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/>
  <xr:revisionPtr revIDLastSave="0" documentId="13_ncr:1_{6298D4E1-7818-47D4-9EDE-E8A0ACA8B6EB}" xr6:coauthVersionLast="45" xr6:coauthVersionMax="45" xr10:uidLastSave="{00000000-0000-0000-0000-000000000000}"/>
  <bookViews>
    <workbookView xWindow="7120" yWindow="2150" windowWidth="29630" windowHeight="16480" xr2:uid="{00000000-000D-0000-FFFF-FFFF00000000}"/>
  </bookViews>
  <sheets>
    <sheet name="Abmessungen" sheetId="8" r:id="rId1"/>
    <sheet name="Daten" sheetId="1" r:id="rId2"/>
    <sheet name="Thermaler Widerstand" sheetId="5" r:id="rId3"/>
    <sheet name="Material" sheetId="6" r:id="rId4"/>
    <sheet name="Strömungswiderstand" sheetId="3" r:id="rId5"/>
    <sheet name="Turbulenzintensität" sheetId="7" r:id="rId6"/>
    <sheet name="Pumpen" sheetId="2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8" i="1" l="1"/>
  <c r="C109" i="1"/>
  <c r="C110" i="1"/>
  <c r="C111" i="1"/>
  <c r="C107" i="1"/>
  <c r="C40" i="2" l="1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2" i="2"/>
  <c r="G61" i="1"/>
  <c r="G62" i="1"/>
  <c r="G63" i="1"/>
  <c r="G64" i="1"/>
  <c r="G82" i="1"/>
  <c r="G83" i="1"/>
  <c r="G84" i="1"/>
  <c r="G85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30" i="1"/>
  <c r="G77" i="1"/>
  <c r="G78" i="1"/>
  <c r="G79" i="1"/>
  <c r="G80" i="1"/>
  <c r="G81" i="1"/>
  <c r="G56" i="1"/>
  <c r="G57" i="1"/>
  <c r="G58" i="1"/>
  <c r="G59" i="1"/>
  <c r="G60" i="1"/>
  <c r="C89" i="1" l="1"/>
  <c r="B89" i="1" s="1"/>
  <c r="C90" i="1"/>
  <c r="B90" i="1" s="1"/>
  <c r="C91" i="1"/>
  <c r="B91" i="1" s="1"/>
  <c r="C92" i="1"/>
  <c r="B92" i="1" s="1"/>
  <c r="C93" i="1"/>
  <c r="B93" i="1" s="1"/>
  <c r="C94" i="1"/>
  <c r="B94" i="1" s="1"/>
  <c r="C95" i="1"/>
  <c r="B95" i="1" s="1"/>
  <c r="C96" i="1"/>
  <c r="B96" i="1" s="1"/>
  <c r="C97" i="1"/>
  <c r="B97" i="1" s="1"/>
  <c r="Q89" i="1"/>
  <c r="U89" i="1" s="1"/>
  <c r="R89" i="1"/>
  <c r="S89" i="1"/>
  <c r="T89" i="1"/>
  <c r="Z89" i="1"/>
  <c r="Q90" i="1"/>
  <c r="R90" i="1"/>
  <c r="S90" i="1"/>
  <c r="T90" i="1"/>
  <c r="U90" i="1"/>
  <c r="Z90" i="1"/>
  <c r="Q91" i="1"/>
  <c r="U91" i="1" s="1"/>
  <c r="R91" i="1"/>
  <c r="S91" i="1"/>
  <c r="T91" i="1"/>
  <c r="Z91" i="1"/>
  <c r="Q92" i="1"/>
  <c r="U92" i="1" s="1"/>
  <c r="R92" i="1"/>
  <c r="S92" i="1"/>
  <c r="T92" i="1"/>
  <c r="Z92" i="1"/>
  <c r="Q93" i="1"/>
  <c r="U93" i="1" s="1"/>
  <c r="R93" i="1"/>
  <c r="S93" i="1"/>
  <c r="T93" i="1"/>
  <c r="Z93" i="1"/>
  <c r="Q94" i="1"/>
  <c r="U94" i="1" s="1"/>
  <c r="R94" i="1"/>
  <c r="S94" i="1"/>
  <c r="T94" i="1"/>
  <c r="Z94" i="1"/>
  <c r="Q95" i="1"/>
  <c r="U95" i="1" s="1"/>
  <c r="R95" i="1"/>
  <c r="S95" i="1"/>
  <c r="T95" i="1"/>
  <c r="Z95" i="1"/>
  <c r="Q96" i="1"/>
  <c r="U96" i="1" s="1"/>
  <c r="R96" i="1"/>
  <c r="S96" i="1"/>
  <c r="T96" i="1"/>
  <c r="Z96" i="1"/>
  <c r="Q97" i="1"/>
  <c r="U97" i="1" s="1"/>
  <c r="R97" i="1"/>
  <c r="S97" i="1"/>
  <c r="T97" i="1"/>
  <c r="Z97" i="1"/>
  <c r="M94" i="1"/>
  <c r="L89" i="1"/>
  <c r="W89" i="1" s="1"/>
  <c r="L90" i="1"/>
  <c r="M90" i="1" s="1"/>
  <c r="L91" i="1"/>
  <c r="W91" i="1" s="1"/>
  <c r="L92" i="1"/>
  <c r="V92" i="1" s="1"/>
  <c r="L93" i="1"/>
  <c r="M93" i="1" s="1"/>
  <c r="L94" i="1"/>
  <c r="V94" i="1" s="1"/>
  <c r="L95" i="1"/>
  <c r="V95" i="1" s="1"/>
  <c r="L96" i="1"/>
  <c r="W96" i="1" s="1"/>
  <c r="L97" i="1"/>
  <c r="V97" i="1" s="1"/>
  <c r="K89" i="1"/>
  <c r="K90" i="1"/>
  <c r="K91" i="1"/>
  <c r="K92" i="1"/>
  <c r="K93" i="1"/>
  <c r="K94" i="1"/>
  <c r="K95" i="1"/>
  <c r="K96" i="1"/>
  <c r="K97" i="1"/>
  <c r="I89" i="1"/>
  <c r="I90" i="1"/>
  <c r="I91" i="1"/>
  <c r="I92" i="1"/>
  <c r="I93" i="1"/>
  <c r="I94" i="1"/>
  <c r="I95" i="1"/>
  <c r="I96" i="1"/>
  <c r="I97" i="1"/>
  <c r="C68" i="1"/>
  <c r="B68" i="1" s="1"/>
  <c r="C69" i="1"/>
  <c r="B69" i="1" s="1"/>
  <c r="C70" i="1"/>
  <c r="B70" i="1" s="1"/>
  <c r="C71" i="1"/>
  <c r="B71" i="1" s="1"/>
  <c r="C72" i="1"/>
  <c r="B72" i="1" s="1"/>
  <c r="C73" i="1"/>
  <c r="B73" i="1" s="1"/>
  <c r="C74" i="1"/>
  <c r="B74" i="1" s="1"/>
  <c r="C75" i="1"/>
  <c r="B75" i="1" s="1"/>
  <c r="C76" i="1"/>
  <c r="B76" i="1" s="1"/>
  <c r="Q68" i="1"/>
  <c r="U68" i="1" s="1"/>
  <c r="R68" i="1"/>
  <c r="S68" i="1"/>
  <c r="T68" i="1"/>
  <c r="Q69" i="1"/>
  <c r="U69" i="1" s="1"/>
  <c r="R69" i="1"/>
  <c r="S69" i="1"/>
  <c r="T69" i="1"/>
  <c r="Q70" i="1"/>
  <c r="U70" i="1" s="1"/>
  <c r="R70" i="1"/>
  <c r="S70" i="1"/>
  <c r="T70" i="1"/>
  <c r="Q71" i="1"/>
  <c r="U71" i="1" s="1"/>
  <c r="R71" i="1"/>
  <c r="S71" i="1"/>
  <c r="T71" i="1"/>
  <c r="Q72" i="1"/>
  <c r="U72" i="1" s="1"/>
  <c r="R72" i="1"/>
  <c r="S72" i="1"/>
  <c r="T72" i="1"/>
  <c r="Q73" i="1"/>
  <c r="U73" i="1" s="1"/>
  <c r="R73" i="1"/>
  <c r="S73" i="1"/>
  <c r="T73" i="1"/>
  <c r="Q74" i="1"/>
  <c r="U74" i="1" s="1"/>
  <c r="R74" i="1"/>
  <c r="S74" i="1"/>
  <c r="T74" i="1"/>
  <c r="Q75" i="1"/>
  <c r="U75" i="1" s="1"/>
  <c r="R75" i="1"/>
  <c r="S75" i="1"/>
  <c r="T75" i="1"/>
  <c r="Q76" i="1"/>
  <c r="U76" i="1" s="1"/>
  <c r="R76" i="1"/>
  <c r="S76" i="1"/>
  <c r="T76" i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V76" i="1" s="1"/>
  <c r="K68" i="1"/>
  <c r="K69" i="1"/>
  <c r="K70" i="1"/>
  <c r="K71" i="1"/>
  <c r="K72" i="1"/>
  <c r="K73" i="1"/>
  <c r="K74" i="1"/>
  <c r="K75" i="1"/>
  <c r="K76" i="1"/>
  <c r="Z68" i="1"/>
  <c r="Z69" i="1"/>
  <c r="Z70" i="1"/>
  <c r="Z71" i="1"/>
  <c r="Z72" i="1"/>
  <c r="Z73" i="1"/>
  <c r="Z74" i="1"/>
  <c r="Z75" i="1"/>
  <c r="Z76" i="1"/>
  <c r="I68" i="1"/>
  <c r="I69" i="1"/>
  <c r="I70" i="1"/>
  <c r="I71" i="1"/>
  <c r="I72" i="1"/>
  <c r="I73" i="1"/>
  <c r="I74" i="1"/>
  <c r="I75" i="1"/>
  <c r="I76" i="1"/>
  <c r="G69" i="1"/>
  <c r="G70" i="1"/>
  <c r="G71" i="1"/>
  <c r="G72" i="1"/>
  <c r="G73" i="1"/>
  <c r="G74" i="1"/>
  <c r="G75" i="1"/>
  <c r="G76" i="1"/>
  <c r="G68" i="1"/>
  <c r="C47" i="1"/>
  <c r="B47" i="1" s="1"/>
  <c r="C48" i="1"/>
  <c r="B48" i="1" s="1"/>
  <c r="C49" i="1"/>
  <c r="B49" i="1" s="1"/>
  <c r="C50" i="1"/>
  <c r="B50" i="1" s="1"/>
  <c r="C51" i="1"/>
  <c r="B51" i="1" s="1"/>
  <c r="C52" i="1"/>
  <c r="B52" i="1" s="1"/>
  <c r="C53" i="1"/>
  <c r="B53" i="1" s="1"/>
  <c r="C54" i="1"/>
  <c r="B54" i="1" s="1"/>
  <c r="C55" i="1"/>
  <c r="B55" i="1" s="1"/>
  <c r="S52" i="1"/>
  <c r="T47" i="1"/>
  <c r="Z48" i="1"/>
  <c r="Z49" i="1"/>
  <c r="Z50" i="1"/>
  <c r="Z51" i="1"/>
  <c r="Z52" i="1"/>
  <c r="Z53" i="1"/>
  <c r="Z54" i="1"/>
  <c r="Z55" i="1"/>
  <c r="Z47" i="1"/>
  <c r="R47" i="1"/>
  <c r="R48" i="1"/>
  <c r="S48" i="1"/>
  <c r="T48" i="1"/>
  <c r="R49" i="1"/>
  <c r="S49" i="1"/>
  <c r="T49" i="1"/>
  <c r="R50" i="1"/>
  <c r="S50" i="1"/>
  <c r="T50" i="1"/>
  <c r="R51" i="1"/>
  <c r="S51" i="1"/>
  <c r="T51" i="1"/>
  <c r="R52" i="1"/>
  <c r="R53" i="1"/>
  <c r="R54" i="1"/>
  <c r="S54" i="1"/>
  <c r="T54" i="1"/>
  <c r="R55" i="1"/>
  <c r="S55" i="1"/>
  <c r="T55" i="1"/>
  <c r="Q48" i="1"/>
  <c r="U48" i="1" s="1"/>
  <c r="Q49" i="1"/>
  <c r="U49" i="1" s="1"/>
  <c r="Q50" i="1"/>
  <c r="U50" i="1" s="1"/>
  <c r="Q52" i="1"/>
  <c r="U52" i="1" s="1"/>
  <c r="Q53" i="1"/>
  <c r="U53" i="1" s="1"/>
  <c r="Q54" i="1"/>
  <c r="U54" i="1" s="1"/>
  <c r="Q55" i="1"/>
  <c r="U55" i="1" s="1"/>
  <c r="L47" i="1"/>
  <c r="V47" i="1" s="1"/>
  <c r="L48" i="1"/>
  <c r="V48" i="1" s="1"/>
  <c r="L49" i="1"/>
  <c r="M49" i="1" s="1"/>
  <c r="L50" i="1"/>
  <c r="M50" i="1" s="1"/>
  <c r="L51" i="1"/>
  <c r="W51" i="1" s="1"/>
  <c r="L52" i="1"/>
  <c r="M52" i="1" s="1"/>
  <c r="L53" i="1"/>
  <c r="V53" i="1" s="1"/>
  <c r="L54" i="1"/>
  <c r="V54" i="1" s="1"/>
  <c r="L55" i="1"/>
  <c r="M55" i="1" s="1"/>
  <c r="K47" i="1"/>
  <c r="K48" i="1"/>
  <c r="K49" i="1"/>
  <c r="K50" i="1"/>
  <c r="K51" i="1"/>
  <c r="K52" i="1"/>
  <c r="K53" i="1"/>
  <c r="K54" i="1"/>
  <c r="K55" i="1"/>
  <c r="I47" i="1"/>
  <c r="I48" i="1"/>
  <c r="I49" i="1"/>
  <c r="I50" i="1"/>
  <c r="I51" i="1"/>
  <c r="I52" i="1"/>
  <c r="I53" i="1"/>
  <c r="I54" i="1"/>
  <c r="I55" i="1"/>
  <c r="X74" i="1" l="1"/>
  <c r="X50" i="1"/>
  <c r="D50" i="1" s="1"/>
  <c r="M96" i="1"/>
  <c r="X95" i="1"/>
  <c r="V72" i="1"/>
  <c r="F95" i="1"/>
  <c r="F92" i="1"/>
  <c r="X51" i="1"/>
  <c r="D51" i="1" s="1"/>
  <c r="X49" i="1"/>
  <c r="D49" i="1" s="1"/>
  <c r="X47" i="1"/>
  <c r="F47" i="1" s="1"/>
  <c r="X89" i="1"/>
  <c r="D89" i="1" s="1"/>
  <c r="M97" i="1"/>
  <c r="W97" i="1"/>
  <c r="V96" i="1"/>
  <c r="M54" i="1"/>
  <c r="W90" i="1"/>
  <c r="M95" i="1"/>
  <c r="X91" i="1"/>
  <c r="D91" i="1" s="1"/>
  <c r="V90" i="1"/>
  <c r="F90" i="1" s="1"/>
  <c r="W95" i="1"/>
  <c r="E95" i="1" s="1"/>
  <c r="W70" i="1"/>
  <c r="V70" i="1"/>
  <c r="W55" i="1"/>
  <c r="W93" i="1"/>
  <c r="V55" i="1"/>
  <c r="V93" i="1"/>
  <c r="X94" i="1"/>
  <c r="D94" i="1" s="1"/>
  <c r="X93" i="1"/>
  <c r="D93" i="1" s="1"/>
  <c r="W94" i="1"/>
  <c r="M89" i="1"/>
  <c r="X97" i="1"/>
  <c r="D97" i="1" s="1"/>
  <c r="D95" i="1"/>
  <c r="W92" i="1"/>
  <c r="M91" i="1"/>
  <c r="X96" i="1"/>
  <c r="D96" i="1" s="1"/>
  <c r="V89" i="1"/>
  <c r="X90" i="1"/>
  <c r="W53" i="1"/>
  <c r="V91" i="1"/>
  <c r="X92" i="1"/>
  <c r="D92" i="1" s="1"/>
  <c r="M53" i="1"/>
  <c r="M92" i="1"/>
  <c r="X48" i="1"/>
  <c r="D48" i="1" s="1"/>
  <c r="V52" i="1"/>
  <c r="D74" i="1"/>
  <c r="W50" i="1"/>
  <c r="M48" i="1"/>
  <c r="X55" i="1"/>
  <c r="D55" i="1" s="1"/>
  <c r="W68" i="1"/>
  <c r="M47" i="1"/>
  <c r="X54" i="1"/>
  <c r="D54" i="1" s="1"/>
  <c r="V68" i="1"/>
  <c r="V51" i="1"/>
  <c r="V50" i="1"/>
  <c r="F50" i="1" s="1"/>
  <c r="W49" i="1"/>
  <c r="W75" i="1"/>
  <c r="V75" i="1"/>
  <c r="W73" i="1"/>
  <c r="V49" i="1"/>
  <c r="W48" i="1"/>
  <c r="V73" i="1"/>
  <c r="W71" i="1"/>
  <c r="V71" i="1"/>
  <c r="W69" i="1"/>
  <c r="M76" i="1"/>
  <c r="V69" i="1"/>
  <c r="M51" i="1"/>
  <c r="W54" i="1"/>
  <c r="W76" i="1"/>
  <c r="X71" i="1"/>
  <c r="D71" i="1" s="1"/>
  <c r="X68" i="1"/>
  <c r="D68" i="1" s="1"/>
  <c r="W74" i="1"/>
  <c r="V74" i="1"/>
  <c r="F74" i="1" s="1"/>
  <c r="W72" i="1"/>
  <c r="X76" i="1"/>
  <c r="D76" i="1" s="1"/>
  <c r="X75" i="1"/>
  <c r="D75" i="1" s="1"/>
  <c r="X72" i="1"/>
  <c r="D72" i="1" s="1"/>
  <c r="X73" i="1"/>
  <c r="D73" i="1" s="1"/>
  <c r="X70" i="1"/>
  <c r="D70" i="1" s="1"/>
  <c r="X69" i="1"/>
  <c r="D69" i="1" s="1"/>
  <c r="T52" i="1"/>
  <c r="X52" i="1" s="1"/>
  <c r="D52" i="1" s="1"/>
  <c r="W52" i="1"/>
  <c r="T53" i="1"/>
  <c r="X53" i="1" s="1"/>
  <c r="F53" i="1" s="1"/>
  <c r="Q51" i="1"/>
  <c r="U51" i="1" s="1"/>
  <c r="S53" i="1"/>
  <c r="W47" i="1"/>
  <c r="Q47" i="1"/>
  <c r="U47" i="1" s="1"/>
  <c r="S47" i="1"/>
  <c r="G48" i="1"/>
  <c r="G49" i="1"/>
  <c r="G50" i="1"/>
  <c r="G51" i="1"/>
  <c r="G52" i="1"/>
  <c r="G53" i="1"/>
  <c r="G54" i="1"/>
  <c r="G55" i="1"/>
  <c r="G47" i="1"/>
  <c r="C30" i="1"/>
  <c r="B30" i="1" s="1"/>
  <c r="C31" i="1"/>
  <c r="B31" i="1" s="1"/>
  <c r="C32" i="1"/>
  <c r="B32" i="1" s="1"/>
  <c r="C33" i="1"/>
  <c r="B33" i="1" s="1"/>
  <c r="C34" i="1"/>
  <c r="B34" i="1" s="1"/>
  <c r="C35" i="1"/>
  <c r="B35" i="1" s="1"/>
  <c r="C36" i="1"/>
  <c r="B36" i="1" s="1"/>
  <c r="C37" i="1"/>
  <c r="B37" i="1" s="1"/>
  <c r="C38" i="1"/>
  <c r="B38" i="1" s="1"/>
  <c r="S32" i="1"/>
  <c r="S33" i="1"/>
  <c r="Q36" i="1"/>
  <c r="S38" i="1"/>
  <c r="T30" i="1"/>
  <c r="S31" i="1"/>
  <c r="S34" i="1"/>
  <c r="S35" i="1"/>
  <c r="S37" i="1"/>
  <c r="Z30" i="1"/>
  <c r="Z31" i="1"/>
  <c r="Z32" i="1"/>
  <c r="Z33" i="1"/>
  <c r="Z34" i="1"/>
  <c r="Z35" i="1"/>
  <c r="Z36" i="1"/>
  <c r="Z37" i="1"/>
  <c r="Z38" i="1"/>
  <c r="R30" i="1"/>
  <c r="R31" i="1"/>
  <c r="T31" i="1"/>
  <c r="R32" i="1"/>
  <c r="T32" i="1"/>
  <c r="R33" i="1"/>
  <c r="R34" i="1"/>
  <c r="T34" i="1"/>
  <c r="R35" i="1"/>
  <c r="T35" i="1"/>
  <c r="R36" i="1"/>
  <c r="T36" i="1"/>
  <c r="R37" i="1"/>
  <c r="T37" i="1"/>
  <c r="R38" i="1"/>
  <c r="Q31" i="1"/>
  <c r="Q32" i="1"/>
  <c r="Q33" i="1"/>
  <c r="Q34" i="1"/>
  <c r="Q35" i="1"/>
  <c r="Q37" i="1"/>
  <c r="Q38" i="1"/>
  <c r="O30" i="1"/>
  <c r="O31" i="1"/>
  <c r="O32" i="1"/>
  <c r="O33" i="1"/>
  <c r="O34" i="1"/>
  <c r="O35" i="1"/>
  <c r="O36" i="1"/>
  <c r="O37" i="1"/>
  <c r="O38" i="1"/>
  <c r="L30" i="1"/>
  <c r="V30" i="1" s="1"/>
  <c r="L31" i="1"/>
  <c r="V31" i="1" s="1"/>
  <c r="L32" i="1"/>
  <c r="V32" i="1" s="1"/>
  <c r="L33" i="1"/>
  <c r="M33" i="1" s="1"/>
  <c r="L34" i="1"/>
  <c r="V34" i="1" s="1"/>
  <c r="L35" i="1"/>
  <c r="V35" i="1" s="1"/>
  <c r="L36" i="1"/>
  <c r="V36" i="1" s="1"/>
  <c r="L37" i="1"/>
  <c r="V37" i="1" s="1"/>
  <c r="L38" i="1"/>
  <c r="V38" i="1" s="1"/>
  <c r="K30" i="1"/>
  <c r="K31" i="1"/>
  <c r="K32" i="1"/>
  <c r="K33" i="1"/>
  <c r="K34" i="1"/>
  <c r="K35" i="1"/>
  <c r="K36" i="1"/>
  <c r="K37" i="1"/>
  <c r="K38" i="1"/>
  <c r="I30" i="1"/>
  <c r="I31" i="1"/>
  <c r="I32" i="1"/>
  <c r="I33" i="1"/>
  <c r="I34" i="1"/>
  <c r="I35" i="1"/>
  <c r="I36" i="1"/>
  <c r="I37" i="1"/>
  <c r="I38" i="1"/>
  <c r="L3" i="1"/>
  <c r="W3" i="1" s="1"/>
  <c r="L4" i="1"/>
  <c r="V4" i="1" s="1"/>
  <c r="L5" i="1"/>
  <c r="V5" i="1" s="1"/>
  <c r="L6" i="1"/>
  <c r="V6" i="1" s="1"/>
  <c r="L7" i="1"/>
  <c r="W7" i="1" s="1"/>
  <c r="L8" i="1"/>
  <c r="W8" i="1" s="1"/>
  <c r="L9" i="1"/>
  <c r="W9" i="1" s="1"/>
  <c r="L10" i="1"/>
  <c r="W10" i="1" s="1"/>
  <c r="L11" i="1"/>
  <c r="W11" i="1" s="1"/>
  <c r="L12" i="1"/>
  <c r="M12" i="1" s="1"/>
  <c r="L13" i="1"/>
  <c r="V13" i="1" s="1"/>
  <c r="L14" i="1"/>
  <c r="W14" i="1" s="1"/>
  <c r="L15" i="1"/>
  <c r="W15" i="1" s="1"/>
  <c r="L16" i="1"/>
  <c r="W16" i="1" s="1"/>
  <c r="L17" i="1"/>
  <c r="W17" i="1" s="1"/>
  <c r="L18" i="1"/>
  <c r="M18" i="1" s="1"/>
  <c r="L19" i="1"/>
  <c r="W19" i="1" s="1"/>
  <c r="L20" i="1"/>
  <c r="W20" i="1" s="1"/>
  <c r="L21" i="1"/>
  <c r="W21" i="1" s="1"/>
  <c r="L22" i="1"/>
  <c r="W22" i="1" s="1"/>
  <c r="L23" i="1"/>
  <c r="W23" i="1" s="1"/>
  <c r="L24" i="1"/>
  <c r="M24" i="1" s="1"/>
  <c r="L25" i="1"/>
  <c r="V25" i="1" s="1"/>
  <c r="L26" i="1"/>
  <c r="W26" i="1" s="1"/>
  <c r="L2" i="1"/>
  <c r="W2" i="1" s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" i="1"/>
  <c r="F49" i="1" l="1"/>
  <c r="X36" i="1"/>
  <c r="F36" i="1" s="1"/>
  <c r="F71" i="1"/>
  <c r="F69" i="1"/>
  <c r="F68" i="1"/>
  <c r="E47" i="1"/>
  <c r="F96" i="1"/>
  <c r="E48" i="1"/>
  <c r="E51" i="1"/>
  <c r="F51" i="1"/>
  <c r="F94" i="1"/>
  <c r="F91" i="1"/>
  <c r="F54" i="1"/>
  <c r="F73" i="1"/>
  <c r="F93" i="1"/>
  <c r="F97" i="1"/>
  <c r="E89" i="1"/>
  <c r="F89" i="1"/>
  <c r="F55" i="1"/>
  <c r="F72" i="1"/>
  <c r="F76" i="1"/>
  <c r="F75" i="1"/>
  <c r="F70" i="1"/>
  <c r="F52" i="1"/>
  <c r="F48" i="1"/>
  <c r="E91" i="1"/>
  <c r="X35" i="1"/>
  <c r="F35" i="1" s="1"/>
  <c r="E55" i="1"/>
  <c r="D47" i="1"/>
  <c r="X37" i="1"/>
  <c r="D37" i="1" s="1"/>
  <c r="E90" i="1"/>
  <c r="D90" i="1"/>
  <c r="E70" i="1"/>
  <c r="E97" i="1"/>
  <c r="E96" i="1"/>
  <c r="E92" i="1"/>
  <c r="E94" i="1"/>
  <c r="E69" i="1"/>
  <c r="E93" i="1"/>
  <c r="E50" i="1"/>
  <c r="D53" i="1"/>
  <c r="E53" i="1"/>
  <c r="E72" i="1"/>
  <c r="X32" i="1"/>
  <c r="F32" i="1" s="1"/>
  <c r="E52" i="1"/>
  <c r="E54" i="1"/>
  <c r="E74" i="1"/>
  <c r="E73" i="1"/>
  <c r="E68" i="1"/>
  <c r="E76" i="1"/>
  <c r="E75" i="1"/>
  <c r="E71" i="1"/>
  <c r="E49" i="1"/>
  <c r="D35" i="1"/>
  <c r="X34" i="1"/>
  <c r="D34" i="1" s="1"/>
  <c r="X30" i="1"/>
  <c r="F30" i="1" s="1"/>
  <c r="U33" i="1"/>
  <c r="X31" i="1"/>
  <c r="D31" i="1" s="1"/>
  <c r="U31" i="1"/>
  <c r="M16" i="1"/>
  <c r="M4" i="1"/>
  <c r="W36" i="1"/>
  <c r="E36" i="1" s="1"/>
  <c r="V18" i="1"/>
  <c r="M17" i="1"/>
  <c r="M5" i="1"/>
  <c r="T33" i="1"/>
  <c r="X33" i="1" s="1"/>
  <c r="D33" i="1" s="1"/>
  <c r="T38" i="1"/>
  <c r="X38" i="1" s="1"/>
  <c r="D38" i="1" s="1"/>
  <c r="U36" i="1"/>
  <c r="S36" i="1"/>
  <c r="D36" i="1" s="1"/>
  <c r="S30" i="1"/>
  <c r="Q30" i="1"/>
  <c r="U30" i="1" s="1"/>
  <c r="U37" i="1"/>
  <c r="M36" i="1"/>
  <c r="V17" i="1"/>
  <c r="U34" i="1"/>
  <c r="W5" i="1"/>
  <c r="W37" i="1"/>
  <c r="M23" i="1"/>
  <c r="M38" i="1"/>
  <c r="M22" i="1"/>
  <c r="M37" i="1"/>
  <c r="U32" i="1"/>
  <c r="W31" i="1"/>
  <c r="V11" i="1"/>
  <c r="M31" i="1"/>
  <c r="V10" i="1"/>
  <c r="M30" i="1"/>
  <c r="U38" i="1"/>
  <c r="U35" i="1"/>
  <c r="M32" i="1"/>
  <c r="W6" i="1"/>
  <c r="W35" i="1"/>
  <c r="M10" i="1"/>
  <c r="W24" i="1"/>
  <c r="V33" i="1"/>
  <c r="M11" i="1"/>
  <c r="W18" i="1"/>
  <c r="V12" i="1"/>
  <c r="W33" i="1"/>
  <c r="V24" i="1"/>
  <c r="M35" i="1"/>
  <c r="W38" i="1"/>
  <c r="W34" i="1"/>
  <c r="W32" i="1"/>
  <c r="W30" i="1"/>
  <c r="V23" i="1"/>
  <c r="W12" i="1"/>
  <c r="M34" i="1"/>
  <c r="V22" i="1"/>
  <c r="M2" i="1"/>
  <c r="W25" i="1"/>
  <c r="W13" i="1"/>
  <c r="M21" i="1"/>
  <c r="M9" i="1"/>
  <c r="M20" i="1"/>
  <c r="M8" i="1"/>
  <c r="V21" i="1"/>
  <c r="V9" i="1"/>
  <c r="M19" i="1"/>
  <c r="M7" i="1"/>
  <c r="V20" i="1"/>
  <c r="V8" i="1"/>
  <c r="M6" i="1"/>
  <c r="V19" i="1"/>
  <c r="V7" i="1"/>
  <c r="M14" i="1"/>
  <c r="V3" i="1"/>
  <c r="W4" i="1"/>
  <c r="M25" i="1"/>
  <c r="M15" i="1"/>
  <c r="M3" i="1"/>
  <c r="V16" i="1"/>
  <c r="M26" i="1"/>
  <c r="V2" i="1"/>
  <c r="V15" i="1"/>
  <c r="M13" i="1"/>
  <c r="V26" i="1"/>
  <c r="V14" i="1"/>
  <c r="C3" i="1"/>
  <c r="B3" i="1" s="1"/>
  <c r="C4" i="1"/>
  <c r="B4" i="1" s="1"/>
  <c r="C5" i="1"/>
  <c r="B5" i="1" s="1"/>
  <c r="C6" i="1"/>
  <c r="B6" i="1" s="1"/>
  <c r="C7" i="1"/>
  <c r="B7" i="1" s="1"/>
  <c r="C8" i="1"/>
  <c r="B8" i="1" s="1"/>
  <c r="C9" i="1"/>
  <c r="B9" i="1" s="1"/>
  <c r="C10" i="1"/>
  <c r="B10" i="1" s="1"/>
  <c r="C11" i="1"/>
  <c r="B11" i="1" s="1"/>
  <c r="C12" i="1"/>
  <c r="B12" i="1" s="1"/>
  <c r="C13" i="1"/>
  <c r="B13" i="1" s="1"/>
  <c r="C14" i="1"/>
  <c r="B14" i="1" s="1"/>
  <c r="C15" i="1"/>
  <c r="B15" i="1" s="1"/>
  <c r="C16" i="1"/>
  <c r="B16" i="1" s="1"/>
  <c r="C17" i="1"/>
  <c r="B17" i="1" s="1"/>
  <c r="C18" i="1"/>
  <c r="B18" i="1" s="1"/>
  <c r="C19" i="1"/>
  <c r="B19" i="1" s="1"/>
  <c r="C20" i="1"/>
  <c r="B20" i="1" s="1"/>
  <c r="C21" i="1"/>
  <c r="B21" i="1" s="1"/>
  <c r="C22" i="1"/>
  <c r="B22" i="1" s="1"/>
  <c r="C23" i="1"/>
  <c r="B23" i="1" s="1"/>
  <c r="C24" i="1"/>
  <c r="B24" i="1" s="1"/>
  <c r="C25" i="1"/>
  <c r="B25" i="1" s="1"/>
  <c r="C26" i="1"/>
  <c r="B26" i="1" s="1"/>
  <c r="C2" i="1"/>
  <c r="B2" i="1" s="1"/>
  <c r="S8" i="1"/>
  <c r="S9" i="1"/>
  <c r="S10" i="1"/>
  <c r="S11" i="1"/>
  <c r="T12" i="1"/>
  <c r="T13" i="1"/>
  <c r="Q14" i="1"/>
  <c r="T18" i="1"/>
  <c r="S20" i="1"/>
  <c r="Q21" i="1"/>
  <c r="Q22" i="1"/>
  <c r="S23" i="1"/>
  <c r="T24" i="1"/>
  <c r="Q25" i="1"/>
  <c r="S26" i="1"/>
  <c r="T2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X18" i="1" s="1"/>
  <c r="Z19" i="1"/>
  <c r="Z20" i="1"/>
  <c r="Z21" i="1"/>
  <c r="Z22" i="1"/>
  <c r="Z23" i="1"/>
  <c r="Z24" i="1"/>
  <c r="Z25" i="1"/>
  <c r="Z26" i="1"/>
  <c r="Z2" i="1"/>
  <c r="T3" i="1"/>
  <c r="T4" i="1"/>
  <c r="T5" i="1"/>
  <c r="T6" i="1"/>
  <c r="T7" i="1"/>
  <c r="T8" i="1"/>
  <c r="T9" i="1"/>
  <c r="T11" i="1"/>
  <c r="T15" i="1"/>
  <c r="T16" i="1"/>
  <c r="T17" i="1"/>
  <c r="T19" i="1"/>
  <c r="S3" i="1"/>
  <c r="S4" i="1"/>
  <c r="S5" i="1"/>
  <c r="S6" i="1"/>
  <c r="S7" i="1"/>
  <c r="S15" i="1"/>
  <c r="S16" i="1"/>
  <c r="S17" i="1"/>
  <c r="S18" i="1"/>
  <c r="S19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" i="1"/>
  <c r="Q3" i="1"/>
  <c r="Q4" i="1"/>
  <c r="Q5" i="1"/>
  <c r="Q6" i="1"/>
  <c r="Q7" i="1"/>
  <c r="Q8" i="1"/>
  <c r="Q15" i="1"/>
  <c r="Q16" i="1"/>
  <c r="Q17" i="1"/>
  <c r="Q18" i="1"/>
  <c r="Q19" i="1"/>
  <c r="Q20" i="1"/>
  <c r="Q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" i="1"/>
  <c r="E37" i="1" l="1"/>
  <c r="F31" i="1"/>
  <c r="F18" i="1"/>
  <c r="F34" i="1"/>
  <c r="F37" i="1"/>
  <c r="F33" i="1"/>
  <c r="D32" i="1"/>
  <c r="F23" i="1"/>
  <c r="F38" i="1"/>
  <c r="E32" i="1"/>
  <c r="E35" i="1"/>
  <c r="E31" i="1"/>
  <c r="E38" i="1"/>
  <c r="X16" i="1"/>
  <c r="D16" i="1" s="1"/>
  <c r="D30" i="1"/>
  <c r="E30" i="1"/>
  <c r="E34" i="1"/>
  <c r="E18" i="1"/>
  <c r="E33" i="1"/>
  <c r="X17" i="1"/>
  <c r="E17" i="1" s="1"/>
  <c r="D18" i="1"/>
  <c r="X2" i="1"/>
  <c r="E2" i="1" s="1"/>
  <c r="X9" i="1"/>
  <c r="E9" i="1" s="1"/>
  <c r="X8" i="1"/>
  <c r="E8" i="1" s="1"/>
  <c r="X19" i="1"/>
  <c r="E19" i="1" s="1"/>
  <c r="X5" i="1"/>
  <c r="X12" i="1"/>
  <c r="E12" i="1" s="1"/>
  <c r="X7" i="1"/>
  <c r="E7" i="1" s="1"/>
  <c r="U17" i="1"/>
  <c r="X11" i="1"/>
  <c r="E11" i="1" s="1"/>
  <c r="U16" i="1"/>
  <c r="X24" i="1"/>
  <c r="E24" i="1" s="1"/>
  <c r="X6" i="1"/>
  <c r="U5" i="1"/>
  <c r="X4" i="1"/>
  <c r="U4" i="1"/>
  <c r="U2" i="1"/>
  <c r="X15" i="1"/>
  <c r="D15" i="1" s="1"/>
  <c r="U3" i="1"/>
  <c r="X3" i="1"/>
  <c r="E3" i="1" s="1"/>
  <c r="X13" i="1"/>
  <c r="U6" i="1"/>
  <c r="U14" i="1"/>
  <c r="U20" i="1"/>
  <c r="U19" i="1"/>
  <c r="U18" i="1"/>
  <c r="U25" i="1"/>
  <c r="U15" i="1"/>
  <c r="U8" i="1"/>
  <c r="U22" i="1"/>
  <c r="U7" i="1"/>
  <c r="U21" i="1"/>
  <c r="T14" i="1"/>
  <c r="X14" i="1" s="1"/>
  <c r="E14" i="1" s="1"/>
  <c r="T25" i="1"/>
  <c r="X25" i="1" s="1"/>
  <c r="Q13" i="1"/>
  <c r="U13" i="1" s="1"/>
  <c r="Q12" i="1"/>
  <c r="U12" i="1" s="1"/>
  <c r="S25" i="1"/>
  <c r="S12" i="1"/>
  <c r="T21" i="1"/>
  <c r="X21" i="1" s="1"/>
  <c r="E21" i="1" s="1"/>
  <c r="Q26" i="1"/>
  <c r="U26" i="1" s="1"/>
  <c r="T23" i="1"/>
  <c r="X23" i="1" s="1"/>
  <c r="E23" i="1" s="1"/>
  <c r="Q24" i="1"/>
  <c r="U24" i="1" s="1"/>
  <c r="Q11" i="1"/>
  <c r="U11" i="1" s="1"/>
  <c r="S24" i="1"/>
  <c r="T20" i="1"/>
  <c r="X20" i="1" s="1"/>
  <c r="E20" i="1" s="1"/>
  <c r="Q10" i="1"/>
  <c r="U10" i="1" s="1"/>
  <c r="T22" i="1"/>
  <c r="X22" i="1" s="1"/>
  <c r="E22" i="1" s="1"/>
  <c r="S14" i="1"/>
  <c r="S13" i="1"/>
  <c r="Q9" i="1"/>
  <c r="U9" i="1" s="1"/>
  <c r="S21" i="1"/>
  <c r="T10" i="1"/>
  <c r="X10" i="1" s="1"/>
  <c r="E10" i="1" s="1"/>
  <c r="Q23" i="1"/>
  <c r="U23" i="1" s="1"/>
  <c r="S22" i="1"/>
  <c r="T26" i="1"/>
  <c r="X26" i="1" s="1"/>
  <c r="E26" i="1" s="1"/>
  <c r="S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" i="1"/>
  <c r="F9" i="1" l="1"/>
  <c r="F2" i="1"/>
  <c r="F8" i="1"/>
  <c r="F24" i="1"/>
  <c r="F15" i="1"/>
  <c r="F11" i="1"/>
  <c r="F19" i="1"/>
  <c r="F16" i="1"/>
  <c r="F3" i="1"/>
  <c r="E25" i="1"/>
  <c r="F25" i="1"/>
  <c r="E6" i="1"/>
  <c r="F6" i="1"/>
  <c r="D17" i="1"/>
  <c r="F10" i="1"/>
  <c r="F7" i="1"/>
  <c r="E5" i="1"/>
  <c r="F5" i="1"/>
  <c r="E16" i="1"/>
  <c r="F22" i="1"/>
  <c r="F26" i="1"/>
  <c r="F17" i="1"/>
  <c r="E13" i="1"/>
  <c r="F13" i="1"/>
  <c r="F12" i="1"/>
  <c r="E4" i="1"/>
  <c r="F4" i="1"/>
  <c r="F21" i="1"/>
  <c r="F20" i="1"/>
  <c r="F14" i="1"/>
  <c r="D25" i="1"/>
  <c r="D21" i="1"/>
  <c r="D2" i="1"/>
  <c r="D9" i="1"/>
  <c r="D11" i="1"/>
  <c r="D24" i="1"/>
  <c r="D7" i="1"/>
  <c r="D19" i="1"/>
  <c r="E15" i="1"/>
  <c r="D20" i="1"/>
  <c r="D12" i="1"/>
  <c r="D13" i="1"/>
  <c r="D23" i="1"/>
  <c r="D14" i="1"/>
  <c r="D10" i="1"/>
  <c r="D8" i="1"/>
  <c r="D26" i="1"/>
  <c r="D3" i="1"/>
  <c r="D5" i="1"/>
  <c r="D4" i="1"/>
  <c r="D22" i="1"/>
  <c r="D6" i="1"/>
</calcChain>
</file>

<file path=xl/sharedStrings.xml><?xml version="1.0" encoding="utf-8"?>
<sst xmlns="http://schemas.openxmlformats.org/spreadsheetml/2006/main" count="42" uniqueCount="34">
  <si>
    <t>kg/s</t>
  </si>
  <si>
    <t>L/h</t>
  </si>
  <si>
    <t>kg/m³</t>
  </si>
  <si>
    <t>K/W</t>
  </si>
  <si>
    <t>W/m²*k</t>
  </si>
  <si>
    <t>W</t>
  </si>
  <si>
    <t>W/m*k</t>
  </si>
  <si>
    <t>°C</t>
  </si>
  <si>
    <t>Tmax</t>
  </si>
  <si>
    <t>ΔT</t>
  </si>
  <si>
    <t>K</t>
  </si>
  <si>
    <t>dp [Pa]</t>
  </si>
  <si>
    <t>J/kg*K</t>
  </si>
  <si>
    <t>Turb. In [%]</t>
  </si>
  <si>
    <t>Turb. Jetplate [%]</t>
  </si>
  <si>
    <t>Turb. Kanal [%]</t>
  </si>
  <si>
    <t xml:space="preserve">Boden [K/W] </t>
  </si>
  <si>
    <r>
      <rPr>
        <vertAlign val="subscript"/>
        <sz val="11"/>
        <color theme="1"/>
        <rFont val="Calibri"/>
        <family val="2"/>
      </rPr>
      <t xml:space="preserve">Boden - Tin </t>
    </r>
    <r>
      <rPr>
        <sz val="11"/>
        <color theme="1"/>
        <rFont val="Calibri"/>
        <family val="2"/>
      </rPr>
      <t>[K/W]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</si>
  <si>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max </t>
    </r>
    <r>
      <rPr>
        <sz val="11"/>
        <color theme="1"/>
        <rFont val="Calibri"/>
        <family val="2"/>
        <scheme val="minor"/>
      </rPr>
      <t>[K]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</si>
  <si>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max </t>
    </r>
    <r>
      <rPr>
        <sz val="11"/>
        <color theme="1"/>
        <rFont val="Calibri"/>
        <family val="2"/>
        <scheme val="minor"/>
      </rPr>
      <t>[C]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</si>
  <si>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avg </t>
    </r>
    <r>
      <rPr>
        <sz val="11"/>
        <color theme="1"/>
        <rFont val="Calibri"/>
        <family val="2"/>
        <scheme val="minor"/>
      </rPr>
      <t>[K]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</si>
  <si>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avg </t>
    </r>
    <r>
      <rPr>
        <sz val="11"/>
        <color theme="1"/>
        <rFont val="Calibri"/>
        <family val="2"/>
        <scheme val="minor"/>
      </rPr>
      <t>[°C]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</si>
  <si>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Boden </t>
    </r>
    <r>
      <rPr>
        <sz val="11"/>
        <color theme="1"/>
        <rFont val="Calibri"/>
        <family val="2"/>
        <scheme val="minor"/>
      </rPr>
      <t>[K]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</si>
  <si>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Boden </t>
    </r>
    <r>
      <rPr>
        <sz val="11"/>
        <color theme="1"/>
        <rFont val="Calibri"/>
        <family val="2"/>
        <scheme val="minor"/>
      </rPr>
      <t>[°C]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</si>
  <si>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in </t>
    </r>
    <r>
      <rPr>
        <sz val="11"/>
        <color theme="1"/>
        <rFont val="Calibri"/>
        <family val="2"/>
        <scheme val="minor"/>
      </rPr>
      <t>[K]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</si>
  <si>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in </t>
    </r>
    <r>
      <rPr>
        <sz val="11"/>
        <color theme="1"/>
        <rFont val="Calibri"/>
        <family val="2"/>
        <scheme val="minor"/>
      </rPr>
      <t>[°C]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</si>
  <si>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out </t>
    </r>
    <r>
      <rPr>
        <sz val="11"/>
        <color theme="1"/>
        <rFont val="Calibri"/>
        <family val="2"/>
        <scheme val="minor"/>
      </rPr>
      <t>[°C]</t>
    </r>
  </si>
  <si>
    <r>
      <t>T</t>
    </r>
    <r>
      <rPr>
        <vertAlign val="subscript"/>
        <sz val="11"/>
        <color theme="1"/>
        <rFont val="Calibri"/>
        <family val="2"/>
        <scheme val="minor"/>
      </rPr>
      <t xml:space="preserve">out </t>
    </r>
    <r>
      <rPr>
        <sz val="11"/>
        <color theme="1"/>
        <rFont val="Calibri"/>
        <family val="2"/>
        <scheme val="minor"/>
      </rPr>
      <t>[K]</t>
    </r>
  </si>
  <si>
    <r>
      <t>dT T</t>
    </r>
    <r>
      <rPr>
        <vertAlign val="subscript"/>
        <sz val="11"/>
        <color theme="1"/>
        <rFont val="Calibri"/>
        <family val="2"/>
        <scheme val="minor"/>
      </rPr>
      <t>max</t>
    </r>
    <r>
      <rPr>
        <sz val="11"/>
        <color theme="1"/>
        <rFont val="Calibri"/>
        <family val="2"/>
        <scheme val="minor"/>
      </rPr>
      <t>-T</t>
    </r>
    <r>
      <rPr>
        <vertAlign val="subscript"/>
        <sz val="11"/>
        <color theme="1"/>
        <rFont val="Calibri"/>
        <family val="2"/>
        <scheme val="minor"/>
      </rPr>
      <t>in</t>
    </r>
  </si>
  <si>
    <r>
      <t>dT T</t>
    </r>
    <r>
      <rPr>
        <vertAlign val="subscript"/>
        <sz val="11"/>
        <color theme="1"/>
        <rFont val="Calibri"/>
        <family val="2"/>
        <scheme val="minor"/>
      </rPr>
      <t>max</t>
    </r>
    <r>
      <rPr>
        <sz val="11"/>
        <color theme="1"/>
        <rFont val="Calibri"/>
        <family val="2"/>
        <scheme val="minor"/>
      </rPr>
      <t>-T</t>
    </r>
    <r>
      <rPr>
        <vertAlign val="subscript"/>
        <sz val="11"/>
        <color theme="1"/>
        <rFont val="Calibri"/>
        <family val="2"/>
        <scheme val="minor"/>
      </rPr>
      <t>out</t>
    </r>
  </si>
  <si>
    <r>
      <t>dT 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>-T</t>
    </r>
    <r>
      <rPr>
        <vertAlign val="subscript"/>
        <sz val="11"/>
        <color theme="1"/>
        <rFont val="Calibri"/>
        <family val="2"/>
        <scheme val="minor"/>
      </rPr>
      <t>out</t>
    </r>
  </si>
  <si>
    <r>
      <t>T</t>
    </r>
    <r>
      <rPr>
        <vertAlign val="subscript"/>
        <sz val="11"/>
        <color theme="1"/>
        <rFont val="Calibri"/>
        <family val="2"/>
        <scheme val="minor"/>
      </rPr>
      <t>avg</t>
    </r>
    <r>
      <rPr>
        <sz val="11"/>
        <color theme="1"/>
        <rFont val="Calibri"/>
        <family val="2"/>
        <scheme val="minor"/>
      </rPr>
      <t xml:space="preserve"> [°C]</t>
    </r>
  </si>
  <si>
    <r>
      <t xml:space="preserve">dT </t>
    </r>
    <r>
      <rPr>
        <vertAlign val="subscript"/>
        <sz val="11"/>
        <color theme="1"/>
        <rFont val="Calibri"/>
        <family val="2"/>
        <scheme val="minor"/>
      </rPr>
      <t>TBoden Tin</t>
    </r>
  </si>
  <si>
    <r>
      <t xml:space="preserve">dT </t>
    </r>
    <r>
      <rPr>
        <vertAlign val="subscript"/>
        <sz val="11"/>
        <color theme="1"/>
        <rFont val="Calibri"/>
        <family val="2"/>
        <scheme val="minor"/>
      </rPr>
      <t>TBoden Tout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</si>
</sst>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vertAlign val="subscript"/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Alphacool XPX / 8700</a:t>
            </a:r>
            <a:r>
              <a:rPr lang="de-DE" baseline="0"/>
              <a:t> K @ 190 W // LQM (DIE) - WLP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Tmax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Daten!$B$2:$B$26</c:f>
              <c:numCache>
                <c:formatCode>0.0</c:formatCode>
                <c:ptCount val="25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  <c:pt idx="16">
                  <c:v>193.35286028154172</c:v>
                </c:pt>
                <c:pt idx="17">
                  <c:v>204.09716335863703</c:v>
                </c:pt>
                <c:pt idx="18">
                  <c:v>214.84028941146431</c:v>
                </c:pt>
                <c:pt idx="19">
                  <c:v>225.58353490320263</c:v>
                </c:pt>
                <c:pt idx="20">
                  <c:v>236.32690023322937</c:v>
                </c:pt>
                <c:pt idx="21">
                  <c:v>247.07079796908482</c:v>
                </c:pt>
                <c:pt idx="22">
                  <c:v>257.81442158260046</c:v>
                </c:pt>
                <c:pt idx="23">
                  <c:v>268.5581660041758</c:v>
                </c:pt>
                <c:pt idx="24">
                  <c:v>286.46372272989316</c:v>
                </c:pt>
              </c:numCache>
            </c:numRef>
          </c:xVal>
          <c:yVal>
            <c:numRef>
              <c:f>Daten!$I$2:$I$26</c:f>
              <c:numCache>
                <c:formatCode>0.0</c:formatCode>
                <c:ptCount val="25"/>
                <c:pt idx="0">
                  <c:v>72.306600000000003</c:v>
                </c:pt>
                <c:pt idx="1">
                  <c:v>65.598690000000033</c:v>
                </c:pt>
                <c:pt idx="2">
                  <c:v>63.550160000000005</c:v>
                </c:pt>
                <c:pt idx="3">
                  <c:v>62.566490000000044</c:v>
                </c:pt>
                <c:pt idx="4">
                  <c:v>61.989680000000021</c:v>
                </c:pt>
                <c:pt idx="5">
                  <c:v>61.358640000000037</c:v>
                </c:pt>
                <c:pt idx="6">
                  <c:v>61.168660000000045</c:v>
                </c:pt>
                <c:pt idx="7">
                  <c:v>61.035910000000001</c:v>
                </c:pt>
                <c:pt idx="8">
                  <c:v>60.923490000000015</c:v>
                </c:pt>
                <c:pt idx="9">
                  <c:v>60.827600000000018</c:v>
                </c:pt>
                <c:pt idx="10">
                  <c:v>60.736440000000016</c:v>
                </c:pt>
                <c:pt idx="11">
                  <c:v>60.658320000000003</c:v>
                </c:pt>
                <c:pt idx="12">
                  <c:v>60.587730000000022</c:v>
                </c:pt>
                <c:pt idx="13">
                  <c:v>60.533320000000003</c:v>
                </c:pt>
                <c:pt idx="14">
                  <c:v>60.475950000000012</c:v>
                </c:pt>
                <c:pt idx="15">
                  <c:v>60.418730000000039</c:v>
                </c:pt>
                <c:pt idx="16">
                  <c:v>60.376640000000009</c:v>
                </c:pt>
                <c:pt idx="17">
                  <c:v>60.328550000000007</c:v>
                </c:pt>
                <c:pt idx="18">
                  <c:v>60.286460000000034</c:v>
                </c:pt>
                <c:pt idx="19">
                  <c:v>60.254970000000014</c:v>
                </c:pt>
                <c:pt idx="20">
                  <c:v>60.218410000000006</c:v>
                </c:pt>
                <c:pt idx="21">
                  <c:v>60.180540000000008</c:v>
                </c:pt>
                <c:pt idx="22">
                  <c:v>60.161920000000009</c:v>
                </c:pt>
                <c:pt idx="23">
                  <c:v>60.13381000000004</c:v>
                </c:pt>
                <c:pt idx="24">
                  <c:v>60.083120000000008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022-43E7-A568-570170E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2941871"/>
        <c:axId val="1514051823"/>
      </c:scatterChart>
      <c:scatterChart>
        <c:scatterStyle val="smoothMarker"/>
        <c:varyColors val="0"/>
        <c:ser>
          <c:idx val="1"/>
          <c:order val="1"/>
          <c:tx>
            <c:v>Delta T inlet -&gt; Tmax</c:v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Daten!$B$2:$B$26</c:f>
              <c:numCache>
                <c:formatCode>0.0</c:formatCode>
                <c:ptCount val="25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  <c:pt idx="16">
                  <c:v>193.35286028154172</c:v>
                </c:pt>
                <c:pt idx="17">
                  <c:v>204.09716335863703</c:v>
                </c:pt>
                <c:pt idx="18">
                  <c:v>214.84028941146431</c:v>
                </c:pt>
                <c:pt idx="19">
                  <c:v>225.58353490320263</c:v>
                </c:pt>
                <c:pt idx="20">
                  <c:v>236.32690023322937</c:v>
                </c:pt>
                <c:pt idx="21">
                  <c:v>247.07079796908482</c:v>
                </c:pt>
                <c:pt idx="22">
                  <c:v>257.81442158260046</c:v>
                </c:pt>
                <c:pt idx="23">
                  <c:v>268.5581660041758</c:v>
                </c:pt>
                <c:pt idx="24">
                  <c:v>286.46372272989316</c:v>
                </c:pt>
              </c:numCache>
            </c:numRef>
          </c:xVal>
          <c:yVal>
            <c:numRef>
              <c:f>Daten!$R$2:$R$26</c:f>
              <c:numCache>
                <c:formatCode>0.00</c:formatCode>
                <c:ptCount val="25"/>
                <c:pt idx="0">
                  <c:v>39.45659999999998</c:v>
                </c:pt>
                <c:pt idx="1">
                  <c:v>32.748690000000011</c:v>
                </c:pt>
                <c:pt idx="2">
                  <c:v>30.700159999999983</c:v>
                </c:pt>
                <c:pt idx="3">
                  <c:v>29.716490000000022</c:v>
                </c:pt>
                <c:pt idx="4">
                  <c:v>29.139679999999998</c:v>
                </c:pt>
                <c:pt idx="5">
                  <c:v>28.508640000000014</c:v>
                </c:pt>
                <c:pt idx="6">
                  <c:v>28.318660000000023</c:v>
                </c:pt>
                <c:pt idx="7">
                  <c:v>28.185909999999978</c:v>
                </c:pt>
                <c:pt idx="8">
                  <c:v>28.073489999999993</c:v>
                </c:pt>
                <c:pt idx="9">
                  <c:v>27.977599999999995</c:v>
                </c:pt>
                <c:pt idx="10">
                  <c:v>27.886439999999993</c:v>
                </c:pt>
                <c:pt idx="11">
                  <c:v>27.808319999999981</c:v>
                </c:pt>
                <c:pt idx="12">
                  <c:v>27.737729999999999</c:v>
                </c:pt>
                <c:pt idx="13">
                  <c:v>27.683319999999981</c:v>
                </c:pt>
                <c:pt idx="14">
                  <c:v>27.625949999999989</c:v>
                </c:pt>
                <c:pt idx="15">
                  <c:v>27.568730000000016</c:v>
                </c:pt>
                <c:pt idx="16">
                  <c:v>27.526639999999986</c:v>
                </c:pt>
                <c:pt idx="17">
                  <c:v>27.478549999999984</c:v>
                </c:pt>
                <c:pt idx="18">
                  <c:v>27.436460000000011</c:v>
                </c:pt>
                <c:pt idx="19">
                  <c:v>27.404969999999992</c:v>
                </c:pt>
                <c:pt idx="20">
                  <c:v>27.368409999999983</c:v>
                </c:pt>
                <c:pt idx="21">
                  <c:v>27.330539999999985</c:v>
                </c:pt>
                <c:pt idx="22">
                  <c:v>27.311919999999986</c:v>
                </c:pt>
                <c:pt idx="23">
                  <c:v>27.283810000000017</c:v>
                </c:pt>
                <c:pt idx="24">
                  <c:v>27.233119999999985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022-43E7-A568-570170E255D3}"/>
            </c:ext>
          </c:extLst>
        </c:ser>
        <c:ser>
          <c:idx val="2"/>
          <c:order val="2"/>
          <c:tx>
            <c:v>Delta T inlet -&gt; outlet</c:v>
          </c:tx>
          <c:spPr>
            <a:ln w="19050" cap="rnd">
              <a:solidFill>
                <a:srgbClr val="00206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Daten!$B$2:$B$26</c:f>
              <c:numCache>
                <c:formatCode>0.0</c:formatCode>
                <c:ptCount val="25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  <c:pt idx="16">
                  <c:v>193.35286028154172</c:v>
                </c:pt>
                <c:pt idx="17">
                  <c:v>204.09716335863703</c:v>
                </c:pt>
                <c:pt idx="18">
                  <c:v>214.84028941146431</c:v>
                </c:pt>
                <c:pt idx="19">
                  <c:v>225.58353490320263</c:v>
                </c:pt>
                <c:pt idx="20">
                  <c:v>236.32690023322937</c:v>
                </c:pt>
                <c:pt idx="21">
                  <c:v>247.07079796908482</c:v>
                </c:pt>
                <c:pt idx="22">
                  <c:v>257.81442158260046</c:v>
                </c:pt>
                <c:pt idx="23">
                  <c:v>268.5581660041758</c:v>
                </c:pt>
                <c:pt idx="24">
                  <c:v>286.46372272989316</c:v>
                </c:pt>
              </c:numCache>
            </c:numRef>
          </c:xVal>
          <c:yVal>
            <c:numRef>
              <c:f>Daten!$T$2:$T$26</c:f>
              <c:numCache>
                <c:formatCode>0.00</c:formatCode>
                <c:ptCount val="25"/>
                <c:pt idx="0">
                  <c:v>15.222908686506912</c:v>
                </c:pt>
                <c:pt idx="1">
                  <c:v>7.6126814604808146</c:v>
                </c:pt>
                <c:pt idx="2">
                  <c:v>5.0752354230871788</c:v>
                </c:pt>
                <c:pt idx="3">
                  <c:v>3.8064439666866292</c:v>
                </c:pt>
                <c:pt idx="4">
                  <c:v>3.045156578097135</c:v>
                </c:pt>
                <c:pt idx="5">
                  <c:v>2.1751088060879624</c:v>
                </c:pt>
                <c:pt idx="6">
                  <c:v>1.9032184953745173</c:v>
                </c:pt>
                <c:pt idx="7">
                  <c:v>1.6917482842689537</c:v>
                </c:pt>
                <c:pt idx="8">
                  <c:v>1.5225724248908818</c:v>
                </c:pt>
                <c:pt idx="9">
                  <c:v>1.3841560623824876</c:v>
                </c:pt>
                <c:pt idx="10">
                  <c:v>1.2688092155944446</c:v>
                </c:pt>
                <c:pt idx="11">
                  <c:v>1.1712086168657265</c:v>
                </c:pt>
                <c:pt idx="12">
                  <c:v>1.087550641678547</c:v>
                </c:pt>
                <c:pt idx="13">
                  <c:v>1.0150470544471659</c:v>
                </c:pt>
                <c:pt idx="14">
                  <c:v>0.95160648692018412</c:v>
                </c:pt>
                <c:pt idx="15">
                  <c:v>0.89562974295591857</c:v>
                </c:pt>
                <c:pt idx="16">
                  <c:v>0.84587279334408549</c:v>
                </c:pt>
                <c:pt idx="17">
                  <c:v>0.80135314941935576</c:v>
                </c:pt>
                <c:pt idx="18">
                  <c:v>0.76128574753118983</c:v>
                </c:pt>
                <c:pt idx="19">
                  <c:v>0.72503430113494005</c:v>
                </c:pt>
                <c:pt idx="20">
                  <c:v>0.6920784528774675</c:v>
                </c:pt>
                <c:pt idx="21">
                  <c:v>0.66198828022254474</c:v>
                </c:pt>
                <c:pt idx="22">
                  <c:v>0.63440569146894177</c:v>
                </c:pt>
                <c:pt idx="23">
                  <c:v>0.60902972026224234</c:v>
                </c:pt>
                <c:pt idx="24">
                  <c:v>0.57096589638939577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022-43E7-A568-570170E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3892911"/>
        <c:axId val="1513897903"/>
      </c:scatterChart>
      <c:valAx>
        <c:axId val="1192941871"/>
        <c:scaling>
          <c:orientation val="minMax"/>
          <c:max val="280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Volumenstrom</a:t>
                </a:r>
                <a:r>
                  <a:rPr lang="de-DE" baseline="0"/>
                  <a:t> in L/h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14051823"/>
        <c:crosses val="autoZero"/>
        <c:crossBetween val="midCat"/>
        <c:majorUnit val="10"/>
      </c:valAx>
      <c:valAx>
        <c:axId val="1514051823"/>
        <c:scaling>
          <c:orientation val="minMax"/>
          <c:max val="73"/>
          <c:min val="5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Tmax</a:t>
                </a:r>
                <a:r>
                  <a:rPr lang="en-US" baseline="0"/>
                  <a:t> in °C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92941871"/>
        <c:crosses val="autoZero"/>
        <c:crossBetween val="midCat"/>
        <c:majorUnit val="0.5"/>
      </c:valAx>
      <c:valAx>
        <c:axId val="15138979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Delta</a:t>
                </a:r>
                <a:r>
                  <a:rPr lang="de-DE" baseline="0"/>
                  <a:t>  in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13892911"/>
        <c:crosses val="max"/>
        <c:crossBetween val="midCat"/>
        <c:majorUnit val="1.4"/>
      </c:valAx>
      <c:valAx>
        <c:axId val="1513892911"/>
        <c:scaling>
          <c:orientation val="minMax"/>
        </c:scaling>
        <c:delete val="1"/>
        <c:axPos val="t"/>
        <c:numFmt formatCode="0.0" sourceLinked="1"/>
        <c:majorTickMark val="out"/>
        <c:minorTickMark val="none"/>
        <c:tickLblPos val="nextTo"/>
        <c:crossAx val="1513897903"/>
        <c:crosses val="max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Alphacool</a:t>
            </a:r>
            <a:r>
              <a:rPr lang="de-DE" baseline="0"/>
              <a:t> XPX Standard = mit Verteiler / Kühlfinennabstand 0,13 mm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ohne Verteiler</c:v>
          </c:tx>
          <c:spPr>
            <a:ln w="19050" cap="rnd">
              <a:solidFill>
                <a:srgbClr val="00B050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Daten!$B$2:$B$17</c:f>
              <c:numCache>
                <c:formatCode>0.0</c:formatCode>
                <c:ptCount val="16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</c:numCache>
            </c:numRef>
          </c:xVal>
          <c:yVal>
            <c:numRef>
              <c:f>Daten!$I$2:$I$17</c:f>
              <c:numCache>
                <c:formatCode>0.0</c:formatCode>
                <c:ptCount val="16"/>
                <c:pt idx="0">
                  <c:v>72.306600000000003</c:v>
                </c:pt>
                <c:pt idx="1">
                  <c:v>65.598690000000033</c:v>
                </c:pt>
                <c:pt idx="2">
                  <c:v>63.550160000000005</c:v>
                </c:pt>
                <c:pt idx="3">
                  <c:v>62.566490000000044</c:v>
                </c:pt>
                <c:pt idx="4">
                  <c:v>61.989680000000021</c:v>
                </c:pt>
                <c:pt idx="5">
                  <c:v>61.358640000000037</c:v>
                </c:pt>
                <c:pt idx="6">
                  <c:v>61.168660000000045</c:v>
                </c:pt>
                <c:pt idx="7">
                  <c:v>61.035910000000001</c:v>
                </c:pt>
                <c:pt idx="8">
                  <c:v>60.923490000000015</c:v>
                </c:pt>
                <c:pt idx="9">
                  <c:v>60.827600000000018</c:v>
                </c:pt>
                <c:pt idx="10">
                  <c:v>60.736440000000016</c:v>
                </c:pt>
                <c:pt idx="11">
                  <c:v>60.658320000000003</c:v>
                </c:pt>
                <c:pt idx="12">
                  <c:v>60.587730000000022</c:v>
                </c:pt>
                <c:pt idx="13">
                  <c:v>60.533320000000003</c:v>
                </c:pt>
                <c:pt idx="14">
                  <c:v>60.475950000000012</c:v>
                </c:pt>
                <c:pt idx="15">
                  <c:v>60.418730000000039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CD-4F0D-9A5A-5EF38BF835CD}"/>
            </c:ext>
          </c:extLst>
        </c:ser>
        <c:ser>
          <c:idx val="1"/>
          <c:order val="1"/>
          <c:tx>
            <c:v>Standard</c:v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Daten!$B$30:$B$38</c:f>
              <c:numCache>
                <c:formatCode>0.0</c:formatCode>
                <c:ptCount val="9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</c:numCache>
            </c:numRef>
          </c:xVal>
          <c:yVal>
            <c:numRef>
              <c:f>Daten!$I$30:$I$38</c:f>
              <c:numCache>
                <c:formatCode>0.0</c:formatCode>
                <c:ptCount val="9"/>
                <c:pt idx="0">
                  <c:v>72.429349999999999</c:v>
                </c:pt>
                <c:pt idx="1">
                  <c:v>63.070730000000026</c:v>
                </c:pt>
                <c:pt idx="2">
                  <c:v>61.339870000000019</c:v>
                </c:pt>
                <c:pt idx="3">
                  <c:v>60.637480000000039</c:v>
                </c:pt>
                <c:pt idx="4">
                  <c:v>60.267359999999996</c:v>
                </c:pt>
                <c:pt idx="5">
                  <c:v>60.034420000000011</c:v>
                </c:pt>
                <c:pt idx="6">
                  <c:v>59.863240000000019</c:v>
                </c:pt>
                <c:pt idx="7">
                  <c:v>59.724360000000047</c:v>
                </c:pt>
                <c:pt idx="8">
                  <c:v>59.607900000000029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5CD-4F0D-9A5A-5EF38BF835CD}"/>
            </c:ext>
          </c:extLst>
        </c:ser>
        <c:ser>
          <c:idx val="2"/>
          <c:order val="2"/>
          <c:tx>
            <c:v>0,25 mm Kühlfinnenabstand</c:v>
          </c:tx>
          <c:spPr>
            <a:ln w="19050" cap="rnd">
              <a:solidFill>
                <a:schemeClr val="tx1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Daten!$B$47:$B$55</c:f>
              <c:numCache>
                <c:formatCode>0.0</c:formatCode>
                <c:ptCount val="9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</c:numCache>
            </c:numRef>
          </c:xVal>
          <c:yVal>
            <c:numRef>
              <c:f>Daten!$I$47:$I$55</c:f>
              <c:numCache>
                <c:formatCode>0.0</c:formatCode>
                <c:ptCount val="9"/>
                <c:pt idx="0">
                  <c:v>72.797200000000032</c:v>
                </c:pt>
                <c:pt idx="1">
                  <c:v>63.833180000000027</c:v>
                </c:pt>
                <c:pt idx="2">
                  <c:v>62.119320000000016</c:v>
                </c:pt>
                <c:pt idx="3">
                  <c:v>61.36877000000004</c:v>
                </c:pt>
                <c:pt idx="4">
                  <c:v>60.997220000000027</c:v>
                </c:pt>
                <c:pt idx="5">
                  <c:v>60.767600000000016</c:v>
                </c:pt>
                <c:pt idx="6">
                  <c:v>60.598050000000001</c:v>
                </c:pt>
                <c:pt idx="7">
                  <c:v>60.481899999999996</c:v>
                </c:pt>
                <c:pt idx="8">
                  <c:v>60.364920000000041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5CD-4F0D-9A5A-5EF38BF835CD}"/>
            </c:ext>
          </c:extLst>
        </c:ser>
        <c:ser>
          <c:idx val="3"/>
          <c:order val="3"/>
          <c:tx>
            <c:v>0,3 mm Kühlfinnenabstand</c:v>
          </c:tx>
          <c:spPr>
            <a:ln w="1905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Daten!$B$68:$B$76</c:f>
              <c:numCache>
                <c:formatCode>0.0</c:formatCode>
                <c:ptCount val="9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</c:numCache>
            </c:numRef>
          </c:xVal>
          <c:yVal>
            <c:numRef>
              <c:f>Daten!$I$68:$I$76</c:f>
              <c:numCache>
                <c:formatCode>0.0</c:formatCode>
                <c:ptCount val="9"/>
                <c:pt idx="0">
                  <c:v>73.07501000000002</c:v>
                </c:pt>
                <c:pt idx="1">
                  <c:v>64.165549999999996</c:v>
                </c:pt>
                <c:pt idx="2">
                  <c:v>62.487790000000018</c:v>
                </c:pt>
                <c:pt idx="3">
                  <c:v>61.768640000000005</c:v>
                </c:pt>
                <c:pt idx="4">
                  <c:v>61.442830000000015</c:v>
                </c:pt>
                <c:pt idx="5">
                  <c:v>61.22598000000005</c:v>
                </c:pt>
                <c:pt idx="6">
                  <c:v>61.028920000000028</c:v>
                </c:pt>
                <c:pt idx="7">
                  <c:v>60.889790000000005</c:v>
                </c:pt>
                <c:pt idx="8">
                  <c:v>60.756070000000022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5CD-4F0D-9A5A-5EF38BF835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1454031"/>
        <c:axId val="1513923279"/>
      </c:scatterChart>
      <c:valAx>
        <c:axId val="1021454031"/>
        <c:scaling>
          <c:orientation val="minMax"/>
          <c:max val="180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Volumenstom</a:t>
                </a:r>
                <a:r>
                  <a:rPr lang="de-DE" baseline="0"/>
                  <a:t> in L/h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13923279"/>
        <c:crosses val="autoZero"/>
        <c:crossBetween val="midCat"/>
        <c:majorUnit val="5"/>
      </c:valAx>
      <c:valAx>
        <c:axId val="1513923279"/>
        <c:scaling>
          <c:orientation val="minMax"/>
          <c:max val="73.5"/>
          <c:min val="5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Tmax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1454031"/>
        <c:crosses val="autoZero"/>
        <c:crossBetween val="midCat"/>
        <c:majorUnit val="0.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Alphacool</a:t>
            </a:r>
            <a:r>
              <a:rPr lang="de-DE" baseline="0"/>
              <a:t> XPX Standard = mit Verteiler / Kühlfinnenabstand 0,13 mm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ohne Verteiler</c:v>
          </c:tx>
          <c:spPr>
            <a:ln w="19050" cap="rnd">
              <a:solidFill>
                <a:srgbClr val="00B050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Daten!$B$2:$B$17</c:f>
              <c:numCache>
                <c:formatCode>0.0</c:formatCode>
                <c:ptCount val="16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</c:numCache>
            </c:numRef>
          </c:xVal>
          <c:yVal>
            <c:numRef>
              <c:f>Daten!$I$2:$I$17</c:f>
              <c:numCache>
                <c:formatCode>0.0</c:formatCode>
                <c:ptCount val="16"/>
                <c:pt idx="0">
                  <c:v>72.306600000000003</c:v>
                </c:pt>
                <c:pt idx="1">
                  <c:v>65.598690000000033</c:v>
                </c:pt>
                <c:pt idx="2">
                  <c:v>63.550160000000005</c:v>
                </c:pt>
                <c:pt idx="3">
                  <c:v>62.566490000000044</c:v>
                </c:pt>
                <c:pt idx="4">
                  <c:v>61.989680000000021</c:v>
                </c:pt>
                <c:pt idx="5">
                  <c:v>61.358640000000037</c:v>
                </c:pt>
                <c:pt idx="6">
                  <c:v>61.168660000000045</c:v>
                </c:pt>
                <c:pt idx="7">
                  <c:v>61.035910000000001</c:v>
                </c:pt>
                <c:pt idx="8">
                  <c:v>60.923490000000015</c:v>
                </c:pt>
                <c:pt idx="9">
                  <c:v>60.827600000000018</c:v>
                </c:pt>
                <c:pt idx="10">
                  <c:v>60.736440000000016</c:v>
                </c:pt>
                <c:pt idx="11">
                  <c:v>60.658320000000003</c:v>
                </c:pt>
                <c:pt idx="12">
                  <c:v>60.587730000000022</c:v>
                </c:pt>
                <c:pt idx="13">
                  <c:v>60.533320000000003</c:v>
                </c:pt>
                <c:pt idx="14">
                  <c:v>60.475950000000012</c:v>
                </c:pt>
                <c:pt idx="15">
                  <c:v>60.418730000000039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A9-4358-B8E4-62857F0F757C}"/>
            </c:ext>
          </c:extLst>
        </c:ser>
        <c:ser>
          <c:idx val="1"/>
          <c:order val="1"/>
          <c:tx>
            <c:v>Standard</c:v>
          </c:tx>
          <c:spPr>
            <a:ln w="1905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Daten!$B$30:$B$38</c:f>
              <c:numCache>
                <c:formatCode>0.0</c:formatCode>
                <c:ptCount val="9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</c:numCache>
            </c:numRef>
          </c:xVal>
          <c:yVal>
            <c:numRef>
              <c:f>Daten!$I$30:$I$38</c:f>
              <c:numCache>
                <c:formatCode>0.0</c:formatCode>
                <c:ptCount val="9"/>
                <c:pt idx="0">
                  <c:v>72.429349999999999</c:v>
                </c:pt>
                <c:pt idx="1">
                  <c:v>63.070730000000026</c:v>
                </c:pt>
                <c:pt idx="2">
                  <c:v>61.339870000000019</c:v>
                </c:pt>
                <c:pt idx="3">
                  <c:v>60.637480000000039</c:v>
                </c:pt>
                <c:pt idx="4">
                  <c:v>60.267359999999996</c:v>
                </c:pt>
                <c:pt idx="5">
                  <c:v>60.034420000000011</c:v>
                </c:pt>
                <c:pt idx="6">
                  <c:v>59.863240000000019</c:v>
                </c:pt>
                <c:pt idx="7">
                  <c:v>59.724360000000047</c:v>
                </c:pt>
                <c:pt idx="8">
                  <c:v>59.607900000000029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6A9-4358-B8E4-62857F0F757C}"/>
            </c:ext>
          </c:extLst>
        </c:ser>
        <c:ser>
          <c:idx val="2"/>
          <c:order val="2"/>
          <c:tx>
            <c:v>0,25 mm Kühlfinnenabstand</c:v>
          </c:tx>
          <c:spPr>
            <a:ln w="19050" cap="rnd">
              <a:solidFill>
                <a:schemeClr val="tx1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Daten!$B$47:$B$55</c:f>
              <c:numCache>
                <c:formatCode>0.0</c:formatCode>
                <c:ptCount val="9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</c:numCache>
            </c:numRef>
          </c:xVal>
          <c:yVal>
            <c:numRef>
              <c:f>Daten!$I$47:$I$55</c:f>
              <c:numCache>
                <c:formatCode>0.0</c:formatCode>
                <c:ptCount val="9"/>
                <c:pt idx="0">
                  <c:v>72.797200000000032</c:v>
                </c:pt>
                <c:pt idx="1">
                  <c:v>63.833180000000027</c:v>
                </c:pt>
                <c:pt idx="2">
                  <c:v>62.119320000000016</c:v>
                </c:pt>
                <c:pt idx="3">
                  <c:v>61.36877000000004</c:v>
                </c:pt>
                <c:pt idx="4">
                  <c:v>60.997220000000027</c:v>
                </c:pt>
                <c:pt idx="5">
                  <c:v>60.767600000000016</c:v>
                </c:pt>
                <c:pt idx="6">
                  <c:v>60.598050000000001</c:v>
                </c:pt>
                <c:pt idx="7">
                  <c:v>60.481899999999996</c:v>
                </c:pt>
                <c:pt idx="8">
                  <c:v>60.364920000000041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6A9-4358-B8E4-62857F0F757C}"/>
            </c:ext>
          </c:extLst>
        </c:ser>
        <c:ser>
          <c:idx val="3"/>
          <c:order val="3"/>
          <c:tx>
            <c:v>0,3 mm Kühlfinnenabstand</c:v>
          </c:tx>
          <c:spPr>
            <a:ln w="19050" cap="rnd">
              <a:solidFill>
                <a:srgbClr val="FF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Daten!$B$68:$B$76</c:f>
              <c:numCache>
                <c:formatCode>0.0</c:formatCode>
                <c:ptCount val="9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</c:numCache>
            </c:numRef>
          </c:xVal>
          <c:yVal>
            <c:numRef>
              <c:f>Daten!$I$68:$I$76</c:f>
              <c:numCache>
                <c:formatCode>0.0</c:formatCode>
                <c:ptCount val="9"/>
                <c:pt idx="0">
                  <c:v>73.07501000000002</c:v>
                </c:pt>
                <c:pt idx="1">
                  <c:v>64.165549999999996</c:v>
                </c:pt>
                <c:pt idx="2">
                  <c:v>62.487790000000018</c:v>
                </c:pt>
                <c:pt idx="3">
                  <c:v>61.768640000000005</c:v>
                </c:pt>
                <c:pt idx="4">
                  <c:v>61.442830000000015</c:v>
                </c:pt>
                <c:pt idx="5">
                  <c:v>61.22598000000005</c:v>
                </c:pt>
                <c:pt idx="6">
                  <c:v>61.028920000000028</c:v>
                </c:pt>
                <c:pt idx="7">
                  <c:v>60.889790000000005</c:v>
                </c:pt>
                <c:pt idx="8">
                  <c:v>60.756070000000022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6A9-4358-B8E4-62857F0F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1454031"/>
        <c:axId val="1513923279"/>
      </c:scatterChart>
      <c:scatterChart>
        <c:scatterStyle val="smoothMarker"/>
        <c:varyColors val="0"/>
        <c:ser>
          <c:idx val="4"/>
          <c:order val="4"/>
          <c:tx>
            <c:v>Druckverlust Standard</c:v>
          </c:tx>
          <c:spPr>
            <a:ln w="28575" cap="rnd">
              <a:solidFill>
                <a:srgbClr val="00B0F0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Daten!$B$2:$B$17</c:f>
              <c:numCache>
                <c:formatCode>0.0</c:formatCode>
                <c:ptCount val="16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</c:numCache>
            </c:numRef>
          </c:xVal>
          <c:yVal>
            <c:numRef>
              <c:f>Daten!$G$2:$G$17</c:f>
              <c:numCache>
                <c:formatCode>0</c:formatCode>
                <c:ptCount val="16"/>
                <c:pt idx="0">
                  <c:v>461.11018768803098</c:v>
                </c:pt>
                <c:pt idx="1">
                  <c:v>1196.7580677391779</c:v>
                </c:pt>
                <c:pt idx="2">
                  <c:v>1997.9114536844909</c:v>
                </c:pt>
                <c:pt idx="3">
                  <c:v>2864.57034552397</c:v>
                </c:pt>
                <c:pt idx="4">
                  <c:v>3796.7347432576148</c:v>
                </c:pt>
                <c:pt idx="5">
                  <c:v>5857.5800564074034</c:v>
                </c:pt>
                <c:pt idx="6">
                  <c:v>6986.2609718235453</c:v>
                </c:pt>
                <c:pt idx="7">
                  <c:v>8180.4473931338534</c:v>
                </c:pt>
                <c:pt idx="8">
                  <c:v>9440.1393203383286</c:v>
                </c:pt>
                <c:pt idx="9">
                  <c:v>10765.336753436972</c:v>
                </c:pt>
                <c:pt idx="10">
                  <c:v>12156.039692429775</c:v>
                </c:pt>
                <c:pt idx="11">
                  <c:v>13612.24813731675</c:v>
                </c:pt>
                <c:pt idx="12">
                  <c:v>15133.962088097891</c:v>
                </c:pt>
                <c:pt idx="13">
                  <c:v>16721.181544773193</c:v>
                </c:pt>
                <c:pt idx="14">
                  <c:v>18373.906507342661</c:v>
                </c:pt>
                <c:pt idx="15">
                  <c:v>20092.136975806297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6A9-4358-B8E4-62857F0F757C}"/>
            </c:ext>
          </c:extLst>
        </c:ser>
        <c:ser>
          <c:idx val="5"/>
          <c:order val="5"/>
          <c:tx>
            <c:v>Druckervlust ohne Verteiler</c:v>
          </c:tx>
          <c:spPr>
            <a:ln w="28575" cap="rnd">
              <a:solidFill>
                <a:schemeClr val="accent6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Daten!$B$30:$B$38</c:f>
              <c:numCache>
                <c:formatCode>0.0</c:formatCode>
                <c:ptCount val="9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</c:numCache>
            </c:numRef>
          </c:xVal>
          <c:yVal>
            <c:numRef>
              <c:f>Daten!$G$30:$G$38</c:f>
              <c:numCache>
                <c:formatCode>0</c:formatCode>
                <c:ptCount val="9"/>
                <c:pt idx="0">
                  <c:v>355.66060606059705</c:v>
                </c:pt>
                <c:pt idx="1">
                  <c:v>1687.3818181818051</c:v>
                </c:pt>
                <c:pt idx="2">
                  <c:v>3263.4493506493332</c:v>
                </c:pt>
                <c:pt idx="3">
                  <c:v>5083.8632034631819</c:v>
                </c:pt>
                <c:pt idx="4">
                  <c:v>7148.623376623349</c:v>
                </c:pt>
                <c:pt idx="5">
                  <c:v>9457.7298701298387</c:v>
                </c:pt>
                <c:pt idx="6">
                  <c:v>12011.182683982646</c:v>
                </c:pt>
                <c:pt idx="7">
                  <c:v>14808.981818181775</c:v>
                </c:pt>
                <c:pt idx="8">
                  <c:v>17851.127272727223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6A9-4358-B8E4-62857F0F757C}"/>
            </c:ext>
          </c:extLst>
        </c:ser>
        <c:ser>
          <c:idx val="6"/>
          <c:order val="6"/>
          <c:tx>
            <c:v>Druckverlust 0,25 mm</c:v>
          </c:tx>
          <c:spPr>
            <a:ln w="28575" cap="rnd">
              <a:solidFill>
                <a:sysClr val="windowText" lastClr="000000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Daten!$B$47:$B$55</c:f>
              <c:numCache>
                <c:formatCode>0.0</c:formatCode>
                <c:ptCount val="9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</c:numCache>
            </c:numRef>
          </c:xVal>
          <c:yVal>
            <c:numRef>
              <c:f>Daten!$G$47:$G$55</c:f>
              <c:numCache>
                <c:formatCode>0</c:formatCode>
                <c:ptCount val="9"/>
                <c:pt idx="0">
                  <c:v>129.32535620180067</c:v>
                </c:pt>
                <c:pt idx="1">
                  <c:v>531.56389468441671</c:v>
                </c:pt>
                <c:pt idx="2">
                  <c:v>1098.6190187889479</c:v>
                </c:pt>
                <c:pt idx="3">
                  <c:v>1830.490728515394</c:v>
                </c:pt>
                <c:pt idx="4">
                  <c:v>2727.179023863755</c:v>
                </c:pt>
                <c:pt idx="5">
                  <c:v>3788.6839048340316</c:v>
                </c:pt>
                <c:pt idx="6">
                  <c:v>5015.0053714262231</c:v>
                </c:pt>
                <c:pt idx="7">
                  <c:v>6406.1434236403284</c:v>
                </c:pt>
                <c:pt idx="8">
                  <c:v>7962.0980614763494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6A9-4358-B8E4-62857F0F757C}"/>
            </c:ext>
          </c:extLst>
        </c:ser>
        <c:ser>
          <c:idx val="7"/>
          <c:order val="7"/>
          <c:tx>
            <c:v>Druckverlust 0,3 mm</c:v>
          </c:tx>
          <c:spPr>
            <a:ln w="28575" cap="rnd">
              <a:solidFill>
                <a:srgbClr val="FF0000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Daten!$B$68:$B$76</c:f>
              <c:numCache>
                <c:formatCode>0.0</c:formatCode>
                <c:ptCount val="9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</c:numCache>
            </c:numRef>
          </c:xVal>
          <c:yVal>
            <c:numRef>
              <c:f>Daten!$G$68:$G$76</c:f>
              <c:numCache>
                <c:formatCode>0</c:formatCode>
                <c:ptCount val="9"/>
                <c:pt idx="0">
                  <c:v>72.888347884847519</c:v>
                </c:pt>
                <c:pt idx="1">
                  <c:v>497.2807379212108</c:v>
                </c:pt>
                <c:pt idx="2">
                  <c:v>1032.439040775756</c:v>
                </c:pt>
                <c:pt idx="3">
                  <c:v>1678.3632564484828</c:v>
                </c:pt>
                <c:pt idx="4">
                  <c:v>2435.0533849393914</c:v>
                </c:pt>
                <c:pt idx="5">
                  <c:v>3302.5094262484827</c:v>
                </c:pt>
                <c:pt idx="6">
                  <c:v>4280.7313803757543</c:v>
                </c:pt>
                <c:pt idx="7">
                  <c:v>5369.7192473212071</c:v>
                </c:pt>
                <c:pt idx="8">
                  <c:v>6569.4730270848431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6A9-4358-B8E4-62857F0F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3969871"/>
        <c:axId val="1513964463"/>
      </c:scatterChart>
      <c:valAx>
        <c:axId val="1021454031"/>
        <c:scaling>
          <c:orientation val="minMax"/>
          <c:max val="180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Volumenstrom</a:t>
                </a:r>
                <a:r>
                  <a:rPr lang="de-DE" baseline="0"/>
                  <a:t> in L/h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13923279"/>
        <c:crosses val="autoZero"/>
        <c:crossBetween val="midCat"/>
        <c:majorUnit val="5"/>
      </c:valAx>
      <c:valAx>
        <c:axId val="1513923279"/>
        <c:scaling>
          <c:orientation val="minMax"/>
          <c:max val="73.5"/>
          <c:min val="5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Tmax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1454031"/>
        <c:crosses val="autoZero"/>
        <c:crossBetween val="midCat"/>
        <c:majorUnit val="0.5"/>
      </c:valAx>
      <c:valAx>
        <c:axId val="1513964463"/>
        <c:scaling>
          <c:orientation val="minMax"/>
          <c:max val="25000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Druckverlust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13969871"/>
        <c:crosses val="max"/>
        <c:crossBetween val="midCat"/>
        <c:majorUnit val="862"/>
      </c:valAx>
      <c:valAx>
        <c:axId val="1513969871"/>
        <c:scaling>
          <c:orientation val="minMax"/>
        </c:scaling>
        <c:delete val="1"/>
        <c:axPos val="t"/>
        <c:numFmt formatCode="0.0" sourceLinked="1"/>
        <c:majorTickMark val="out"/>
        <c:minorTickMark val="none"/>
        <c:tickLblPos val="nextTo"/>
        <c:crossAx val="1513964463"/>
        <c:crosses val="max"/>
        <c:crossBetween val="midCat"/>
      </c:valAx>
      <c:spPr>
        <a:noFill/>
        <a:ln>
          <a:solidFill>
            <a:schemeClr val="tx1"/>
          </a:solidFill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Alphacool</a:t>
            </a:r>
            <a:r>
              <a:rPr lang="de-DE" baseline="0"/>
              <a:t> XPX / 8700 K @ 190W // LQM - WLP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Kühlkörper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Daten!$B$2:$B$26</c:f>
              <c:numCache>
                <c:formatCode>0.0</c:formatCode>
                <c:ptCount val="25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  <c:pt idx="16">
                  <c:v>193.35286028154172</c:v>
                </c:pt>
                <c:pt idx="17">
                  <c:v>204.09716335863703</c:v>
                </c:pt>
                <c:pt idx="18">
                  <c:v>214.84028941146431</c:v>
                </c:pt>
                <c:pt idx="19">
                  <c:v>225.58353490320263</c:v>
                </c:pt>
                <c:pt idx="20">
                  <c:v>236.32690023322937</c:v>
                </c:pt>
                <c:pt idx="21">
                  <c:v>247.07079796908482</c:v>
                </c:pt>
                <c:pt idx="22">
                  <c:v>257.81442158260046</c:v>
                </c:pt>
                <c:pt idx="23">
                  <c:v>268.5581660041758</c:v>
                </c:pt>
                <c:pt idx="24">
                  <c:v>286.46372272989316</c:v>
                </c:pt>
              </c:numCache>
            </c:numRef>
          </c:xVal>
          <c:yVal>
            <c:numRef>
              <c:f>Daten!$E$2:$E$26</c:f>
              <c:numCache>
                <c:formatCode>0.0000</c:formatCode>
                <c:ptCount val="25"/>
                <c:pt idx="0">
                  <c:v>3.953678480012511E-2</c:v>
                </c:pt>
                <c:pt idx="1">
                  <c:v>3.5761855792128323E-2</c:v>
                </c:pt>
                <c:pt idx="2">
                  <c:v>3.437943762785918E-2</c:v>
                </c:pt>
                <c:pt idx="3">
                  <c:v>3.3581548234787817E-2</c:v>
                </c:pt>
                <c:pt idx="4">
                  <c:v>3.3053978516815755E-2</c:v>
                </c:pt>
                <c:pt idx="5">
                  <c:v>3.2479987794997681E-2</c:v>
                </c:pt>
                <c:pt idx="6">
                  <c:v>3.2310505058201273E-2</c:v>
                </c:pt>
                <c:pt idx="7">
                  <c:v>3.2248272069729751E-2</c:v>
                </c:pt>
                <c:pt idx="8">
                  <c:v>3.2159153510558959E-2</c:v>
                </c:pt>
                <c:pt idx="9">
                  <c:v>3.2061382193222986E-2</c:v>
                </c:pt>
                <c:pt idx="10">
                  <c:v>3.1917746300668695E-2</c:v>
                </c:pt>
                <c:pt idx="11">
                  <c:v>3.1789031771620208E-2</c:v>
                </c:pt>
                <c:pt idx="12">
                  <c:v>3.1658148511102553E-2</c:v>
                </c:pt>
                <c:pt idx="13">
                  <c:v>3.1579206678380753E-2</c:v>
                </c:pt>
                <c:pt idx="14">
                  <c:v>3.145797408687568E-2</c:v>
                </c:pt>
                <c:pt idx="15">
                  <c:v>3.1315694306528113E-2</c:v>
                </c:pt>
                <c:pt idx="16">
                  <c:v>3.1234798147535481E-2</c:v>
                </c:pt>
                <c:pt idx="17">
                  <c:v>3.1107236544333547E-2</c:v>
                </c:pt>
                <c:pt idx="18">
                  <c:v>3.0998363164709115E-2</c:v>
                </c:pt>
                <c:pt idx="19">
                  <c:v>3.093418648510339E-2</c:v>
                </c:pt>
                <c:pt idx="20">
                  <c:v>3.0833986617830888E-2</c:v>
                </c:pt>
                <c:pt idx="21">
                  <c:v>3.0718764405641027E-2</c:v>
                </c:pt>
                <c:pt idx="22">
                  <c:v>3.06974254216331E-2</c:v>
                </c:pt>
                <c:pt idx="23">
                  <c:v>3.0620055806280098E-2</c:v>
                </c:pt>
                <c:pt idx="24">
                  <c:v>3.0459052095894775E-2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E71-42B2-A999-6DEF4D017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511248"/>
        <c:axId val="95918336"/>
      </c:scatterChart>
      <c:scatterChart>
        <c:scatterStyle val="smoothMarker"/>
        <c:varyColors val="0"/>
        <c:ser>
          <c:idx val="0"/>
          <c:order val="0"/>
          <c:tx>
            <c:v>CPU + Kühlkörper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Daten!$B$2:$B$26</c:f>
              <c:numCache>
                <c:formatCode>0.0</c:formatCode>
                <c:ptCount val="25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  <c:pt idx="16">
                  <c:v>193.35286028154172</c:v>
                </c:pt>
                <c:pt idx="17">
                  <c:v>204.09716335863703</c:v>
                </c:pt>
                <c:pt idx="18">
                  <c:v>214.84028941146431</c:v>
                </c:pt>
                <c:pt idx="19">
                  <c:v>225.58353490320263</c:v>
                </c:pt>
                <c:pt idx="20">
                  <c:v>236.32690023322937</c:v>
                </c:pt>
                <c:pt idx="21">
                  <c:v>247.07079796908482</c:v>
                </c:pt>
                <c:pt idx="22">
                  <c:v>257.81442158260046</c:v>
                </c:pt>
                <c:pt idx="23">
                  <c:v>268.5581660041758</c:v>
                </c:pt>
                <c:pt idx="24">
                  <c:v>286.46372272989316</c:v>
                </c:pt>
              </c:numCache>
            </c:numRef>
          </c:xVal>
          <c:yVal>
            <c:numRef>
              <c:f>Daten!$D$2:$D$26</c:f>
              <c:numCache>
                <c:formatCode>0.0000</c:formatCode>
                <c:ptCount val="25"/>
                <c:pt idx="0">
                  <c:v>0.16198085497493853</c:v>
                </c:pt>
                <c:pt idx="1">
                  <c:v>0.15029315290205086</c:v>
                </c:pt>
                <c:pt idx="2">
                  <c:v>0.1469249964681919</c:v>
                </c:pt>
                <c:pt idx="3">
                  <c:v>0.14535397714382148</c:v>
                </c:pt>
                <c:pt idx="4">
                  <c:v>0.14444787108609819</c:v>
                </c:pt>
                <c:pt idx="5">
                  <c:v>0.14352807872200926</c:v>
                </c:pt>
                <c:pt idx="6">
                  <c:v>0.14327135166227389</c:v>
                </c:pt>
                <c:pt idx="7">
                  <c:v>0.14314796994756601</c:v>
                </c:pt>
                <c:pt idx="8">
                  <c:v>0.14301514865017628</c:v>
                </c:pt>
                <c:pt idx="9">
                  <c:v>0.14288498439484221</c:v>
                </c:pt>
                <c:pt idx="10">
                  <c:v>0.14271686844939999</c:v>
                </c:pt>
                <c:pt idx="11">
                  <c:v>0.14256896971411631</c:v>
                </c:pt>
                <c:pt idx="12">
                  <c:v>0.14242282566741224</c:v>
                </c:pt>
                <c:pt idx="13">
                  <c:v>0.14233136151673162</c:v>
                </c:pt>
                <c:pt idx="14">
                  <c:v>0.14219998552871174</c:v>
                </c:pt>
                <c:pt idx="15">
                  <c:v>0.14204933349293447</c:v>
                </c:pt>
                <c:pt idx="16">
                  <c:v>0.14196125496614073</c:v>
                </c:pt>
                <c:pt idx="17">
                  <c:v>0.14182770465315042</c:v>
                </c:pt>
                <c:pt idx="18">
                  <c:v>0.14171366893419826</c:v>
                </c:pt>
                <c:pt idx="19">
                  <c:v>0.14164496009141014</c:v>
                </c:pt>
                <c:pt idx="20">
                  <c:v>0.1415408855568546</c:v>
                </c:pt>
                <c:pt idx="21">
                  <c:v>0.14142229918260074</c:v>
                </c:pt>
                <c:pt idx="22">
                  <c:v>0.14139787027530543</c:v>
                </c:pt>
                <c:pt idx="23">
                  <c:v>0.1413178447251181</c:v>
                </c:pt>
                <c:pt idx="24">
                  <c:v>0.14115308961699841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E71-42B2-A999-6DEF4D017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987808"/>
        <c:axId val="95968672"/>
      </c:scatterChart>
      <c:valAx>
        <c:axId val="85511248"/>
        <c:scaling>
          <c:orientation val="minMax"/>
          <c:max val="280"/>
          <c:min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Volumenstrom</a:t>
                </a:r>
                <a:r>
                  <a:rPr lang="de-DE" baseline="0"/>
                  <a:t> L/h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5918336"/>
        <c:crosses val="autoZero"/>
        <c:crossBetween val="midCat"/>
        <c:majorUnit val="10"/>
      </c:valAx>
      <c:valAx>
        <c:axId val="95918336"/>
        <c:scaling>
          <c:orientation val="minMax"/>
          <c:max val="4.0000000000000008E-2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Thermaler Widerstand Kühlkörper</a:t>
                </a:r>
                <a:r>
                  <a:rPr lang="de-DE" baseline="0"/>
                  <a:t> in K/W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5511248"/>
        <c:crosses val="autoZero"/>
        <c:crossBetween val="midCat"/>
        <c:majorUnit val="2.5000000000000011E-4"/>
      </c:valAx>
      <c:valAx>
        <c:axId val="95968672"/>
        <c:scaling>
          <c:orientation val="minMax"/>
          <c:min val="0.14000000000000001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Thermaler</a:t>
                </a:r>
                <a:r>
                  <a:rPr lang="de-DE" baseline="0"/>
                  <a:t> Widerstand CPU + Kühlkörper in K/W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5987808"/>
        <c:crosses val="max"/>
        <c:crossBetween val="midCat"/>
        <c:majorUnit val="5.8000000000000011E-4"/>
      </c:valAx>
      <c:valAx>
        <c:axId val="95987808"/>
        <c:scaling>
          <c:orientation val="minMax"/>
        </c:scaling>
        <c:delete val="1"/>
        <c:axPos val="t"/>
        <c:numFmt formatCode="0.0" sourceLinked="1"/>
        <c:majorTickMark val="out"/>
        <c:minorTickMark val="none"/>
        <c:tickLblPos val="nextTo"/>
        <c:crossAx val="95968672"/>
        <c:crosses val="max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Wärmeleitfähigkeit </a:t>
            </a:r>
            <a:r>
              <a:rPr lang="de-DE" baseline="0"/>
              <a:t>Kühlkörper-Material / 8700 K @190 W // LQM - WLP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Tmax 32,2 L/h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Daten!$A$107:$A$111</c:f>
              <c:numCache>
                <c:formatCode>General</c:formatCode>
                <c:ptCount val="5"/>
                <c:pt idx="0">
                  <c:v>387.6</c:v>
                </c:pt>
                <c:pt idx="1">
                  <c:v>202.4</c:v>
                </c:pt>
                <c:pt idx="2">
                  <c:v>140</c:v>
                </c:pt>
                <c:pt idx="3">
                  <c:v>100</c:v>
                </c:pt>
                <c:pt idx="4">
                  <c:v>50</c:v>
                </c:pt>
              </c:numCache>
            </c:numRef>
          </c:xVal>
          <c:yVal>
            <c:numRef>
              <c:f>Daten!$B$107:$B$111</c:f>
              <c:numCache>
                <c:formatCode>0.0</c:formatCode>
                <c:ptCount val="5"/>
                <c:pt idx="0">
                  <c:v>63.550160000000005</c:v>
                </c:pt>
                <c:pt idx="1">
                  <c:v>65.363670000000013</c:v>
                </c:pt>
                <c:pt idx="2">
                  <c:v>66.913810000000012</c:v>
                </c:pt>
                <c:pt idx="3">
                  <c:v>68.804990000000032</c:v>
                </c:pt>
                <c:pt idx="4">
                  <c:v>74.46902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DA8-4B17-BB7F-9CA4B23B9B97}"/>
            </c:ext>
          </c:extLst>
        </c:ser>
        <c:ser>
          <c:idx val="2"/>
          <c:order val="2"/>
          <c:tx>
            <c:v>Tmax 60,9 L/h</c:v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Daten!$A$107:$A$111</c:f>
              <c:numCache>
                <c:formatCode>General</c:formatCode>
                <c:ptCount val="5"/>
                <c:pt idx="0">
                  <c:v>387.6</c:v>
                </c:pt>
                <c:pt idx="1">
                  <c:v>202.4</c:v>
                </c:pt>
                <c:pt idx="2">
                  <c:v>140</c:v>
                </c:pt>
                <c:pt idx="3">
                  <c:v>100</c:v>
                </c:pt>
                <c:pt idx="4">
                  <c:v>50</c:v>
                </c:pt>
              </c:numCache>
            </c:numRef>
          </c:xVal>
          <c:yVal>
            <c:numRef>
              <c:f>Daten!$D$107:$D$111</c:f>
              <c:numCache>
                <c:formatCode>0.0</c:formatCode>
                <c:ptCount val="5"/>
                <c:pt idx="0">
                  <c:v>61.720790000000022</c:v>
                </c:pt>
                <c:pt idx="1">
                  <c:v>63.571740000000034</c:v>
                </c:pt>
                <c:pt idx="2">
                  <c:v>65.111289999999997</c:v>
                </c:pt>
                <c:pt idx="3">
                  <c:v>66.94055000000003</c:v>
                </c:pt>
                <c:pt idx="4">
                  <c:v>72.302580000000034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DA8-4B17-BB7F-9CA4B23B9B97}"/>
            </c:ext>
          </c:extLst>
        </c:ser>
        <c:ser>
          <c:idx val="4"/>
          <c:order val="4"/>
          <c:tx>
            <c:v>Tmax 93,1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Daten!$A$107:$A$111</c:f>
              <c:numCache>
                <c:formatCode>General</c:formatCode>
                <c:ptCount val="5"/>
                <c:pt idx="0">
                  <c:v>387.6</c:v>
                </c:pt>
                <c:pt idx="1">
                  <c:v>202.4</c:v>
                </c:pt>
                <c:pt idx="2">
                  <c:v>140</c:v>
                </c:pt>
                <c:pt idx="3">
                  <c:v>100</c:v>
                </c:pt>
                <c:pt idx="4">
                  <c:v>50</c:v>
                </c:pt>
              </c:numCache>
            </c:numRef>
          </c:xVal>
          <c:yVal>
            <c:numRef>
              <c:f>Daten!$F$107:$F$111</c:f>
              <c:numCache>
                <c:formatCode>0.0</c:formatCode>
                <c:ptCount val="5"/>
                <c:pt idx="0">
                  <c:v>61.080039999999997</c:v>
                </c:pt>
                <c:pt idx="1">
                  <c:v>62.899870000000021</c:v>
                </c:pt>
                <c:pt idx="2">
                  <c:v>64.404930000000036</c:v>
                </c:pt>
                <c:pt idx="3">
                  <c:v>66.156790000000001</c:v>
                </c:pt>
                <c:pt idx="4">
                  <c:v>71.320610000000045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DA8-4B17-BB7F-9CA4B23B9B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3252959"/>
        <c:axId val="1513946991"/>
      </c:scatterChart>
      <c:scatterChart>
        <c:scatterStyle val="smoothMarker"/>
        <c:varyColors val="0"/>
        <c:ser>
          <c:idx val="1"/>
          <c:order val="1"/>
          <c:tx>
            <c:v>Delta T 32,2 L/h</c:v>
          </c:tx>
          <c:spPr>
            <a:ln w="19050" cap="rnd">
              <a:solidFill>
                <a:schemeClr val="accent2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Daten!$A$107:$A$111</c:f>
              <c:numCache>
                <c:formatCode>General</c:formatCode>
                <c:ptCount val="5"/>
                <c:pt idx="0">
                  <c:v>387.6</c:v>
                </c:pt>
                <c:pt idx="1">
                  <c:v>202.4</c:v>
                </c:pt>
                <c:pt idx="2">
                  <c:v>140</c:v>
                </c:pt>
                <c:pt idx="3">
                  <c:v>100</c:v>
                </c:pt>
                <c:pt idx="4">
                  <c:v>50</c:v>
                </c:pt>
              </c:numCache>
            </c:numRef>
          </c:xVal>
          <c:yVal>
            <c:numRef>
              <c:f>Daten!$C$107:$C$111</c:f>
              <c:numCache>
                <c:formatCode>0.0</c:formatCode>
                <c:ptCount val="5"/>
                <c:pt idx="0">
                  <c:v>30.700160000000004</c:v>
                </c:pt>
                <c:pt idx="1">
                  <c:v>32.513670000000012</c:v>
                </c:pt>
                <c:pt idx="2">
                  <c:v>34.063810000000011</c:v>
                </c:pt>
                <c:pt idx="3">
                  <c:v>35.954990000000031</c:v>
                </c:pt>
                <c:pt idx="4">
                  <c:v>41.619019999999999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DA8-4B17-BB7F-9CA4B23B9B97}"/>
            </c:ext>
          </c:extLst>
        </c:ser>
        <c:ser>
          <c:idx val="3"/>
          <c:order val="3"/>
          <c:tx>
            <c:v>Delta T 60,9 L/h</c:v>
          </c:tx>
          <c:spPr>
            <a:ln w="19050" cap="rnd">
              <a:solidFill>
                <a:srgbClr val="FF0000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Daten!$A$107:$A$111</c:f>
              <c:numCache>
                <c:formatCode>General</c:formatCode>
                <c:ptCount val="5"/>
                <c:pt idx="0">
                  <c:v>387.6</c:v>
                </c:pt>
                <c:pt idx="1">
                  <c:v>202.4</c:v>
                </c:pt>
                <c:pt idx="2">
                  <c:v>140</c:v>
                </c:pt>
                <c:pt idx="3">
                  <c:v>100</c:v>
                </c:pt>
                <c:pt idx="4">
                  <c:v>50</c:v>
                </c:pt>
              </c:numCache>
            </c:numRef>
          </c:xVal>
          <c:yVal>
            <c:numRef>
              <c:f>Daten!$E$107:$E$111</c:f>
              <c:numCache>
                <c:formatCode>0.0</c:formatCode>
                <c:ptCount val="5"/>
                <c:pt idx="0">
                  <c:v>28.870790000000021</c:v>
                </c:pt>
                <c:pt idx="1">
                  <c:v>30.721740000000032</c:v>
                </c:pt>
                <c:pt idx="2">
                  <c:v>32.261289999999995</c:v>
                </c:pt>
                <c:pt idx="3">
                  <c:v>34.090550000000029</c:v>
                </c:pt>
                <c:pt idx="4">
                  <c:v>39.452580000000033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DA8-4B17-BB7F-9CA4B23B9B97}"/>
            </c:ext>
          </c:extLst>
        </c:ser>
        <c:ser>
          <c:idx val="5"/>
          <c:order val="5"/>
          <c:tx>
            <c:v>Delta T 93,1 L/h</c:v>
          </c:tx>
          <c:spPr>
            <a:ln w="19050" cap="rnd">
              <a:solidFill>
                <a:schemeClr val="tx1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Daten!$A$107:$A$111</c:f>
              <c:numCache>
                <c:formatCode>General</c:formatCode>
                <c:ptCount val="5"/>
                <c:pt idx="0">
                  <c:v>387.6</c:v>
                </c:pt>
                <c:pt idx="1">
                  <c:v>202.4</c:v>
                </c:pt>
                <c:pt idx="2">
                  <c:v>140</c:v>
                </c:pt>
                <c:pt idx="3">
                  <c:v>100</c:v>
                </c:pt>
                <c:pt idx="4">
                  <c:v>50</c:v>
                </c:pt>
              </c:numCache>
            </c:numRef>
          </c:xVal>
          <c:yVal>
            <c:numRef>
              <c:f>Daten!$G$107:$G$111</c:f>
              <c:numCache>
                <c:formatCode>0.0</c:formatCode>
                <c:ptCount val="5"/>
                <c:pt idx="0">
                  <c:v>28.230039999999995</c:v>
                </c:pt>
                <c:pt idx="1">
                  <c:v>30.04987000000002</c:v>
                </c:pt>
                <c:pt idx="2">
                  <c:v>31.554930000000034</c:v>
                </c:pt>
                <c:pt idx="3">
                  <c:v>33.306789999999999</c:v>
                </c:pt>
                <c:pt idx="4">
                  <c:v>38.470610000000043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DA8-4B17-BB7F-9CA4B23B9B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4151215"/>
        <c:axId val="1513956143"/>
      </c:scatterChart>
      <c:valAx>
        <c:axId val="643252959"/>
        <c:scaling>
          <c:orientation val="minMax"/>
          <c:max val="430"/>
          <c:min val="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Wärmeleitfähigkeit</a:t>
                </a:r>
                <a:r>
                  <a:rPr lang="de-DE" baseline="0"/>
                  <a:t> in W/ m*K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13946991"/>
        <c:crosses val="autoZero"/>
        <c:crossBetween val="midCat"/>
        <c:majorUnit val="10"/>
      </c:valAx>
      <c:valAx>
        <c:axId val="1513946991"/>
        <c:scaling>
          <c:orientation val="minMax"/>
          <c:min val="6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Tmax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252959"/>
        <c:crosses val="autoZero"/>
        <c:crossBetween val="midCat"/>
        <c:majorUnit val="0.5"/>
      </c:valAx>
      <c:valAx>
        <c:axId val="1513956143"/>
        <c:scaling>
          <c:orientation val="minMax"/>
          <c:min val="27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  <a:r>
                  <a:rPr lang="de-DE" baseline="0"/>
                  <a:t> in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84151215"/>
        <c:crosses val="max"/>
        <c:crossBetween val="midCat"/>
        <c:majorUnit val="0.5"/>
      </c:valAx>
      <c:valAx>
        <c:axId val="8841512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139561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Alphacool XPX</a:t>
            </a:r>
            <a:r>
              <a:rPr lang="en-US" baseline="0"/>
              <a:t> / </a:t>
            </a:r>
            <a:r>
              <a:rPr lang="en-US"/>
              <a:t>Druckverlust</a:t>
            </a:r>
            <a:r>
              <a:rPr lang="en-US" baseline="0"/>
              <a:t> , erreichbarer Volumenstrom // Standard = mit Verteiler /// Kühlfinnenabstand 0,13 mm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3.0539173494001502E-2"/>
          <c:y val="7.0050223186942956E-2"/>
          <c:w val="0.85366437680483565"/>
          <c:h val="0.89469298215452331"/>
        </c:manualLayout>
      </c:layout>
      <c:scatterChart>
        <c:scatterStyle val="smoothMarker"/>
        <c:varyColors val="0"/>
        <c:ser>
          <c:idx val="0"/>
          <c:order val="0"/>
          <c:tx>
            <c:v>Standard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Daten!$B$2:$B$26</c:f>
              <c:numCache>
                <c:formatCode>0.0</c:formatCode>
                <c:ptCount val="25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  <c:pt idx="16">
                  <c:v>193.35286028154172</c:v>
                </c:pt>
                <c:pt idx="17">
                  <c:v>204.09716335863703</c:v>
                </c:pt>
                <c:pt idx="18">
                  <c:v>214.84028941146431</c:v>
                </c:pt>
                <c:pt idx="19">
                  <c:v>225.58353490320263</c:v>
                </c:pt>
                <c:pt idx="20">
                  <c:v>236.32690023322937</c:v>
                </c:pt>
                <c:pt idx="21">
                  <c:v>247.07079796908482</c:v>
                </c:pt>
                <c:pt idx="22">
                  <c:v>257.81442158260046</c:v>
                </c:pt>
                <c:pt idx="23">
                  <c:v>268.5581660041758</c:v>
                </c:pt>
                <c:pt idx="24">
                  <c:v>286.46372272989316</c:v>
                </c:pt>
              </c:numCache>
            </c:numRef>
          </c:xVal>
          <c:yVal>
            <c:numRef>
              <c:f>Daten!$G$2:$G$26</c:f>
              <c:numCache>
                <c:formatCode>0</c:formatCode>
                <c:ptCount val="25"/>
                <c:pt idx="0">
                  <c:v>461.11018768803098</c:v>
                </c:pt>
                <c:pt idx="1">
                  <c:v>1196.7580677391779</c:v>
                </c:pt>
                <c:pt idx="2">
                  <c:v>1997.9114536844909</c:v>
                </c:pt>
                <c:pt idx="3">
                  <c:v>2864.57034552397</c:v>
                </c:pt>
                <c:pt idx="4">
                  <c:v>3796.7347432576148</c:v>
                </c:pt>
                <c:pt idx="5">
                  <c:v>5857.5800564074034</c:v>
                </c:pt>
                <c:pt idx="6">
                  <c:v>6986.2609718235453</c:v>
                </c:pt>
                <c:pt idx="7">
                  <c:v>8180.4473931338534</c:v>
                </c:pt>
                <c:pt idx="8">
                  <c:v>9440.1393203383286</c:v>
                </c:pt>
                <c:pt idx="9">
                  <c:v>10765.336753436972</c:v>
                </c:pt>
                <c:pt idx="10">
                  <c:v>12156.039692429775</c:v>
                </c:pt>
                <c:pt idx="11">
                  <c:v>13612.24813731675</c:v>
                </c:pt>
                <c:pt idx="12">
                  <c:v>15133.962088097891</c:v>
                </c:pt>
                <c:pt idx="13">
                  <c:v>16721.181544773193</c:v>
                </c:pt>
                <c:pt idx="14">
                  <c:v>18373.906507342661</c:v>
                </c:pt>
                <c:pt idx="15">
                  <c:v>20092.136975806297</c:v>
                </c:pt>
                <c:pt idx="16">
                  <c:v>21875.872950164099</c:v>
                </c:pt>
                <c:pt idx="17">
                  <c:v>23725.11443041607</c:v>
                </c:pt>
                <c:pt idx="18">
                  <c:v>25639.861416562206</c:v>
                </c:pt>
                <c:pt idx="19">
                  <c:v>27620.113908602507</c:v>
                </c:pt>
                <c:pt idx="20">
                  <c:v>29665.871906536977</c:v>
                </c:pt>
                <c:pt idx="21">
                  <c:v>31777.135410365609</c:v>
                </c:pt>
                <c:pt idx="22">
                  <c:v>33953.904420088402</c:v>
                </c:pt>
                <c:pt idx="23">
                  <c:v>36196.178935705364</c:v>
                </c:pt>
                <c:pt idx="24">
                  <c:v>40078.870919276233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4F-4096-A889-3252AA94ECD1}"/>
            </c:ext>
          </c:extLst>
        </c:ser>
        <c:ser>
          <c:idx val="1"/>
          <c:order val="1"/>
          <c:tx>
            <c:v>ohne Verteiler</c:v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Daten!$B$30:$B$43</c:f>
              <c:numCache>
                <c:formatCode>0.0</c:formatCode>
                <c:ptCount val="14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  <c:pt idx="9">
                  <c:v>204.09716335863703</c:v>
                </c:pt>
                <c:pt idx="10">
                  <c:v>225.58353490320263</c:v>
                </c:pt>
                <c:pt idx="11">
                  <c:v>247.07079796908482</c:v>
                </c:pt>
                <c:pt idx="12">
                  <c:v>268.5581660041758</c:v>
                </c:pt>
                <c:pt idx="13">
                  <c:v>286.46372272989316</c:v>
                </c:pt>
              </c:numCache>
            </c:numRef>
          </c:xVal>
          <c:yVal>
            <c:numRef>
              <c:f>Daten!$G$30:$G$43</c:f>
              <c:numCache>
                <c:formatCode>0</c:formatCode>
                <c:ptCount val="14"/>
                <c:pt idx="0">
                  <c:v>355.66060606059705</c:v>
                </c:pt>
                <c:pt idx="1">
                  <c:v>1687.3818181818051</c:v>
                </c:pt>
                <c:pt idx="2">
                  <c:v>3263.4493506493332</c:v>
                </c:pt>
                <c:pt idx="3">
                  <c:v>5083.8632034631819</c:v>
                </c:pt>
                <c:pt idx="4">
                  <c:v>7148.623376623349</c:v>
                </c:pt>
                <c:pt idx="5">
                  <c:v>9457.7298701298387</c:v>
                </c:pt>
                <c:pt idx="6">
                  <c:v>12011.182683982646</c:v>
                </c:pt>
                <c:pt idx="7">
                  <c:v>14808.981818181775</c:v>
                </c:pt>
                <c:pt idx="8">
                  <c:v>17851.127272727223</c:v>
                </c:pt>
                <c:pt idx="9">
                  <c:v>21137.619047618995</c:v>
                </c:pt>
                <c:pt idx="10">
                  <c:v>24668.457142857085</c:v>
                </c:pt>
                <c:pt idx="11">
                  <c:v>28443.641558441494</c:v>
                </c:pt>
                <c:pt idx="12">
                  <c:v>32463.17229437222</c:v>
                </c:pt>
                <c:pt idx="13">
                  <c:v>35999.434680134604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24F-4096-A889-3252AA94ECD1}"/>
            </c:ext>
          </c:extLst>
        </c:ser>
        <c:ser>
          <c:idx val="2"/>
          <c:order val="2"/>
          <c:tx>
            <c:v>0,25 mm Lamellen-A.</c:v>
          </c:tx>
          <c:spPr>
            <a:ln w="19050" cap="rnd">
              <a:solidFill>
                <a:srgbClr val="00B050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Daten!$B$47:$B$64</c:f>
              <c:numCache>
                <c:formatCode>0.0</c:formatCode>
                <c:ptCount val="18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  <c:pt idx="9">
                  <c:v>204.09716335863703</c:v>
                </c:pt>
                <c:pt idx="10">
                  <c:v>225.58353490320263</c:v>
                </c:pt>
                <c:pt idx="11">
                  <c:v>247.07079796908482</c:v>
                </c:pt>
                <c:pt idx="12">
                  <c:v>268.5581660041758</c:v>
                </c:pt>
                <c:pt idx="13">
                  <c:v>286.46372272989316</c:v>
                </c:pt>
                <c:pt idx="14">
                  <c:v>304.39999999999998</c:v>
                </c:pt>
                <c:pt idx="15">
                  <c:v>322.3</c:v>
                </c:pt>
                <c:pt idx="16">
                  <c:v>339.3</c:v>
                </c:pt>
                <c:pt idx="17">
                  <c:v>357.2</c:v>
                </c:pt>
              </c:numCache>
            </c:numRef>
          </c:xVal>
          <c:yVal>
            <c:numRef>
              <c:f>Daten!$G$47:$G$64</c:f>
              <c:numCache>
                <c:formatCode>0</c:formatCode>
                <c:ptCount val="18"/>
                <c:pt idx="0">
                  <c:v>129.32535620180067</c:v>
                </c:pt>
                <c:pt idx="1">
                  <c:v>531.56389468441671</c:v>
                </c:pt>
                <c:pt idx="2">
                  <c:v>1098.6190187889479</c:v>
                </c:pt>
                <c:pt idx="3">
                  <c:v>1830.490728515394</c:v>
                </c:pt>
                <c:pt idx="4">
                  <c:v>2727.179023863755</c:v>
                </c:pt>
                <c:pt idx="5">
                  <c:v>3788.6839048340316</c:v>
                </c:pt>
                <c:pt idx="6">
                  <c:v>5015.0053714262231</c:v>
                </c:pt>
                <c:pt idx="7">
                  <c:v>6406.1434236403284</c:v>
                </c:pt>
                <c:pt idx="8">
                  <c:v>7962.0980614763494</c:v>
                </c:pt>
                <c:pt idx="9">
                  <c:v>9682.8692849342879</c:v>
                </c:pt>
                <c:pt idx="10">
                  <c:v>11568.457094014138</c:v>
                </c:pt>
                <c:pt idx="11">
                  <c:v>13618.861488715906</c:v>
                </c:pt>
                <c:pt idx="12">
                  <c:v>15834.082469039586</c:v>
                </c:pt>
                <c:pt idx="13">
                  <c:v>17806.001511103841</c:v>
                </c:pt>
                <c:pt idx="14">
                  <c:v>19892.376515405536</c:v>
                </c:pt>
                <c:pt idx="15">
                  <c:v>22093.207481944668</c:v>
                </c:pt>
                <c:pt idx="16">
                  <c:v>24408.494410721243</c:v>
                </c:pt>
                <c:pt idx="17">
                  <c:v>26838.237301735269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24F-4096-A889-3252AA94ECD1}"/>
            </c:ext>
          </c:extLst>
        </c:ser>
        <c:ser>
          <c:idx val="3"/>
          <c:order val="3"/>
          <c:tx>
            <c:v>0,3 mm Lamellen-A.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Daten!$B$68:$B$85</c:f>
              <c:numCache>
                <c:formatCode>0.0</c:formatCode>
                <c:ptCount val="18"/>
                <c:pt idx="0">
                  <c:v>10.711850383708471</c:v>
                </c:pt>
                <c:pt idx="1">
                  <c:v>32.201374230073057</c:v>
                </c:pt>
                <c:pt idx="2">
                  <c:v>53.687237803942949</c:v>
                </c:pt>
                <c:pt idx="3">
                  <c:v>75.175327622633887</c:v>
                </c:pt>
                <c:pt idx="4">
                  <c:v>96.662026364341216</c:v>
                </c:pt>
                <c:pt idx="5">
                  <c:v>118.14818178482987</c:v>
                </c:pt>
                <c:pt idx="6">
                  <c:v>139.63566771497469</c:v>
                </c:pt>
                <c:pt idx="7">
                  <c:v>161.12415387957785</c:v>
                </c:pt>
                <c:pt idx="8">
                  <c:v>182.61056434821214</c:v>
                </c:pt>
                <c:pt idx="9">
                  <c:v>204.09716335863703</c:v>
                </c:pt>
                <c:pt idx="10">
                  <c:v>225.58353490320263</c:v>
                </c:pt>
                <c:pt idx="11">
                  <c:v>247.07079796908482</c:v>
                </c:pt>
                <c:pt idx="12">
                  <c:v>268.5581660041758</c:v>
                </c:pt>
                <c:pt idx="13">
                  <c:v>286.46372272989316</c:v>
                </c:pt>
                <c:pt idx="14">
                  <c:v>304.39999999999998</c:v>
                </c:pt>
                <c:pt idx="15">
                  <c:v>322.3</c:v>
                </c:pt>
                <c:pt idx="16">
                  <c:v>339.3</c:v>
                </c:pt>
                <c:pt idx="17">
                  <c:v>357.2</c:v>
                </c:pt>
              </c:numCache>
            </c:numRef>
          </c:xVal>
          <c:yVal>
            <c:numRef>
              <c:f>Daten!$G$68:$G$85</c:f>
              <c:numCache>
                <c:formatCode>0</c:formatCode>
                <c:ptCount val="18"/>
                <c:pt idx="0">
                  <c:v>72.888347884847519</c:v>
                </c:pt>
                <c:pt idx="1">
                  <c:v>497.2807379212108</c:v>
                </c:pt>
                <c:pt idx="2">
                  <c:v>1032.439040775756</c:v>
                </c:pt>
                <c:pt idx="3">
                  <c:v>1678.3632564484828</c:v>
                </c:pt>
                <c:pt idx="4">
                  <c:v>2435.0533849393914</c:v>
                </c:pt>
                <c:pt idx="5">
                  <c:v>3302.5094262484827</c:v>
                </c:pt>
                <c:pt idx="6">
                  <c:v>4280.7313803757543</c:v>
                </c:pt>
                <c:pt idx="7">
                  <c:v>5369.7192473212071</c:v>
                </c:pt>
                <c:pt idx="8">
                  <c:v>6569.4730270848431</c:v>
                </c:pt>
                <c:pt idx="9">
                  <c:v>7879.9927196666613</c:v>
                </c:pt>
                <c:pt idx="10">
                  <c:v>9301.2783250666616</c:v>
                </c:pt>
                <c:pt idx="11">
                  <c:v>10833.329843284842</c:v>
                </c:pt>
                <c:pt idx="12">
                  <c:v>12476.147274321203</c:v>
                </c:pt>
                <c:pt idx="13">
                  <c:v>13929.774650254283</c:v>
                </c:pt>
                <c:pt idx="14">
                  <c:v>15460.32279897777</c:v>
                </c:pt>
                <c:pt idx="15">
                  <c:v>17067.791720491656</c:v>
                </c:pt>
                <c:pt idx="16">
                  <c:v>18752.181414795949</c:v>
                </c:pt>
                <c:pt idx="17">
                  <c:v>20513.491881890648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24F-4096-A889-3252AA94ECD1}"/>
            </c:ext>
          </c:extLst>
        </c:ser>
        <c:ser>
          <c:idx val="4"/>
          <c:order val="4"/>
          <c:tx>
            <c:v>DDC-1T+</c:v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Pumpen!$A$2:$A$37</c:f>
              <c:numCache>
                <c:formatCode>0.0</c:formatCode>
                <c:ptCount val="36"/>
                <c:pt idx="0">
                  <c:v>10.780559999999999</c:v>
                </c:pt>
                <c:pt idx="1">
                  <c:v>21.561119999999999</c:v>
                </c:pt>
                <c:pt idx="2">
                  <c:v>28.748160000000002</c:v>
                </c:pt>
                <c:pt idx="3">
                  <c:v>39.52872</c:v>
                </c:pt>
                <c:pt idx="4">
                  <c:v>46.715759999999996</c:v>
                </c:pt>
                <c:pt idx="5">
                  <c:v>50.309280000000001</c:v>
                </c:pt>
                <c:pt idx="6">
                  <c:v>61.089840000000009</c:v>
                </c:pt>
                <c:pt idx="7">
                  <c:v>71.870400000000004</c:v>
                </c:pt>
                <c:pt idx="8">
                  <c:v>82.650959999999998</c:v>
                </c:pt>
                <c:pt idx="9">
                  <c:v>93.431519999999992</c:v>
                </c:pt>
                <c:pt idx="10">
                  <c:v>100.61856</c:v>
                </c:pt>
                <c:pt idx="11">
                  <c:v>111.39912</c:v>
                </c:pt>
                <c:pt idx="12">
                  <c:v>122.17968000000002</c:v>
                </c:pt>
                <c:pt idx="13">
                  <c:v>132.96024</c:v>
                </c:pt>
                <c:pt idx="14">
                  <c:v>143.74080000000001</c:v>
                </c:pt>
                <c:pt idx="15">
                  <c:v>154.52135999999999</c:v>
                </c:pt>
                <c:pt idx="16">
                  <c:v>168.89543999999998</c:v>
                </c:pt>
                <c:pt idx="17">
                  <c:v>179.67600000000002</c:v>
                </c:pt>
                <c:pt idx="18">
                  <c:v>190.45656</c:v>
                </c:pt>
                <c:pt idx="19">
                  <c:v>201.23712</c:v>
                </c:pt>
                <c:pt idx="20">
                  <c:v>212.01767999999998</c:v>
                </c:pt>
                <c:pt idx="21">
                  <c:v>222.79823999999999</c:v>
                </c:pt>
                <c:pt idx="22">
                  <c:v>233.57879999999997</c:v>
                </c:pt>
                <c:pt idx="23">
                  <c:v>244.35936000000004</c:v>
                </c:pt>
                <c:pt idx="24">
                  <c:v>255.13991999999999</c:v>
                </c:pt>
                <c:pt idx="25">
                  <c:v>265.92048</c:v>
                </c:pt>
                <c:pt idx="26">
                  <c:v>276.70103999999998</c:v>
                </c:pt>
                <c:pt idx="27">
                  <c:v>287.48160000000001</c:v>
                </c:pt>
                <c:pt idx="28">
                  <c:v>298.26215999999999</c:v>
                </c:pt>
                <c:pt idx="29">
                  <c:v>309.04271999999997</c:v>
                </c:pt>
                <c:pt idx="30">
                  <c:v>319.82328000000001</c:v>
                </c:pt>
                <c:pt idx="31">
                  <c:v>330.60383999999999</c:v>
                </c:pt>
                <c:pt idx="32">
                  <c:v>341.38440000000003</c:v>
                </c:pt>
                <c:pt idx="33">
                  <c:v>352.16496000000001</c:v>
                </c:pt>
                <c:pt idx="34">
                  <c:v>362.94551999999999</c:v>
                </c:pt>
                <c:pt idx="35">
                  <c:v>373.72608000000002</c:v>
                </c:pt>
              </c:numCache>
            </c:numRef>
          </c:xVal>
          <c:yVal>
            <c:numRef>
              <c:f>Pumpen!$B$2:$B$37</c:f>
              <c:numCache>
                <c:formatCode>0</c:formatCode>
                <c:ptCount val="36"/>
                <c:pt idx="0">
                  <c:v>45873.346766920688</c:v>
                </c:pt>
                <c:pt idx="1">
                  <c:v>45899.080439359372</c:v>
                </c:pt>
                <c:pt idx="2">
                  <c:v>45891.266368746452</c:v>
                </c:pt>
                <c:pt idx="3">
                  <c:v>45842.090484468972</c:v>
                </c:pt>
                <c:pt idx="4">
                  <c:v>45784.336709378607</c:v>
                </c:pt>
                <c:pt idx="5">
                  <c:v>45747.968866161806</c:v>
                </c:pt>
                <c:pt idx="6">
                  <c:v>45608.901513824945</c:v>
                </c:pt>
                <c:pt idx="7">
                  <c:v>45424.888427458376</c:v>
                </c:pt>
                <c:pt idx="8">
                  <c:v>45195.92960706212</c:v>
                </c:pt>
                <c:pt idx="9">
                  <c:v>44922.025052636163</c:v>
                </c:pt>
                <c:pt idx="10">
                  <c:v>44714.452164113471</c:v>
                </c:pt>
                <c:pt idx="11">
                  <c:v>44365.63805297135</c:v>
                </c:pt>
                <c:pt idx="12">
                  <c:v>43971.878207799535</c:v>
                </c:pt>
                <c:pt idx="13">
                  <c:v>43533.172628598033</c:v>
                </c:pt>
                <c:pt idx="14">
                  <c:v>43049.521315366823</c:v>
                </c:pt>
                <c:pt idx="15">
                  <c:v>42520.924268105911</c:v>
                </c:pt>
                <c:pt idx="16">
                  <c:v>41746.212618822959</c:v>
                </c:pt>
                <c:pt idx="17">
                  <c:v>41112.742192159421</c:v>
                </c:pt>
                <c:pt idx="18">
                  <c:v>40434.326031466204</c:v>
                </c:pt>
                <c:pt idx="19">
                  <c:v>39710.964136743278</c:v>
                </c:pt>
                <c:pt idx="20">
                  <c:v>38942.656507990658</c:v>
                </c:pt>
                <c:pt idx="21">
                  <c:v>38129.403145208329</c:v>
                </c:pt>
                <c:pt idx="22">
                  <c:v>37271.204048396321</c:v>
                </c:pt>
                <c:pt idx="23">
                  <c:v>36368.059217554604</c:v>
                </c:pt>
                <c:pt idx="24">
                  <c:v>35419.968652683201</c:v>
                </c:pt>
                <c:pt idx="25">
                  <c:v>34426.932353782089</c:v>
                </c:pt>
                <c:pt idx="26">
                  <c:v>33388.950320851298</c:v>
                </c:pt>
                <c:pt idx="27">
                  <c:v>32306.022553890791</c:v>
                </c:pt>
                <c:pt idx="28">
                  <c:v>31178.149052900601</c:v>
                </c:pt>
                <c:pt idx="29">
                  <c:v>30005.329817880705</c:v>
                </c:pt>
                <c:pt idx="30">
                  <c:v>28787.564848831113</c:v>
                </c:pt>
                <c:pt idx="31">
                  <c:v>27524.854145751833</c:v>
                </c:pt>
                <c:pt idx="32">
                  <c:v>26217.197708642845</c:v>
                </c:pt>
                <c:pt idx="33">
                  <c:v>24864.595537504163</c:v>
                </c:pt>
                <c:pt idx="34">
                  <c:v>23467.047632335787</c:v>
                </c:pt>
                <c:pt idx="35">
                  <c:v>22024.553993137713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24F-4096-A889-3252AA94ECD1}"/>
            </c:ext>
          </c:extLst>
        </c:ser>
        <c:ser>
          <c:idx val="5"/>
          <c:order val="5"/>
          <c:tx>
            <c:v>D5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Pumpen!$A$2:$A$37</c:f>
              <c:numCache>
                <c:formatCode>0.0</c:formatCode>
                <c:ptCount val="36"/>
                <c:pt idx="0">
                  <c:v>10.780559999999999</c:v>
                </c:pt>
                <c:pt idx="1">
                  <c:v>21.561119999999999</c:v>
                </c:pt>
                <c:pt idx="2">
                  <c:v>28.748160000000002</c:v>
                </c:pt>
                <c:pt idx="3">
                  <c:v>39.52872</c:v>
                </c:pt>
                <c:pt idx="4">
                  <c:v>46.715759999999996</c:v>
                </c:pt>
                <c:pt idx="5">
                  <c:v>50.309280000000001</c:v>
                </c:pt>
                <c:pt idx="6">
                  <c:v>61.089840000000009</c:v>
                </c:pt>
                <c:pt idx="7">
                  <c:v>71.870400000000004</c:v>
                </c:pt>
                <c:pt idx="8">
                  <c:v>82.650959999999998</c:v>
                </c:pt>
                <c:pt idx="9">
                  <c:v>93.431519999999992</c:v>
                </c:pt>
                <c:pt idx="10">
                  <c:v>100.61856</c:v>
                </c:pt>
                <c:pt idx="11">
                  <c:v>111.39912</c:v>
                </c:pt>
                <c:pt idx="12">
                  <c:v>122.17968000000002</c:v>
                </c:pt>
                <c:pt idx="13">
                  <c:v>132.96024</c:v>
                </c:pt>
                <c:pt idx="14">
                  <c:v>143.74080000000001</c:v>
                </c:pt>
                <c:pt idx="15">
                  <c:v>154.52135999999999</c:v>
                </c:pt>
                <c:pt idx="16">
                  <c:v>168.89543999999998</c:v>
                </c:pt>
                <c:pt idx="17">
                  <c:v>179.67600000000002</c:v>
                </c:pt>
                <c:pt idx="18">
                  <c:v>190.45656</c:v>
                </c:pt>
                <c:pt idx="19">
                  <c:v>201.23712</c:v>
                </c:pt>
                <c:pt idx="20">
                  <c:v>212.01767999999998</c:v>
                </c:pt>
                <c:pt idx="21">
                  <c:v>222.79823999999999</c:v>
                </c:pt>
                <c:pt idx="22">
                  <c:v>233.57879999999997</c:v>
                </c:pt>
                <c:pt idx="23">
                  <c:v>244.35936000000004</c:v>
                </c:pt>
                <c:pt idx="24">
                  <c:v>255.13991999999999</c:v>
                </c:pt>
                <c:pt idx="25">
                  <c:v>265.92048</c:v>
                </c:pt>
                <c:pt idx="26">
                  <c:v>276.70103999999998</c:v>
                </c:pt>
                <c:pt idx="27">
                  <c:v>287.48160000000001</c:v>
                </c:pt>
                <c:pt idx="28">
                  <c:v>298.26215999999999</c:v>
                </c:pt>
                <c:pt idx="29">
                  <c:v>309.04271999999997</c:v>
                </c:pt>
                <c:pt idx="30">
                  <c:v>319.82328000000001</c:v>
                </c:pt>
                <c:pt idx="31">
                  <c:v>330.60383999999999</c:v>
                </c:pt>
                <c:pt idx="32">
                  <c:v>341.38440000000003</c:v>
                </c:pt>
                <c:pt idx="33">
                  <c:v>352.16496000000001</c:v>
                </c:pt>
                <c:pt idx="34">
                  <c:v>362.94551999999999</c:v>
                </c:pt>
                <c:pt idx="35">
                  <c:v>373.72608000000002</c:v>
                </c:pt>
              </c:numCache>
            </c:numRef>
          </c:xVal>
          <c:yVal>
            <c:numRef>
              <c:f>Pumpen!$C$2:$C$37</c:f>
              <c:numCache>
                <c:formatCode>0</c:formatCode>
                <c:ptCount val="36"/>
                <c:pt idx="0">
                  <c:v>36227.329165627758</c:v>
                </c:pt>
                <c:pt idx="1">
                  <c:v>36039.287893356428</c:v>
                </c:pt>
                <c:pt idx="2">
                  <c:v>35910.611951948325</c:v>
                </c:pt>
                <c:pt idx="3">
                  <c:v>35712.625399995348</c:v>
                </c:pt>
                <c:pt idx="4">
                  <c:v>35577.319272132809</c:v>
                </c:pt>
                <c:pt idx="5">
                  <c:v>35508.671680233376</c:v>
                </c:pt>
                <c:pt idx="6">
                  <c:v>35298.750792662417</c:v>
                </c:pt>
                <c:pt idx="7">
                  <c:v>35082.86273728247</c:v>
                </c:pt>
                <c:pt idx="8">
                  <c:v>34861.00751409353</c:v>
                </c:pt>
                <c:pt idx="9">
                  <c:v>34633.185123095609</c:v>
                </c:pt>
                <c:pt idx="10">
                  <c:v>34477.988435869775</c:v>
                </c:pt>
                <c:pt idx="11">
                  <c:v>34240.220765190199</c:v>
                </c:pt>
                <c:pt idx="12">
                  <c:v>33996.485926701629</c:v>
                </c:pt>
                <c:pt idx="13">
                  <c:v>33746.783920404072</c:v>
                </c:pt>
                <c:pt idx="14">
                  <c:v>33491.114746297528</c:v>
                </c:pt>
                <c:pt idx="15">
                  <c:v>33229.478404381989</c:v>
                </c:pt>
                <c:pt idx="16">
                  <c:v>32871.347687458401</c:v>
                </c:pt>
                <c:pt idx="17">
                  <c:v>32595.787953988558</c:v>
                </c:pt>
                <c:pt idx="18">
                  <c:v>32314.26105270972</c:v>
                </c:pt>
                <c:pt idx="19">
                  <c:v>32026.766983621896</c:v>
                </c:pt>
                <c:pt idx="20">
                  <c:v>31733.30574672508</c:v>
                </c:pt>
                <c:pt idx="21">
                  <c:v>31433.877342019277</c:v>
                </c:pt>
                <c:pt idx="22">
                  <c:v>31128.481769504488</c:v>
                </c:pt>
                <c:pt idx="23">
                  <c:v>30817.1190291807</c:v>
                </c:pt>
                <c:pt idx="24">
                  <c:v>30499.789121047928</c:v>
                </c:pt>
                <c:pt idx="25">
                  <c:v>30176.492045106166</c:v>
                </c:pt>
                <c:pt idx="26">
                  <c:v>29847.227801355413</c:v>
                </c:pt>
                <c:pt idx="27">
                  <c:v>29511.99638979567</c:v>
                </c:pt>
                <c:pt idx="28">
                  <c:v>29170.797810426939</c:v>
                </c:pt>
                <c:pt idx="29">
                  <c:v>28823.632063249221</c:v>
                </c:pt>
                <c:pt idx="30">
                  <c:v>28470.499148262505</c:v>
                </c:pt>
                <c:pt idx="31">
                  <c:v>28111.399065466805</c:v>
                </c:pt>
                <c:pt idx="32">
                  <c:v>27746.331814862115</c:v>
                </c:pt>
                <c:pt idx="33">
                  <c:v>27375.297396448434</c:v>
                </c:pt>
                <c:pt idx="34">
                  <c:v>26998.295810225762</c:v>
                </c:pt>
                <c:pt idx="35">
                  <c:v>26615.327056194103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24F-4096-A889-3252AA94EC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0249951"/>
        <c:axId val="931171215"/>
      </c:scatterChart>
      <c:valAx>
        <c:axId val="1060249951"/>
        <c:scaling>
          <c:orientation val="minMax"/>
          <c:max val="38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>
            <c:manualLayout>
              <c:xMode val="edge"/>
              <c:yMode val="edge"/>
              <c:x val="0.89862393129076679"/>
              <c:y val="0.9624914875505425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31171215"/>
        <c:crosses val="autoZero"/>
        <c:crossBetween val="midCat"/>
        <c:majorUnit val="10"/>
      </c:valAx>
      <c:valAx>
        <c:axId val="931171215"/>
        <c:scaling>
          <c:orientation val="minMax"/>
          <c:max val="4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Pa</a:t>
                </a:r>
              </a:p>
            </c:rich>
          </c:tx>
          <c:layout>
            <c:manualLayout>
              <c:xMode val="edge"/>
              <c:yMode val="edge"/>
              <c:x val="1.65016501650165E-2"/>
              <c:y val="2.7125407773640729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60249951"/>
        <c:crosses val="autoZero"/>
        <c:crossBetween val="midCat"/>
        <c:majorUnit val="1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Turbulenz // &gt; 100% voll ausgebildete Turbulenz</a:t>
            </a:r>
            <a:endParaRPr lang="de-DE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Einlass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Daten!$B$2:$B$26</c:f>
              <c:numCache>
                <c:formatCode>0.0</c:formatCode>
                <c:ptCount val="25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  <c:pt idx="16">
                  <c:v>193.35286028154172</c:v>
                </c:pt>
                <c:pt idx="17">
                  <c:v>204.09716335863703</c:v>
                </c:pt>
                <c:pt idx="18">
                  <c:v>214.84028941146431</c:v>
                </c:pt>
                <c:pt idx="19">
                  <c:v>225.58353490320263</c:v>
                </c:pt>
                <c:pt idx="20">
                  <c:v>236.32690023322937</c:v>
                </c:pt>
                <c:pt idx="21">
                  <c:v>247.07079796908482</c:v>
                </c:pt>
                <c:pt idx="22">
                  <c:v>257.81442158260046</c:v>
                </c:pt>
                <c:pt idx="23">
                  <c:v>268.5581660041758</c:v>
                </c:pt>
                <c:pt idx="24">
                  <c:v>286.46372272989316</c:v>
                </c:pt>
              </c:numCache>
            </c:numRef>
          </c:xVal>
          <c:yVal>
            <c:numRef>
              <c:f>Daten!$AA$2:$AA$26</c:f>
              <c:numCache>
                <c:formatCode>0.00</c:formatCode>
                <c:ptCount val="25"/>
                <c:pt idx="0">
                  <c:v>0.66</c:v>
                </c:pt>
                <c:pt idx="1">
                  <c:v>3.7988200000000005</c:v>
                </c:pt>
                <c:pt idx="2">
                  <c:v>6.0437799999999999</c:v>
                </c:pt>
                <c:pt idx="3">
                  <c:v>8.2887400000000007</c:v>
                </c:pt>
                <c:pt idx="4">
                  <c:v>10.5337</c:v>
                </c:pt>
                <c:pt idx="5">
                  <c:v>15.023620000000001</c:v>
                </c:pt>
                <c:pt idx="6">
                  <c:v>17.268580000000004</c:v>
                </c:pt>
                <c:pt idx="7">
                  <c:v>19.513540000000003</c:v>
                </c:pt>
                <c:pt idx="8">
                  <c:v>21.758500000000002</c:v>
                </c:pt>
                <c:pt idx="9">
                  <c:v>24.003460000000004</c:v>
                </c:pt>
                <c:pt idx="10">
                  <c:v>26.248419999999999</c:v>
                </c:pt>
                <c:pt idx="11">
                  <c:v>28.493380000000002</c:v>
                </c:pt>
                <c:pt idx="12">
                  <c:v>30.738340000000004</c:v>
                </c:pt>
                <c:pt idx="13">
                  <c:v>32.9833</c:v>
                </c:pt>
                <c:pt idx="14">
                  <c:v>35.228260000000006</c:v>
                </c:pt>
                <c:pt idx="15">
                  <c:v>37.473220000000005</c:v>
                </c:pt>
                <c:pt idx="16">
                  <c:v>39.718180000000004</c:v>
                </c:pt>
                <c:pt idx="17">
                  <c:v>41.963140000000003</c:v>
                </c:pt>
                <c:pt idx="18">
                  <c:v>44.208100000000002</c:v>
                </c:pt>
                <c:pt idx="19">
                  <c:v>46.453060000000008</c:v>
                </c:pt>
                <c:pt idx="20">
                  <c:v>48.698020000000007</c:v>
                </c:pt>
                <c:pt idx="21">
                  <c:v>50.942980000000006</c:v>
                </c:pt>
                <c:pt idx="22">
                  <c:v>53.187939999999998</c:v>
                </c:pt>
                <c:pt idx="23">
                  <c:v>55.432900000000004</c:v>
                </c:pt>
                <c:pt idx="24">
                  <c:v>59.174500000000009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9-4DE6-B5EB-3E1F9D5EEB1F}"/>
            </c:ext>
          </c:extLst>
        </c:ser>
        <c:ser>
          <c:idx val="1"/>
          <c:order val="1"/>
          <c:tx>
            <c:v>Verteiler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Daten!$B$2:$B$26</c:f>
              <c:numCache>
                <c:formatCode>0.0</c:formatCode>
                <c:ptCount val="25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  <c:pt idx="16">
                  <c:v>193.35286028154172</c:v>
                </c:pt>
                <c:pt idx="17">
                  <c:v>204.09716335863703</c:v>
                </c:pt>
                <c:pt idx="18">
                  <c:v>214.84028941146431</c:v>
                </c:pt>
                <c:pt idx="19">
                  <c:v>225.58353490320263</c:v>
                </c:pt>
                <c:pt idx="20">
                  <c:v>236.32690023322937</c:v>
                </c:pt>
                <c:pt idx="21">
                  <c:v>247.07079796908482</c:v>
                </c:pt>
                <c:pt idx="22">
                  <c:v>257.81442158260046</c:v>
                </c:pt>
                <c:pt idx="23">
                  <c:v>268.5581660041758</c:v>
                </c:pt>
                <c:pt idx="24">
                  <c:v>286.46372272989316</c:v>
                </c:pt>
              </c:numCache>
            </c:numRef>
          </c:xVal>
          <c:yVal>
            <c:numRef>
              <c:f>Daten!$AB$2:$AB$26</c:f>
              <c:numCache>
                <c:formatCode>0.00</c:formatCode>
                <c:ptCount val="25"/>
                <c:pt idx="0">
                  <c:v>0.44</c:v>
                </c:pt>
                <c:pt idx="1">
                  <c:v>2.412658</c:v>
                </c:pt>
                <c:pt idx="2">
                  <c:v>4.3404954999999994</c:v>
                </c:pt>
                <c:pt idx="3">
                  <c:v>6.3121720000000003</c:v>
                </c:pt>
                <c:pt idx="4">
                  <c:v>8.3276874999999997</c:v>
                </c:pt>
                <c:pt idx="5">
                  <c:v>12.490235500000001</c:v>
                </c:pt>
                <c:pt idx="6">
                  <c:v>14.637268000000001</c:v>
                </c:pt>
                <c:pt idx="7">
                  <c:v>16.828139500000002</c:v>
                </c:pt>
                <c:pt idx="8">
                  <c:v>19.062850000000001</c:v>
                </c:pt>
                <c:pt idx="9">
                  <c:v>21.341399500000001</c:v>
                </c:pt>
                <c:pt idx="10">
                  <c:v>23.663788</c:v>
                </c:pt>
                <c:pt idx="11">
                  <c:v>26.030015500000005</c:v>
                </c:pt>
                <c:pt idx="12">
                  <c:v>28.440082000000004</c:v>
                </c:pt>
                <c:pt idx="13">
                  <c:v>30.893987500000005</c:v>
                </c:pt>
                <c:pt idx="14">
                  <c:v>33.391731999999998</c:v>
                </c:pt>
                <c:pt idx="15">
                  <c:v>35.933315499999999</c:v>
                </c:pt>
                <c:pt idx="16">
                  <c:v>38.518737999999999</c:v>
                </c:pt>
                <c:pt idx="17">
                  <c:v>41.147999500000005</c:v>
                </c:pt>
                <c:pt idx="18">
                  <c:v>43.821100000000001</c:v>
                </c:pt>
                <c:pt idx="19">
                  <c:v>46.538039500000004</c:v>
                </c:pt>
                <c:pt idx="20">
                  <c:v>49.298818000000004</c:v>
                </c:pt>
                <c:pt idx="21">
                  <c:v>52.103435500000003</c:v>
                </c:pt>
                <c:pt idx="22">
                  <c:v>54.951891999999994</c:v>
                </c:pt>
                <c:pt idx="23">
                  <c:v>57.844187499999997</c:v>
                </c:pt>
                <c:pt idx="24">
                  <c:v>62.762099999999997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9-4DE6-B5EB-3E1F9D5EEB1F}"/>
            </c:ext>
          </c:extLst>
        </c:ser>
        <c:ser>
          <c:idx val="2"/>
          <c:order val="2"/>
          <c:tx>
            <c:v>Kühlkanal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Daten!$B$2:$B$26</c:f>
              <c:numCache>
                <c:formatCode>0.0</c:formatCode>
                <c:ptCount val="25"/>
                <c:pt idx="0">
                  <c:v>10.711897966736514</c:v>
                </c:pt>
                <c:pt idx="1">
                  <c:v>21.457291303117621</c:v>
                </c:pt>
                <c:pt idx="2">
                  <c:v>32.201257779970113</c:v>
                </c:pt>
                <c:pt idx="3">
                  <c:v>42.944955294274713</c:v>
                </c:pt>
                <c:pt idx="4">
                  <c:v>53.688475748364212</c:v>
                </c:pt>
                <c:pt idx="5">
                  <c:v>75.175079966298284</c:v>
                </c:pt>
                <c:pt idx="6">
                  <c:v>85.918700673245382</c:v>
                </c:pt>
                <c:pt idx="7">
                  <c:v>96.662544389261626</c:v>
                </c:pt>
                <c:pt idx="8">
                  <c:v>107.4061577821896</c:v>
                </c:pt>
                <c:pt idx="9">
                  <c:v>118.14680110214937</c:v>
                </c:pt>
                <c:pt idx="10">
                  <c:v>128.89315821795125</c:v>
                </c:pt>
                <c:pt idx="11">
                  <c:v>139.63548122048724</c:v>
                </c:pt>
                <c:pt idx="12">
                  <c:v>150.37900887399897</c:v>
                </c:pt>
                <c:pt idx="13">
                  <c:v>161.12286733886398</c:v>
                </c:pt>
                <c:pt idx="14">
                  <c:v>171.86676733618242</c:v>
                </c:pt>
                <c:pt idx="15">
                  <c:v>182.61004321142403</c:v>
                </c:pt>
                <c:pt idx="16">
                  <c:v>193.35286028154172</c:v>
                </c:pt>
                <c:pt idx="17">
                  <c:v>204.09716335863703</c:v>
                </c:pt>
                <c:pt idx="18">
                  <c:v>214.84028941146431</c:v>
                </c:pt>
                <c:pt idx="19">
                  <c:v>225.58353490320263</c:v>
                </c:pt>
                <c:pt idx="20">
                  <c:v>236.32690023322937</c:v>
                </c:pt>
                <c:pt idx="21">
                  <c:v>247.07079796908482</c:v>
                </c:pt>
                <c:pt idx="22">
                  <c:v>257.81442158260046</c:v>
                </c:pt>
                <c:pt idx="23">
                  <c:v>268.5581660041758</c:v>
                </c:pt>
                <c:pt idx="24">
                  <c:v>286.46372272989316</c:v>
                </c:pt>
              </c:numCache>
            </c:numRef>
          </c:xVal>
          <c:yVal>
            <c:numRef>
              <c:f>Daten!$AC$2:$AC$26</c:f>
              <c:numCache>
                <c:formatCode>0.00</c:formatCode>
                <c:ptCount val="25"/>
                <c:pt idx="0">
                  <c:v>0.23341564000000001</c:v>
                </c:pt>
                <c:pt idx="1">
                  <c:v>1.7020694999999999</c:v>
                </c:pt>
                <c:pt idx="2">
                  <c:v>4.2916147000000002</c:v>
                </c:pt>
                <c:pt idx="3">
                  <c:v>7.134500000000001</c:v>
                </c:pt>
                <c:pt idx="4">
                  <c:v>9.7406000000000006</c:v>
                </c:pt>
                <c:pt idx="5">
                  <c:v>14.952800000000003</c:v>
                </c:pt>
                <c:pt idx="6">
                  <c:v>17.558900000000001</c:v>
                </c:pt>
                <c:pt idx="7">
                  <c:v>20.165000000000003</c:v>
                </c:pt>
                <c:pt idx="8">
                  <c:v>22.771100000000001</c:v>
                </c:pt>
                <c:pt idx="9">
                  <c:v>25.377200000000002</c:v>
                </c:pt>
                <c:pt idx="10">
                  <c:v>27.9833</c:v>
                </c:pt>
                <c:pt idx="11">
                  <c:v>30.589400000000001</c:v>
                </c:pt>
                <c:pt idx="12">
                  <c:v>33.195500000000003</c:v>
                </c:pt>
                <c:pt idx="13">
                  <c:v>35.801600000000001</c:v>
                </c:pt>
                <c:pt idx="14">
                  <c:v>38.407699999999998</c:v>
                </c:pt>
                <c:pt idx="15">
                  <c:v>41.013799999999996</c:v>
                </c:pt>
                <c:pt idx="16">
                  <c:v>43.619900000000001</c:v>
                </c:pt>
                <c:pt idx="17">
                  <c:v>46.225999999999999</c:v>
                </c:pt>
                <c:pt idx="18">
                  <c:v>48.832099999999997</c:v>
                </c:pt>
                <c:pt idx="19">
                  <c:v>51.438200000000002</c:v>
                </c:pt>
                <c:pt idx="20">
                  <c:v>54.0443</c:v>
                </c:pt>
                <c:pt idx="21">
                  <c:v>56.650400000000005</c:v>
                </c:pt>
                <c:pt idx="22">
                  <c:v>59.256499999999996</c:v>
                </c:pt>
                <c:pt idx="23">
                  <c:v>61.8626</c:v>
                </c:pt>
                <c:pt idx="24">
                  <c:v>66.206100000000006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9-4DE6-B5EB-3E1F9D5EEB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8785919"/>
        <c:axId val="96026080"/>
      </c:scatterChart>
      <c:valAx>
        <c:axId val="1518785919"/>
        <c:scaling>
          <c:orientation val="minMax"/>
          <c:max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Volumenstrom</a:t>
                </a:r>
                <a:r>
                  <a:rPr lang="de-DE" baseline="0"/>
                  <a:t> in L/h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6026080"/>
        <c:crosses val="autoZero"/>
        <c:crossBetween val="midCat"/>
        <c:majorUnit val="10"/>
      </c:valAx>
      <c:valAx>
        <c:axId val="9602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Turbulenz</a:t>
                </a:r>
                <a:r>
                  <a:rPr lang="de-DE" baseline="0"/>
                  <a:t> - Intensität in  %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18785919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450850</xdr:colOff>
      <xdr:row>28</xdr:row>
      <xdr:rowOff>171450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BCDE123-D90B-495E-A75D-D905B9DD1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70850" cy="5327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412750</xdr:colOff>
      <xdr:row>1</xdr:row>
      <xdr:rowOff>19050</xdr:rowOff>
    </xdr:from>
    <xdr:to>
      <xdr:col>24</xdr:col>
      <xdr:colOff>63500</xdr:colOff>
      <xdr:row>55</xdr:row>
      <xdr:rowOff>101600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2474D64D-6E2F-4B0E-8682-A11A7BB227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527050</xdr:colOff>
      <xdr:row>57</xdr:row>
      <xdr:rowOff>95250</xdr:rowOff>
    </xdr:from>
    <xdr:to>
      <xdr:col>23</xdr:col>
      <xdr:colOff>323850</xdr:colOff>
      <xdr:row>103</xdr:row>
      <xdr:rowOff>127000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41614A25-B1F9-4EBE-BB04-79C9D8F197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105</xdr:row>
      <xdr:rowOff>76200</xdr:rowOff>
    </xdr:from>
    <xdr:to>
      <xdr:col>23</xdr:col>
      <xdr:colOff>425450</xdr:colOff>
      <xdr:row>151</xdr:row>
      <xdr:rowOff>107950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B31B49D2-962E-4CB3-B7D3-F3F8108FB8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628650</xdr:colOff>
      <xdr:row>154</xdr:row>
      <xdr:rowOff>158750</xdr:rowOff>
    </xdr:from>
    <xdr:to>
      <xdr:col>23</xdr:col>
      <xdr:colOff>374650</xdr:colOff>
      <xdr:row>199</xdr:row>
      <xdr:rowOff>19050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6294BC5D-0637-4905-9969-3AD68F1D89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1</xdr:row>
      <xdr:rowOff>12700</xdr:rowOff>
    </xdr:from>
    <xdr:to>
      <xdr:col>22</xdr:col>
      <xdr:colOff>63500</xdr:colOff>
      <xdr:row>57</xdr:row>
      <xdr:rowOff>50800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4733B25C-5799-4CCF-81D8-0B77CE0331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38100</xdr:rowOff>
    </xdr:from>
    <xdr:to>
      <xdr:col>25</xdr:col>
      <xdr:colOff>19050</xdr:colOff>
      <xdr:row>55</xdr:row>
      <xdr:rowOff>114300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113CC2F5-835D-4747-AC8A-EBCF92C910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165100</xdr:colOff>
      <xdr:row>1</xdr:row>
      <xdr:rowOff>6350</xdr:rowOff>
    </xdr:from>
    <xdr:to>
      <xdr:col>21</xdr:col>
      <xdr:colOff>533400</xdr:colOff>
      <xdr:row>53</xdr:row>
      <xdr:rowOff>50800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5B738326-C948-4AFF-9379-D033945E08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3B73F-34F1-47ED-98D9-AC9EBCECC532}">
  <dimension ref="A1"/>
  <sheetViews>
    <sheetView tabSelected="1" workbookViewId="0">
      <selection activeCell="N21" sqref="N21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13"/>
  <sheetViews>
    <sheetView workbookViewId="0">
      <selection activeCell="H31" sqref="H31"/>
    </sheetView>
  </sheetViews>
  <sheetFormatPr baseColWidth="10" defaultColWidth="8.7265625" defaultRowHeight="14.5" x14ac:dyDescent="0.35"/>
  <cols>
    <col min="5" max="5" width="11.6328125" customWidth="1"/>
    <col min="6" max="6" width="13.453125" customWidth="1"/>
    <col min="8" max="8" width="10.81640625" customWidth="1"/>
    <col min="18" max="18" width="11.1796875" customWidth="1"/>
    <col min="19" max="19" width="10.26953125" customWidth="1"/>
    <col min="20" max="20" width="10.1796875" customWidth="1"/>
    <col min="21" max="21" width="10.6328125" customWidth="1"/>
    <col min="22" max="22" width="9.6328125" customWidth="1"/>
    <col min="23" max="23" width="10.6328125" customWidth="1"/>
    <col min="24" max="24" width="10.08984375" customWidth="1"/>
    <col min="25" max="25" width="10.36328125" customWidth="1"/>
    <col min="27" max="27" width="12" customWidth="1"/>
    <col min="28" max="28" width="15.7265625" customWidth="1"/>
    <col min="29" max="29" width="14" customWidth="1"/>
    <col min="30" max="35" width="12.54296875" customWidth="1"/>
    <col min="37" max="37" width="9.54296875" customWidth="1"/>
    <col min="38" max="38" width="10.26953125" customWidth="1"/>
    <col min="39" max="39" width="10.08984375" customWidth="1"/>
    <col min="40" max="40" width="9.90625" customWidth="1"/>
    <col min="41" max="43" width="11.26953125" customWidth="1"/>
    <col min="48" max="48" width="12.6328125" customWidth="1"/>
    <col min="49" max="52" width="11.36328125" customWidth="1"/>
  </cols>
  <sheetData>
    <row r="1" spans="1:42" ht="16.5" x14ac:dyDescent="0.45">
      <c r="A1" s="1" t="s">
        <v>0</v>
      </c>
      <c r="B1" s="1" t="s">
        <v>1</v>
      </c>
      <c r="C1" s="1" t="s">
        <v>2</v>
      </c>
      <c r="D1" s="2" t="s">
        <v>3</v>
      </c>
      <c r="E1" s="2" t="s">
        <v>16</v>
      </c>
      <c r="F1" s="2" t="s">
        <v>17</v>
      </c>
      <c r="G1" s="1" t="s">
        <v>11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27</v>
      </c>
      <c r="Q1" s="1" t="s">
        <v>26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5</v>
      </c>
      <c r="Y1" s="1" t="s">
        <v>4</v>
      </c>
      <c r="Z1" s="1" t="s">
        <v>12</v>
      </c>
      <c r="AA1" s="1" t="s">
        <v>13</v>
      </c>
      <c r="AB1" s="1" t="s">
        <v>14</v>
      </c>
      <c r="AC1" s="1" t="s">
        <v>15</v>
      </c>
      <c r="AD1" s="1"/>
      <c r="AE1" s="1"/>
      <c r="AF1" s="1"/>
      <c r="AG1" s="1"/>
      <c r="AH1" s="1"/>
      <c r="AI1" s="1"/>
      <c r="AJ1" s="1"/>
      <c r="AK1" s="1"/>
    </row>
    <row r="2" spans="1:42" x14ac:dyDescent="0.35">
      <c r="A2">
        <v>3.0000000000000001E-3</v>
      </c>
      <c r="B2" s="4">
        <f>A2*C2*3.6</f>
        <v>10.711897966736514</v>
      </c>
      <c r="C2" s="5">
        <f t="shared" ref="C2:C26" si="0">AM2*0.5+AO2*0.5</f>
        <v>991.84240432745491</v>
      </c>
      <c r="D2" s="6">
        <f t="shared" ref="D2:D26" si="1">((R2*S2)^0.5)/X2</f>
        <v>0.16198085497493853</v>
      </c>
      <c r="E2" s="6">
        <f t="shared" ref="E2:E26" si="2">((W2*V2)^0.5)/X2</f>
        <v>3.953678480012511E-2</v>
      </c>
      <c r="F2" s="6">
        <f t="shared" ref="F2:F26" si="3">V2/X2</f>
        <v>9.6022001047668892E-2</v>
      </c>
      <c r="G2" s="3">
        <f t="shared" ref="G2:G26" si="4">-209.03218646895+212463.207069966*A2+3639194.77189811*A2^2</f>
        <v>461.11018768803098</v>
      </c>
      <c r="H2" s="4">
        <v>345.45659999999998</v>
      </c>
      <c r="I2" s="4">
        <f>H2-273.15</f>
        <v>72.306600000000003</v>
      </c>
      <c r="J2" s="4">
        <v>343.02717999999999</v>
      </c>
      <c r="K2" s="4">
        <f>J2-273.15</f>
        <v>69.87718000000001</v>
      </c>
      <c r="L2" s="4">
        <f>H2-21.126</f>
        <v>324.3306</v>
      </c>
      <c r="M2" s="4">
        <f>L2-273.15</f>
        <v>51.180600000000027</v>
      </c>
      <c r="N2" s="4">
        <v>306</v>
      </c>
      <c r="O2" s="4">
        <f>N2-273.15</f>
        <v>32.850000000000023</v>
      </c>
      <c r="P2" s="4">
        <v>321.22290868650691</v>
      </c>
      <c r="Q2" s="4">
        <f>P2-273.15</f>
        <v>48.072908686506935</v>
      </c>
      <c r="R2" s="5">
        <f>H2-N2</f>
        <v>39.45659999999998</v>
      </c>
      <c r="S2" s="5">
        <f>H2-P2</f>
        <v>24.233691313493068</v>
      </c>
      <c r="T2" s="5">
        <f>P2-N2</f>
        <v>15.222908686506912</v>
      </c>
      <c r="U2" s="4">
        <f>O2*0.5+Q2*0.5</f>
        <v>40.461454343253479</v>
      </c>
      <c r="V2" s="5">
        <f>L2-N2</f>
        <v>18.330600000000004</v>
      </c>
      <c r="W2" s="5">
        <f>L2-P2</f>
        <v>3.1076913134930919</v>
      </c>
      <c r="X2" s="4">
        <f t="shared" ref="X2:X26" si="5">A2*Z2*T2</f>
        <v>190.90000000000012</v>
      </c>
      <c r="Y2" s="3">
        <f t="shared" ref="Y2:Y26" si="6">A2*355556+4133.3</f>
        <v>5199.9680000000008</v>
      </c>
      <c r="Z2" s="5">
        <f>1000*(AN2*0.5+AP2*0.5)</f>
        <v>4180.1034640466496</v>
      </c>
      <c r="AA2" s="5">
        <v>0.66</v>
      </c>
      <c r="AB2" s="5">
        <v>0.44</v>
      </c>
      <c r="AC2" s="5">
        <v>0.23341564000000001</v>
      </c>
      <c r="AD2" s="5"/>
      <c r="AE2" s="5"/>
      <c r="AF2" s="5"/>
      <c r="AG2" s="5"/>
      <c r="AH2" s="5"/>
      <c r="AI2" s="5"/>
      <c r="AJ2" s="5"/>
      <c r="AK2" s="3">
        <v>101325</v>
      </c>
      <c r="AM2">
        <v>994.75399903796995</v>
      </c>
      <c r="AN2">
        <v>4.1793995263600996</v>
      </c>
      <c r="AO2">
        <v>988.93080961694</v>
      </c>
      <c r="AP2">
        <v>4.1808074017332002</v>
      </c>
    </row>
    <row r="3" spans="1:42" x14ac:dyDescent="0.35">
      <c r="A3">
        <v>6.0000000000000001E-3</v>
      </c>
      <c r="B3" s="4">
        <f t="shared" ref="B3:B38" si="7">A3*C3*3.6</f>
        <v>21.457291303117621</v>
      </c>
      <c r="C3" s="5">
        <f t="shared" si="0"/>
        <v>993.39311588507508</v>
      </c>
      <c r="D3" s="6">
        <f t="shared" si="1"/>
        <v>0.15029315290205086</v>
      </c>
      <c r="E3" s="6">
        <f t="shared" si="2"/>
        <v>3.5761855792128323E-2</v>
      </c>
      <c r="F3" s="6">
        <f t="shared" si="3"/>
        <v>6.0883656364588777E-2</v>
      </c>
      <c r="G3" s="3">
        <f t="shared" si="4"/>
        <v>1196.7580677391779</v>
      </c>
      <c r="H3" s="4">
        <v>338.74869000000001</v>
      </c>
      <c r="I3" s="4">
        <f t="shared" ref="I3:I89" si="8">H3-273.15</f>
        <v>65.598690000000033</v>
      </c>
      <c r="J3" s="4">
        <v>336.11333000000002</v>
      </c>
      <c r="K3" s="4">
        <f t="shared" ref="K3:K89" si="9">J3-273.15</f>
        <v>62.963330000000042</v>
      </c>
      <c r="L3" s="4">
        <f t="shared" ref="L3:L37" si="10">H3-21.126</f>
        <v>317.62269000000003</v>
      </c>
      <c r="M3" s="4">
        <f t="shared" ref="M3:M37" si="11">L3-273.15</f>
        <v>44.472690000000057</v>
      </c>
      <c r="N3" s="4">
        <v>306</v>
      </c>
      <c r="O3" s="4">
        <f t="shared" ref="O3:O38" si="12">N3-273.15</f>
        <v>32.850000000000023</v>
      </c>
      <c r="P3" s="4">
        <v>313.61268146048081</v>
      </c>
      <c r="Q3" s="4">
        <f t="shared" ref="Q3:Q55" si="13">P3-273.15</f>
        <v>40.462681460480837</v>
      </c>
      <c r="R3" s="5">
        <f t="shared" ref="R3:R26" si="14">H3-N3</f>
        <v>32.748690000000011</v>
      </c>
      <c r="S3" s="5">
        <f t="shared" ref="S3:S26" si="15">H3-P3</f>
        <v>25.136008539519196</v>
      </c>
      <c r="T3" s="5">
        <f t="shared" ref="T3:T26" si="16">P3-N3</f>
        <v>7.6126814604808146</v>
      </c>
      <c r="U3" s="4">
        <f t="shared" ref="U3:U26" si="17">O3*0.5+Q3*0.5</f>
        <v>36.65634073024043</v>
      </c>
      <c r="V3" s="5">
        <f t="shared" ref="V3:V26" si="18">L3-N3</f>
        <v>11.622690000000034</v>
      </c>
      <c r="W3" s="5">
        <f t="shared" ref="W3:W26" si="19">L3-P3</f>
        <v>4.0100085395192195</v>
      </c>
      <c r="X3" s="4">
        <f t="shared" si="5"/>
        <v>190.9000000000006</v>
      </c>
      <c r="Y3" s="3">
        <f t="shared" si="6"/>
        <v>6266.6360000000004</v>
      </c>
      <c r="Z3" s="5">
        <f t="shared" ref="Z3:Z76" si="20">1000*(AN3*0.5+AP3*0.5)</f>
        <v>4179.42965718905</v>
      </c>
      <c r="AA3" s="5">
        <v>3.7988200000000005</v>
      </c>
      <c r="AB3" s="5">
        <v>2.412658</v>
      </c>
      <c r="AC3" s="5">
        <v>1.7020694999999999</v>
      </c>
      <c r="AD3" s="5"/>
      <c r="AE3" s="5"/>
      <c r="AF3" s="5"/>
      <c r="AG3" s="5"/>
      <c r="AH3" s="5"/>
      <c r="AI3" s="5"/>
      <c r="AJ3" s="5"/>
      <c r="AK3" s="3">
        <v>101325</v>
      </c>
      <c r="AM3">
        <v>994.75432530804005</v>
      </c>
      <c r="AN3">
        <v>4.1793975881316996</v>
      </c>
      <c r="AO3">
        <v>992.03190646210999</v>
      </c>
      <c r="AP3">
        <v>4.1794617262463998</v>
      </c>
    </row>
    <row r="4" spans="1:42" x14ac:dyDescent="0.35">
      <c r="A4">
        <v>8.9999999999999993E-3</v>
      </c>
      <c r="B4" s="4">
        <f t="shared" si="7"/>
        <v>32.201257779970113</v>
      </c>
      <c r="C4" s="5">
        <f t="shared" si="0"/>
        <v>993.86598086327501</v>
      </c>
      <c r="D4" s="6">
        <f t="shared" si="1"/>
        <v>0.1469249964681919</v>
      </c>
      <c r="E4" s="6">
        <f t="shared" si="2"/>
        <v>3.437943762785918E-2</v>
      </c>
      <c r="F4" s="6">
        <f t="shared" si="3"/>
        <v>5.0152750130958927E-2</v>
      </c>
      <c r="G4" s="3">
        <f t="shared" si="4"/>
        <v>1997.9114536844909</v>
      </c>
      <c r="H4" s="4">
        <v>336.70015999999998</v>
      </c>
      <c r="I4" s="4">
        <f t="shared" si="8"/>
        <v>63.550160000000005</v>
      </c>
      <c r="J4" s="4">
        <v>333.96323999999998</v>
      </c>
      <c r="K4" s="4">
        <f t="shared" si="9"/>
        <v>60.813240000000008</v>
      </c>
      <c r="L4" s="4">
        <f t="shared" si="10"/>
        <v>315.57416000000001</v>
      </c>
      <c r="M4" s="4">
        <f t="shared" si="11"/>
        <v>42.424160000000029</v>
      </c>
      <c r="N4" s="4">
        <v>306</v>
      </c>
      <c r="O4" s="4">
        <f t="shared" si="12"/>
        <v>32.850000000000023</v>
      </c>
      <c r="P4" s="4">
        <v>311.07523542308718</v>
      </c>
      <c r="Q4" s="4">
        <f t="shared" si="13"/>
        <v>37.925235423087202</v>
      </c>
      <c r="R4" s="5">
        <f t="shared" si="14"/>
        <v>30.700159999999983</v>
      </c>
      <c r="S4" s="5">
        <f t="shared" si="15"/>
        <v>25.624924576912804</v>
      </c>
      <c r="T4" s="5">
        <f t="shared" si="16"/>
        <v>5.0752354230871788</v>
      </c>
      <c r="U4" s="4">
        <f t="shared" si="17"/>
        <v>35.387617711543612</v>
      </c>
      <c r="V4" s="5">
        <f t="shared" si="18"/>
        <v>9.5741600000000062</v>
      </c>
      <c r="W4" s="5">
        <f t="shared" si="19"/>
        <v>4.4989245769128274</v>
      </c>
      <c r="X4" s="4">
        <f t="shared" si="5"/>
        <v>190.89999999999895</v>
      </c>
      <c r="Y4" s="3">
        <f t="shared" si="6"/>
        <v>7333.3040000000001</v>
      </c>
      <c r="Z4" s="5">
        <f t="shared" si="20"/>
        <v>4179.3354086830996</v>
      </c>
      <c r="AA4" s="5">
        <v>6.0437799999999999</v>
      </c>
      <c r="AB4" s="5">
        <v>4.3404954999999994</v>
      </c>
      <c r="AC4" s="5">
        <v>4.2916147000000002</v>
      </c>
      <c r="AD4" s="5"/>
      <c r="AE4" s="5"/>
      <c r="AF4" s="5"/>
      <c r="AG4" s="5"/>
      <c r="AH4" s="5"/>
      <c r="AI4" s="5"/>
      <c r="AJ4" s="5"/>
      <c r="AK4" s="3">
        <v>101325</v>
      </c>
      <c r="AM4">
        <v>994.75468039214002</v>
      </c>
      <c r="AN4">
        <v>4.1793954787391003</v>
      </c>
      <c r="AO4">
        <v>992.97728133441001</v>
      </c>
      <c r="AP4">
        <v>4.1792753386271002</v>
      </c>
    </row>
    <row r="5" spans="1:42" x14ac:dyDescent="0.35">
      <c r="A5">
        <v>1.2E-2</v>
      </c>
      <c r="B5" s="4">
        <f t="shared" si="7"/>
        <v>42.944955294274713</v>
      </c>
      <c r="C5" s="5">
        <f t="shared" si="0"/>
        <v>994.09618736747007</v>
      </c>
      <c r="D5" s="6">
        <f t="shared" si="1"/>
        <v>0.14535397714382148</v>
      </c>
      <c r="E5" s="6">
        <f t="shared" si="2"/>
        <v>3.3581548234787817E-2</v>
      </c>
      <c r="F5" s="6">
        <f t="shared" si="3"/>
        <v>4.4999947616553335E-2</v>
      </c>
      <c r="G5" s="3">
        <f t="shared" si="4"/>
        <v>2864.57034552397</v>
      </c>
      <c r="H5" s="4">
        <v>335.71649000000002</v>
      </c>
      <c r="I5" s="4">
        <f t="shared" si="8"/>
        <v>62.566490000000044</v>
      </c>
      <c r="J5" s="4">
        <v>332.92081999999999</v>
      </c>
      <c r="K5" s="4">
        <f t="shared" si="9"/>
        <v>59.770820000000015</v>
      </c>
      <c r="L5" s="4">
        <f t="shared" si="10"/>
        <v>314.59049000000005</v>
      </c>
      <c r="M5" s="4">
        <f t="shared" si="11"/>
        <v>41.440490000000068</v>
      </c>
      <c r="N5" s="4">
        <v>306</v>
      </c>
      <c r="O5" s="4">
        <f t="shared" si="12"/>
        <v>32.850000000000023</v>
      </c>
      <c r="P5" s="4">
        <v>309.80644396668663</v>
      </c>
      <c r="Q5" s="4">
        <f t="shared" si="13"/>
        <v>36.656443966686652</v>
      </c>
      <c r="R5" s="5">
        <f t="shared" si="14"/>
        <v>29.716490000000022</v>
      </c>
      <c r="S5" s="5">
        <f t="shared" si="15"/>
        <v>25.910046033313392</v>
      </c>
      <c r="T5" s="5">
        <f t="shared" si="16"/>
        <v>3.8064439666866292</v>
      </c>
      <c r="U5" s="4">
        <f t="shared" si="17"/>
        <v>34.753221983343337</v>
      </c>
      <c r="V5" s="5">
        <f t="shared" si="18"/>
        <v>8.5904900000000453</v>
      </c>
      <c r="W5" s="5">
        <f t="shared" si="19"/>
        <v>4.784046033313416</v>
      </c>
      <c r="X5" s="4">
        <f t="shared" si="5"/>
        <v>190.90000000000029</v>
      </c>
      <c r="Y5" s="3">
        <f t="shared" si="6"/>
        <v>8399.9720000000016</v>
      </c>
      <c r="Z5" s="5">
        <f t="shared" si="20"/>
        <v>4179.3163048137503</v>
      </c>
      <c r="AA5" s="5">
        <v>8.2887400000000007</v>
      </c>
      <c r="AB5" s="5">
        <v>6.3121720000000003</v>
      </c>
      <c r="AC5" s="5">
        <v>7.134500000000001</v>
      </c>
      <c r="AD5" s="5"/>
      <c r="AE5" s="5"/>
      <c r="AF5" s="5"/>
      <c r="AG5" s="5"/>
      <c r="AH5" s="5"/>
      <c r="AI5" s="5"/>
      <c r="AJ5" s="5"/>
      <c r="AK5" s="3">
        <v>101325</v>
      </c>
      <c r="AM5">
        <v>994.75506473342</v>
      </c>
      <c r="AN5">
        <v>4.1793931955517003</v>
      </c>
      <c r="AO5">
        <v>993.43731000152002</v>
      </c>
      <c r="AP5">
        <v>4.1792394140758002</v>
      </c>
    </row>
    <row r="6" spans="1:42" x14ac:dyDescent="0.35">
      <c r="A6">
        <v>1.4999999999999999E-2</v>
      </c>
      <c r="B6" s="4">
        <f t="shared" si="7"/>
        <v>53.688475748364212</v>
      </c>
      <c r="C6" s="5">
        <f t="shared" si="0"/>
        <v>994.23103237711507</v>
      </c>
      <c r="D6" s="6">
        <f t="shared" si="1"/>
        <v>0.14444787108609819</v>
      </c>
      <c r="E6" s="6">
        <f t="shared" si="2"/>
        <v>3.3053978516815755E-2</v>
      </c>
      <c r="F6" s="6">
        <f t="shared" si="3"/>
        <v>4.1978418019905935E-2</v>
      </c>
      <c r="G6" s="3">
        <f t="shared" si="4"/>
        <v>3796.7347432576148</v>
      </c>
      <c r="H6" s="4">
        <v>335.13968</v>
      </c>
      <c r="I6" s="4">
        <f t="shared" si="8"/>
        <v>61.989680000000021</v>
      </c>
      <c r="J6" s="4">
        <v>332.30576000000002</v>
      </c>
      <c r="K6" s="4">
        <f t="shared" si="9"/>
        <v>59.155760000000043</v>
      </c>
      <c r="L6" s="4">
        <f t="shared" si="10"/>
        <v>314.01368000000002</v>
      </c>
      <c r="M6" s="4">
        <f t="shared" si="11"/>
        <v>40.863680000000045</v>
      </c>
      <c r="N6" s="4">
        <v>306</v>
      </c>
      <c r="O6" s="4">
        <f t="shared" si="12"/>
        <v>32.850000000000023</v>
      </c>
      <c r="P6" s="4">
        <v>309.04515657809714</v>
      </c>
      <c r="Q6" s="4">
        <f t="shared" si="13"/>
        <v>35.895156578097158</v>
      </c>
      <c r="R6" s="5">
        <f t="shared" si="14"/>
        <v>29.139679999999998</v>
      </c>
      <c r="S6" s="5">
        <f t="shared" si="15"/>
        <v>26.094523421902863</v>
      </c>
      <c r="T6" s="5">
        <f t="shared" si="16"/>
        <v>3.045156578097135</v>
      </c>
      <c r="U6" s="4">
        <f t="shared" si="17"/>
        <v>34.37257828904859</v>
      </c>
      <c r="V6" s="5">
        <f t="shared" si="18"/>
        <v>8.0136800000000221</v>
      </c>
      <c r="W6" s="5">
        <f t="shared" si="19"/>
        <v>4.9685234219028871</v>
      </c>
      <c r="X6" s="4">
        <f t="shared" si="5"/>
        <v>190.89999999999949</v>
      </c>
      <c r="Y6" s="3">
        <f t="shared" si="6"/>
        <v>9466.64</v>
      </c>
      <c r="Z6" s="5">
        <f t="shared" si="20"/>
        <v>4179.31437687165</v>
      </c>
      <c r="AA6" s="5">
        <v>10.5337</v>
      </c>
      <c r="AB6" s="5">
        <v>8.3276874999999997</v>
      </c>
      <c r="AC6" s="5">
        <v>9.7406000000000006</v>
      </c>
      <c r="AD6" s="5"/>
      <c r="AE6" s="5"/>
      <c r="AF6" s="5"/>
      <c r="AG6" s="5"/>
      <c r="AH6" s="5"/>
      <c r="AI6" s="5"/>
      <c r="AJ6" s="5"/>
      <c r="AK6" s="3">
        <v>101325</v>
      </c>
      <c r="AM6">
        <v>994.75547788843005</v>
      </c>
      <c r="AN6">
        <v>4.1793907412060003</v>
      </c>
      <c r="AO6">
        <v>993.70658686579998</v>
      </c>
      <c r="AP6">
        <v>4.1792380125372999</v>
      </c>
    </row>
    <row r="7" spans="1:42" x14ac:dyDescent="0.35">
      <c r="A7">
        <v>2.1000000000000001E-2</v>
      </c>
      <c r="B7" s="4">
        <f t="shared" si="7"/>
        <v>75.175079966298284</v>
      </c>
      <c r="C7" s="5">
        <f t="shared" si="0"/>
        <v>994.37936463357505</v>
      </c>
      <c r="D7" s="6">
        <f t="shared" si="1"/>
        <v>0.14352807872200926</v>
      </c>
      <c r="E7" s="6">
        <f t="shared" si="2"/>
        <v>3.2479987794997681E-2</v>
      </c>
      <c r="F7" s="6">
        <f t="shared" si="3"/>
        <v>3.8672812991094936E-2</v>
      </c>
      <c r="G7" s="3">
        <f t="shared" si="4"/>
        <v>5857.5800564074034</v>
      </c>
      <c r="H7" s="4">
        <v>334.50864000000001</v>
      </c>
      <c r="I7" s="4">
        <f t="shared" si="8"/>
        <v>61.358640000000037</v>
      </c>
      <c r="J7" s="4">
        <v>331.62141000000003</v>
      </c>
      <c r="K7" s="4">
        <f t="shared" si="9"/>
        <v>58.471410000000049</v>
      </c>
      <c r="L7" s="4">
        <f t="shared" si="10"/>
        <v>313.38264000000004</v>
      </c>
      <c r="M7" s="4">
        <f t="shared" si="11"/>
        <v>40.23264000000006</v>
      </c>
      <c r="N7" s="4">
        <v>306</v>
      </c>
      <c r="O7" s="4">
        <f t="shared" si="12"/>
        <v>32.850000000000023</v>
      </c>
      <c r="P7" s="4">
        <v>308.17510880608796</v>
      </c>
      <c r="Q7" s="4">
        <f t="shared" si="13"/>
        <v>35.025108806087985</v>
      </c>
      <c r="R7" s="5">
        <f t="shared" si="14"/>
        <v>28.508640000000014</v>
      </c>
      <c r="S7" s="5">
        <f t="shared" si="15"/>
        <v>26.333531193912052</v>
      </c>
      <c r="T7" s="5">
        <f t="shared" si="16"/>
        <v>2.1751088060879624</v>
      </c>
      <c r="U7" s="4">
        <f t="shared" si="17"/>
        <v>33.937554403044004</v>
      </c>
      <c r="V7" s="5">
        <f t="shared" si="18"/>
        <v>7.3826400000000376</v>
      </c>
      <c r="W7" s="5">
        <f t="shared" si="19"/>
        <v>5.2075311939120752</v>
      </c>
      <c r="X7" s="4">
        <f t="shared" si="5"/>
        <v>190.90000000000038</v>
      </c>
      <c r="Y7" s="3">
        <f t="shared" si="6"/>
        <v>11599.976000000001</v>
      </c>
      <c r="Z7" s="5">
        <f t="shared" si="20"/>
        <v>4179.3202091925996</v>
      </c>
      <c r="AA7" s="5">
        <v>15.023620000000001</v>
      </c>
      <c r="AB7" s="5">
        <v>12.490235500000001</v>
      </c>
      <c r="AC7" s="5">
        <v>14.952800000000003</v>
      </c>
      <c r="AD7" s="5"/>
      <c r="AE7" s="5"/>
      <c r="AF7" s="5"/>
      <c r="AG7" s="5"/>
      <c r="AH7" s="5"/>
      <c r="AI7" s="5"/>
      <c r="AJ7" s="5"/>
      <c r="AK7" s="3">
        <v>101325</v>
      </c>
      <c r="AM7">
        <v>994.75639152548001</v>
      </c>
      <c r="AN7">
        <v>4.1793853137859998</v>
      </c>
      <c r="AO7">
        <v>994.00233774166998</v>
      </c>
      <c r="AP7">
        <v>4.1792551045991999</v>
      </c>
    </row>
    <row r="8" spans="1:42" x14ac:dyDescent="0.35">
      <c r="A8">
        <v>2.4E-2</v>
      </c>
      <c r="B8" s="4">
        <f t="shared" si="7"/>
        <v>85.918700673245382</v>
      </c>
      <c r="C8" s="5">
        <f t="shared" si="0"/>
        <v>994.42940594034008</v>
      </c>
      <c r="D8" s="6">
        <f t="shared" si="1"/>
        <v>0.14327135166227389</v>
      </c>
      <c r="E8" s="6">
        <f t="shared" si="2"/>
        <v>3.2310505058201273E-2</v>
      </c>
      <c r="F8" s="6">
        <f t="shared" si="3"/>
        <v>3.7677632268203518E-2</v>
      </c>
      <c r="G8" s="3">
        <f t="shared" si="4"/>
        <v>6986.2609718235453</v>
      </c>
      <c r="H8" s="4">
        <v>334.31866000000002</v>
      </c>
      <c r="I8" s="4">
        <f t="shared" si="8"/>
        <v>61.168660000000045</v>
      </c>
      <c r="J8" s="4">
        <v>331.41232000000002</v>
      </c>
      <c r="K8" s="4">
        <f t="shared" si="9"/>
        <v>58.262320000000045</v>
      </c>
      <c r="L8" s="4">
        <f t="shared" si="10"/>
        <v>313.19266000000005</v>
      </c>
      <c r="M8" s="4">
        <f t="shared" si="11"/>
        <v>40.042660000000069</v>
      </c>
      <c r="N8" s="4">
        <v>306</v>
      </c>
      <c r="O8" s="4">
        <f t="shared" si="12"/>
        <v>32.850000000000023</v>
      </c>
      <c r="P8" s="4">
        <v>307.90321849537452</v>
      </c>
      <c r="Q8" s="4">
        <f t="shared" si="13"/>
        <v>34.75321849537454</v>
      </c>
      <c r="R8" s="5">
        <f t="shared" si="14"/>
        <v>28.318660000000023</v>
      </c>
      <c r="S8" s="5">
        <f t="shared" si="15"/>
        <v>26.415441504625505</v>
      </c>
      <c r="T8" s="5">
        <f t="shared" si="16"/>
        <v>1.9032184953745173</v>
      </c>
      <c r="U8" s="4">
        <f t="shared" si="17"/>
        <v>33.801609247687281</v>
      </c>
      <c r="V8" s="5">
        <f t="shared" si="18"/>
        <v>7.1926600000000462</v>
      </c>
      <c r="W8" s="5">
        <f t="shared" si="19"/>
        <v>5.289441504625529</v>
      </c>
      <c r="X8" s="4">
        <f t="shared" si="5"/>
        <v>190.89999999999986</v>
      </c>
      <c r="Y8" s="3">
        <f t="shared" si="6"/>
        <v>12666.644</v>
      </c>
      <c r="Z8" s="5">
        <f t="shared" si="20"/>
        <v>4179.3239641155506</v>
      </c>
      <c r="AA8" s="5">
        <v>17.268580000000004</v>
      </c>
      <c r="AB8" s="5">
        <v>14.637268000000001</v>
      </c>
      <c r="AC8" s="5">
        <v>17.558900000000001</v>
      </c>
      <c r="AD8" s="5"/>
      <c r="AE8" s="5"/>
      <c r="AF8" s="5"/>
      <c r="AG8" s="5"/>
      <c r="AH8" s="5"/>
      <c r="AI8" s="5"/>
      <c r="AJ8" s="5"/>
      <c r="AK8" s="3">
        <v>101325</v>
      </c>
      <c r="AM8">
        <v>994.75689156384999</v>
      </c>
      <c r="AN8">
        <v>4.1793823433522999</v>
      </c>
      <c r="AO8">
        <v>994.10192031683005</v>
      </c>
      <c r="AP8">
        <v>4.1792655848787996</v>
      </c>
    </row>
    <row r="9" spans="1:42" x14ac:dyDescent="0.35">
      <c r="A9">
        <v>2.7E-2</v>
      </c>
      <c r="B9" s="4">
        <f t="shared" si="7"/>
        <v>96.662544389261626</v>
      </c>
      <c r="C9" s="5">
        <f t="shared" si="0"/>
        <v>994.47062128869993</v>
      </c>
      <c r="D9" s="6">
        <f t="shared" si="1"/>
        <v>0.14314796994756601</v>
      </c>
      <c r="E9" s="6">
        <f t="shared" si="2"/>
        <v>3.2248272069729751E-2</v>
      </c>
      <c r="F9" s="6">
        <f t="shared" si="3"/>
        <v>3.6982242011524252E-2</v>
      </c>
      <c r="G9" s="3">
        <f t="shared" si="4"/>
        <v>8180.4473931338534</v>
      </c>
      <c r="H9" s="4">
        <v>334.18590999999998</v>
      </c>
      <c r="I9" s="4">
        <f t="shared" si="8"/>
        <v>61.035910000000001</v>
      </c>
      <c r="J9" s="4">
        <v>331.26490999999999</v>
      </c>
      <c r="K9" s="4">
        <f t="shared" si="9"/>
        <v>58.114910000000009</v>
      </c>
      <c r="L9" s="4">
        <f t="shared" si="10"/>
        <v>313.05991</v>
      </c>
      <c r="M9" s="4">
        <f t="shared" si="11"/>
        <v>39.909910000000025</v>
      </c>
      <c r="N9" s="4">
        <v>306</v>
      </c>
      <c r="O9" s="4">
        <f t="shared" si="12"/>
        <v>32.850000000000023</v>
      </c>
      <c r="P9" s="4">
        <v>307.69174828426895</v>
      </c>
      <c r="Q9" s="4">
        <f t="shared" si="13"/>
        <v>34.541748284268976</v>
      </c>
      <c r="R9" s="5">
        <f t="shared" si="14"/>
        <v>28.185909999999978</v>
      </c>
      <c r="S9" s="5">
        <f t="shared" si="15"/>
        <v>26.494161715731025</v>
      </c>
      <c r="T9" s="5">
        <f t="shared" si="16"/>
        <v>1.6917482842689537</v>
      </c>
      <c r="U9" s="4">
        <f t="shared" si="17"/>
        <v>33.6958741421345</v>
      </c>
      <c r="V9" s="5">
        <f t="shared" si="18"/>
        <v>7.0599100000000021</v>
      </c>
      <c r="W9" s="5">
        <f t="shared" si="19"/>
        <v>5.3681617157310484</v>
      </c>
      <c r="X9" s="4">
        <f t="shared" si="5"/>
        <v>190.9000000000006</v>
      </c>
      <c r="Y9" s="3">
        <f t="shared" si="6"/>
        <v>13733.312000000002</v>
      </c>
      <c r="Z9" s="5">
        <f t="shared" si="20"/>
        <v>4179.3276435481503</v>
      </c>
      <c r="AA9" s="5">
        <v>19.513540000000003</v>
      </c>
      <c r="AB9" s="5">
        <v>16.828139500000002</v>
      </c>
      <c r="AC9" s="5">
        <v>20.165000000000003</v>
      </c>
      <c r="AD9" s="5"/>
      <c r="AE9" s="5"/>
      <c r="AF9" s="5"/>
      <c r="AG9" s="5"/>
      <c r="AH9" s="5"/>
      <c r="AI9" s="5"/>
      <c r="AJ9" s="5"/>
      <c r="AK9" s="3">
        <v>101325</v>
      </c>
      <c r="AM9">
        <v>994.75742085848003</v>
      </c>
      <c r="AN9">
        <v>4.1793791991412004</v>
      </c>
      <c r="AO9">
        <v>994.18382171891994</v>
      </c>
      <c r="AP9">
        <v>4.1792760879550999</v>
      </c>
    </row>
    <row r="10" spans="1:42" x14ac:dyDescent="0.35">
      <c r="A10">
        <v>0.03</v>
      </c>
      <c r="B10" s="4">
        <f t="shared" si="7"/>
        <v>107.4061577821896</v>
      </c>
      <c r="C10" s="5">
        <f t="shared" si="0"/>
        <v>994.50146094620004</v>
      </c>
      <c r="D10" s="6">
        <f t="shared" si="1"/>
        <v>0.14301514865017628</v>
      </c>
      <c r="E10" s="6">
        <f t="shared" si="2"/>
        <v>3.2159153510558959E-2</v>
      </c>
      <c r="F10" s="6">
        <f t="shared" si="3"/>
        <v>3.6393347302253111E-2</v>
      </c>
      <c r="G10" s="3">
        <f t="shared" si="4"/>
        <v>9440.1393203383286</v>
      </c>
      <c r="H10" s="4">
        <v>334.07348999999999</v>
      </c>
      <c r="I10" s="4">
        <f t="shared" si="8"/>
        <v>60.923490000000015</v>
      </c>
      <c r="J10" s="4">
        <v>331.14163000000002</v>
      </c>
      <c r="K10" s="4">
        <f t="shared" si="9"/>
        <v>57.991630000000043</v>
      </c>
      <c r="L10" s="4">
        <f t="shared" si="10"/>
        <v>312.94749000000002</v>
      </c>
      <c r="M10" s="4">
        <f t="shared" si="11"/>
        <v>39.797490000000039</v>
      </c>
      <c r="N10" s="4">
        <v>306</v>
      </c>
      <c r="O10" s="4">
        <f t="shared" si="12"/>
        <v>32.850000000000023</v>
      </c>
      <c r="P10" s="4">
        <v>307.52257242489088</v>
      </c>
      <c r="Q10" s="4">
        <f t="shared" si="13"/>
        <v>34.372572424890905</v>
      </c>
      <c r="R10" s="5">
        <f t="shared" si="14"/>
        <v>28.073489999999993</v>
      </c>
      <c r="S10" s="5">
        <f t="shared" si="15"/>
        <v>26.550917575109111</v>
      </c>
      <c r="T10" s="5">
        <f t="shared" si="16"/>
        <v>1.5225724248908818</v>
      </c>
      <c r="U10" s="4">
        <f t="shared" si="17"/>
        <v>33.611286212445464</v>
      </c>
      <c r="V10" s="5">
        <f t="shared" si="18"/>
        <v>6.9474900000000162</v>
      </c>
      <c r="W10" s="5">
        <f t="shared" si="19"/>
        <v>5.4249175751091343</v>
      </c>
      <c r="X10" s="4">
        <f t="shared" si="5"/>
        <v>190.89999999999716</v>
      </c>
      <c r="Y10" s="3">
        <f t="shared" si="6"/>
        <v>14799.98</v>
      </c>
      <c r="Z10" s="5">
        <f t="shared" si="20"/>
        <v>4179.3304734185504</v>
      </c>
      <c r="AA10" s="5">
        <v>21.758500000000002</v>
      </c>
      <c r="AB10" s="5">
        <v>19.062850000000001</v>
      </c>
      <c r="AC10" s="5">
        <v>22.771100000000001</v>
      </c>
      <c r="AD10" s="5"/>
      <c r="AE10" s="5"/>
      <c r="AF10" s="5"/>
      <c r="AG10" s="5"/>
      <c r="AH10" s="5"/>
      <c r="AI10" s="5"/>
      <c r="AJ10" s="5"/>
      <c r="AK10" s="3">
        <v>101325</v>
      </c>
      <c r="AM10">
        <v>994.75797940912003</v>
      </c>
      <c r="AN10">
        <v>4.1793758811570001</v>
      </c>
      <c r="AO10">
        <v>994.24494248328006</v>
      </c>
      <c r="AP10">
        <v>4.1792850656800997</v>
      </c>
    </row>
    <row r="11" spans="1:42" x14ac:dyDescent="0.35">
      <c r="A11">
        <v>3.3000000000000002E-2</v>
      </c>
      <c r="B11" s="4">
        <f t="shared" si="7"/>
        <v>118.14680110214937</v>
      </c>
      <c r="C11" s="5">
        <f t="shared" si="0"/>
        <v>994.50169277903501</v>
      </c>
      <c r="D11" s="6">
        <f t="shared" si="1"/>
        <v>0.14288498439484221</v>
      </c>
      <c r="E11" s="6">
        <f t="shared" si="2"/>
        <v>3.2061382193222986E-2</v>
      </c>
      <c r="F11" s="6">
        <f t="shared" si="3"/>
        <v>3.5891042430591664E-2</v>
      </c>
      <c r="G11" s="3">
        <f t="shared" si="4"/>
        <v>10765.336753436972</v>
      </c>
      <c r="H11" s="4">
        <v>333.9776</v>
      </c>
      <c r="I11" s="4">
        <f t="shared" si="8"/>
        <v>60.827600000000018</v>
      </c>
      <c r="J11" s="4">
        <v>331.03656999999998</v>
      </c>
      <c r="K11" s="4">
        <f t="shared" si="9"/>
        <v>57.886570000000006</v>
      </c>
      <c r="L11" s="4">
        <f t="shared" si="10"/>
        <v>312.85160000000002</v>
      </c>
      <c r="M11" s="4">
        <f t="shared" si="11"/>
        <v>39.701600000000042</v>
      </c>
      <c r="N11" s="4">
        <v>306</v>
      </c>
      <c r="O11" s="4">
        <f t="shared" si="12"/>
        <v>32.850000000000023</v>
      </c>
      <c r="P11" s="4">
        <v>307.38415606238249</v>
      </c>
      <c r="Q11" s="4">
        <f t="shared" si="13"/>
        <v>34.23415606238251</v>
      </c>
      <c r="R11" s="5">
        <f t="shared" si="14"/>
        <v>27.977599999999995</v>
      </c>
      <c r="S11" s="5">
        <f t="shared" si="15"/>
        <v>26.593443937617508</v>
      </c>
      <c r="T11" s="5">
        <f t="shared" si="16"/>
        <v>1.3841560623824876</v>
      </c>
      <c r="U11" s="4">
        <f t="shared" si="17"/>
        <v>33.542078031191267</v>
      </c>
      <c r="V11" s="5">
        <f t="shared" si="18"/>
        <v>6.851600000000019</v>
      </c>
      <c r="W11" s="5">
        <f t="shared" si="19"/>
        <v>5.4674439376175314</v>
      </c>
      <c r="X11" s="4">
        <f t="shared" si="5"/>
        <v>190.90000000000197</v>
      </c>
      <c r="Y11" s="3">
        <f t="shared" si="6"/>
        <v>15866.648000000001</v>
      </c>
      <c r="Z11" s="5">
        <f t="shared" si="20"/>
        <v>4179.3325493162502</v>
      </c>
      <c r="AA11" s="5">
        <v>24.003460000000004</v>
      </c>
      <c r="AB11" s="5">
        <v>21.341399500000001</v>
      </c>
      <c r="AC11" s="5">
        <v>25.377200000000002</v>
      </c>
      <c r="AD11" s="5"/>
      <c r="AE11" s="5"/>
      <c r="AF11" s="5"/>
      <c r="AG11" s="5"/>
      <c r="AH11" s="5"/>
      <c r="AI11" s="5"/>
      <c r="AJ11" s="5"/>
      <c r="AK11" s="3">
        <v>101325</v>
      </c>
      <c r="AM11">
        <v>994.71108614366995</v>
      </c>
      <c r="AN11">
        <v>4.1793723920375001</v>
      </c>
      <c r="AO11">
        <v>994.29229941439996</v>
      </c>
      <c r="AP11">
        <v>4.1792927065949996</v>
      </c>
    </row>
    <row r="12" spans="1:42" x14ac:dyDescent="0.35">
      <c r="A12">
        <v>3.5999999999999997E-2</v>
      </c>
      <c r="B12" s="4">
        <f t="shared" si="7"/>
        <v>128.89315821795125</v>
      </c>
      <c r="C12" s="5">
        <f t="shared" si="0"/>
        <v>994.54597390394497</v>
      </c>
      <c r="D12" s="6">
        <f t="shared" si="1"/>
        <v>0.14271686844939999</v>
      </c>
      <c r="E12" s="6">
        <f t="shared" si="2"/>
        <v>3.1917746300668695E-2</v>
      </c>
      <c r="F12" s="6">
        <f t="shared" si="3"/>
        <v>3.5413514929282464E-2</v>
      </c>
      <c r="G12" s="3">
        <f t="shared" si="4"/>
        <v>12156.039692429775</v>
      </c>
      <c r="H12" s="4">
        <v>333.88643999999999</v>
      </c>
      <c r="I12" s="4">
        <f t="shared" si="8"/>
        <v>60.736440000000016</v>
      </c>
      <c r="J12" s="4">
        <v>330.93819999999999</v>
      </c>
      <c r="K12" s="4">
        <f t="shared" si="9"/>
        <v>57.788200000000018</v>
      </c>
      <c r="L12" s="4">
        <f t="shared" si="10"/>
        <v>312.76044000000002</v>
      </c>
      <c r="M12" s="4">
        <f t="shared" si="11"/>
        <v>39.61044000000004</v>
      </c>
      <c r="N12" s="4">
        <v>306</v>
      </c>
      <c r="O12" s="4">
        <f t="shared" si="12"/>
        <v>32.850000000000023</v>
      </c>
      <c r="P12" s="4">
        <v>307.26880921559444</v>
      </c>
      <c r="Q12" s="4">
        <f t="shared" si="13"/>
        <v>34.118809215594467</v>
      </c>
      <c r="R12" s="5">
        <f t="shared" si="14"/>
        <v>27.886439999999993</v>
      </c>
      <c r="S12" s="5">
        <f t="shared" si="15"/>
        <v>26.617630784405549</v>
      </c>
      <c r="T12" s="5">
        <f t="shared" si="16"/>
        <v>1.2688092155944446</v>
      </c>
      <c r="U12" s="4">
        <f t="shared" si="17"/>
        <v>33.484404607797245</v>
      </c>
      <c r="V12" s="5">
        <f t="shared" si="18"/>
        <v>6.7604400000000169</v>
      </c>
      <c r="W12" s="5">
        <f t="shared" si="19"/>
        <v>5.4916307844055723</v>
      </c>
      <c r="X12" s="4">
        <f t="shared" si="5"/>
        <v>190.89999999999986</v>
      </c>
      <c r="Y12" s="3">
        <f t="shared" si="6"/>
        <v>16933.315999999999</v>
      </c>
      <c r="Z12" s="5">
        <f t="shared" si="20"/>
        <v>4179.3342234619504</v>
      </c>
      <c r="AA12" s="5">
        <v>26.248419999999999</v>
      </c>
      <c r="AB12" s="5">
        <v>23.663788</v>
      </c>
      <c r="AC12" s="5">
        <v>27.9833</v>
      </c>
      <c r="AD12" s="5"/>
      <c r="AE12" s="5"/>
      <c r="AF12" s="5"/>
      <c r="AG12" s="5"/>
      <c r="AH12" s="5"/>
      <c r="AI12" s="5"/>
      <c r="AJ12" s="5"/>
      <c r="AK12" s="3">
        <v>101325</v>
      </c>
      <c r="AM12">
        <v>994.75918339095995</v>
      </c>
      <c r="AN12">
        <v>4.1793687291535999</v>
      </c>
      <c r="AO12">
        <v>994.33276441692999</v>
      </c>
      <c r="AP12">
        <v>4.1792997177703004</v>
      </c>
    </row>
    <row r="13" spans="1:42" x14ac:dyDescent="0.35">
      <c r="A13">
        <v>3.9E-2</v>
      </c>
      <c r="B13" s="4">
        <f t="shared" si="7"/>
        <v>139.63548122048724</v>
      </c>
      <c r="C13" s="5">
        <f t="shared" si="0"/>
        <v>994.55470954762995</v>
      </c>
      <c r="D13" s="6">
        <f t="shared" si="1"/>
        <v>0.14256896971411631</v>
      </c>
      <c r="E13" s="6">
        <f t="shared" si="2"/>
        <v>3.1789031771620208E-2</v>
      </c>
      <c r="F13" s="6">
        <f t="shared" si="3"/>
        <v>3.5004295442639687E-2</v>
      </c>
      <c r="G13" s="3">
        <f t="shared" si="4"/>
        <v>13612.24813731675</v>
      </c>
      <c r="H13" s="4">
        <v>333.80831999999998</v>
      </c>
      <c r="I13" s="4">
        <f t="shared" si="8"/>
        <v>60.658320000000003</v>
      </c>
      <c r="J13" s="4">
        <v>330.85446000000002</v>
      </c>
      <c r="K13" s="4">
        <f t="shared" si="9"/>
        <v>57.70446000000004</v>
      </c>
      <c r="L13" s="4">
        <f t="shared" si="10"/>
        <v>312.68232</v>
      </c>
      <c r="M13" s="4">
        <f t="shared" si="11"/>
        <v>39.532320000000027</v>
      </c>
      <c r="N13" s="4">
        <v>306</v>
      </c>
      <c r="O13" s="4">
        <f t="shared" si="12"/>
        <v>32.850000000000023</v>
      </c>
      <c r="P13" s="4">
        <v>307.17120861686573</v>
      </c>
      <c r="Q13" s="4">
        <f t="shared" si="13"/>
        <v>34.021208616865749</v>
      </c>
      <c r="R13" s="5">
        <f t="shared" si="14"/>
        <v>27.808319999999981</v>
      </c>
      <c r="S13" s="5">
        <f t="shared" si="15"/>
        <v>26.637111383134254</v>
      </c>
      <c r="T13" s="5">
        <f t="shared" si="16"/>
        <v>1.1712086168657265</v>
      </c>
      <c r="U13" s="4">
        <f t="shared" si="17"/>
        <v>33.435604308432886</v>
      </c>
      <c r="V13" s="5">
        <f t="shared" si="18"/>
        <v>6.6823200000000043</v>
      </c>
      <c r="W13" s="5">
        <f t="shared" si="19"/>
        <v>5.5111113831342777</v>
      </c>
      <c r="X13" s="4">
        <f t="shared" si="5"/>
        <v>190.90000000000251</v>
      </c>
      <c r="Y13" s="3">
        <f t="shared" si="6"/>
        <v>17999.984</v>
      </c>
      <c r="Z13" s="5">
        <f t="shared" si="20"/>
        <v>4179.3338303564005</v>
      </c>
      <c r="AA13" s="5">
        <v>28.493380000000002</v>
      </c>
      <c r="AB13" s="5">
        <v>26.030015500000005</v>
      </c>
      <c r="AC13" s="5">
        <v>30.589400000000001</v>
      </c>
      <c r="AD13" s="5"/>
      <c r="AE13" s="5"/>
      <c r="AF13" s="5"/>
      <c r="AG13" s="5"/>
      <c r="AH13" s="5"/>
      <c r="AI13" s="5"/>
      <c r="AJ13" s="5"/>
      <c r="AK13" s="3">
        <v>101325</v>
      </c>
      <c r="AM13">
        <v>994.75982882163999</v>
      </c>
      <c r="AN13">
        <v>4.1793648951440003</v>
      </c>
      <c r="AO13">
        <v>994.34959027362004</v>
      </c>
      <c r="AP13">
        <v>4.1793027655688002</v>
      </c>
    </row>
    <row r="14" spans="1:42" x14ac:dyDescent="0.35">
      <c r="A14">
        <v>4.2000000000000003E-2</v>
      </c>
      <c r="B14" s="4">
        <f t="shared" si="7"/>
        <v>150.37900887399897</v>
      </c>
      <c r="C14" s="5">
        <f t="shared" si="0"/>
        <v>994.57016451057507</v>
      </c>
      <c r="D14" s="6">
        <f t="shared" si="1"/>
        <v>0.14242282566741224</v>
      </c>
      <c r="E14" s="6">
        <f t="shared" si="2"/>
        <v>3.1658148511102553E-2</v>
      </c>
      <c r="F14" s="6">
        <f t="shared" si="3"/>
        <v>3.4634520691461647E-2</v>
      </c>
      <c r="G14" s="3">
        <f t="shared" si="4"/>
        <v>15133.962088097891</v>
      </c>
      <c r="H14" s="4">
        <v>333.73773</v>
      </c>
      <c r="I14" s="4">
        <f t="shared" si="8"/>
        <v>60.587730000000022</v>
      </c>
      <c r="J14" s="4">
        <v>330.77981</v>
      </c>
      <c r="K14" s="4">
        <f t="shared" si="9"/>
        <v>57.62981000000002</v>
      </c>
      <c r="L14" s="4">
        <f t="shared" si="10"/>
        <v>312.61173000000002</v>
      </c>
      <c r="M14" s="4">
        <f t="shared" si="11"/>
        <v>39.461730000000045</v>
      </c>
      <c r="N14" s="4">
        <v>306</v>
      </c>
      <c r="O14" s="4">
        <f t="shared" si="12"/>
        <v>32.850000000000023</v>
      </c>
      <c r="P14" s="4">
        <v>307.08755064167855</v>
      </c>
      <c r="Q14" s="4">
        <f t="shared" si="13"/>
        <v>33.93755064167857</v>
      </c>
      <c r="R14" s="5">
        <f t="shared" si="14"/>
        <v>27.737729999999999</v>
      </c>
      <c r="S14" s="5">
        <f t="shared" si="15"/>
        <v>26.650179358321452</v>
      </c>
      <c r="T14" s="5">
        <f t="shared" si="16"/>
        <v>1.087550641678547</v>
      </c>
      <c r="U14" s="4">
        <f t="shared" si="17"/>
        <v>33.393775320839296</v>
      </c>
      <c r="V14" s="5">
        <f t="shared" si="18"/>
        <v>6.6117300000000228</v>
      </c>
      <c r="W14" s="5">
        <f t="shared" si="19"/>
        <v>5.5241793583214758</v>
      </c>
      <c r="X14" s="4">
        <f t="shared" si="5"/>
        <v>190.89999999999984</v>
      </c>
      <c r="Y14" s="3">
        <f t="shared" si="6"/>
        <v>19066.652000000002</v>
      </c>
      <c r="Z14" s="5">
        <f t="shared" si="20"/>
        <v>4179.3346636464503</v>
      </c>
      <c r="AA14" s="5">
        <v>30.738340000000004</v>
      </c>
      <c r="AB14" s="5">
        <v>28.440082000000004</v>
      </c>
      <c r="AC14" s="5">
        <v>33.195500000000003</v>
      </c>
      <c r="AD14" s="5"/>
      <c r="AE14" s="5"/>
      <c r="AF14" s="5"/>
      <c r="AG14" s="5"/>
      <c r="AH14" s="5"/>
      <c r="AI14" s="5"/>
      <c r="AJ14" s="5"/>
      <c r="AK14" s="3">
        <v>101325</v>
      </c>
      <c r="AM14">
        <v>994.76050350733999</v>
      </c>
      <c r="AN14">
        <v>4.1793608873801</v>
      </c>
      <c r="AO14">
        <v>994.37982551381003</v>
      </c>
      <c r="AP14">
        <v>4.1793084399128002</v>
      </c>
    </row>
    <row r="15" spans="1:42" x14ac:dyDescent="0.35">
      <c r="A15">
        <v>4.4999999999999998E-2</v>
      </c>
      <c r="B15" s="4">
        <f t="shared" si="7"/>
        <v>161.12286733886398</v>
      </c>
      <c r="C15" s="5">
        <f t="shared" si="0"/>
        <v>994.585600857185</v>
      </c>
      <c r="D15" s="6">
        <f t="shared" si="1"/>
        <v>0.14233136151673162</v>
      </c>
      <c r="E15" s="6">
        <f t="shared" si="2"/>
        <v>3.1579206678380753E-2</v>
      </c>
      <c r="F15" s="6">
        <f t="shared" si="3"/>
        <v>3.4349502357254438E-2</v>
      </c>
      <c r="G15" s="3">
        <f t="shared" si="4"/>
        <v>16721.181544773193</v>
      </c>
      <c r="H15" s="4">
        <v>333.68331999999998</v>
      </c>
      <c r="I15" s="4">
        <f t="shared" si="8"/>
        <v>60.533320000000003</v>
      </c>
      <c r="J15" s="4">
        <v>330.72077999999999</v>
      </c>
      <c r="K15" s="4">
        <f t="shared" si="9"/>
        <v>57.570780000000013</v>
      </c>
      <c r="L15" s="4">
        <f t="shared" si="10"/>
        <v>312.55732</v>
      </c>
      <c r="M15" s="4">
        <f t="shared" si="11"/>
        <v>39.407320000000027</v>
      </c>
      <c r="N15" s="4">
        <v>306</v>
      </c>
      <c r="O15" s="4">
        <f t="shared" si="12"/>
        <v>32.850000000000023</v>
      </c>
      <c r="P15" s="4">
        <v>307.01504705444717</v>
      </c>
      <c r="Q15" s="4">
        <f t="shared" si="13"/>
        <v>33.865047054447189</v>
      </c>
      <c r="R15" s="5">
        <f t="shared" si="14"/>
        <v>27.683319999999981</v>
      </c>
      <c r="S15" s="5">
        <f t="shared" si="15"/>
        <v>26.668272945552815</v>
      </c>
      <c r="T15" s="5">
        <f t="shared" si="16"/>
        <v>1.0150470544471659</v>
      </c>
      <c r="U15" s="4">
        <f t="shared" si="17"/>
        <v>33.357523527223606</v>
      </c>
      <c r="V15" s="5">
        <f t="shared" si="18"/>
        <v>6.5573200000000043</v>
      </c>
      <c r="W15" s="5">
        <f t="shared" si="19"/>
        <v>5.5422729455528383</v>
      </c>
      <c r="X15" s="4">
        <f t="shared" si="5"/>
        <v>190.90000000000384</v>
      </c>
      <c r="Y15" s="3">
        <f t="shared" si="6"/>
        <v>20133.32</v>
      </c>
      <c r="Z15" s="5">
        <f t="shared" si="20"/>
        <v>4179.3355329057003</v>
      </c>
      <c r="AA15" s="5">
        <v>32.9833</v>
      </c>
      <c r="AB15" s="5">
        <v>30.893987500000005</v>
      </c>
      <c r="AC15" s="5">
        <v>35.801600000000001</v>
      </c>
      <c r="AD15" s="5"/>
      <c r="AE15" s="5"/>
      <c r="AF15" s="5"/>
      <c r="AG15" s="5"/>
      <c r="AH15" s="5"/>
      <c r="AI15" s="5"/>
      <c r="AJ15" s="5"/>
      <c r="AK15" s="3">
        <v>101325</v>
      </c>
      <c r="AM15">
        <v>994.76120700000001</v>
      </c>
      <c r="AN15">
        <v>4.1793567085007002</v>
      </c>
      <c r="AO15">
        <v>994.40999471436999</v>
      </c>
      <c r="AP15">
        <v>4.1793143573106999</v>
      </c>
    </row>
    <row r="16" spans="1:42" x14ac:dyDescent="0.35">
      <c r="A16">
        <v>4.8000000000000001E-2</v>
      </c>
      <c r="B16" s="4">
        <f t="shared" si="7"/>
        <v>171.86676733618242</v>
      </c>
      <c r="C16" s="5">
        <f t="shared" si="0"/>
        <v>994.599348010315</v>
      </c>
      <c r="D16" s="6">
        <f t="shared" si="1"/>
        <v>0.14219998552871174</v>
      </c>
      <c r="E16" s="6">
        <f t="shared" si="2"/>
        <v>3.145797408687568E-2</v>
      </c>
      <c r="F16" s="6">
        <f t="shared" si="3"/>
        <v>3.4048978522785919E-2</v>
      </c>
      <c r="G16" s="3">
        <f t="shared" si="4"/>
        <v>18373.906507342661</v>
      </c>
      <c r="H16" s="4">
        <v>333.62594999999999</v>
      </c>
      <c r="I16" s="4">
        <f t="shared" si="8"/>
        <v>60.475950000000012</v>
      </c>
      <c r="J16" s="4">
        <v>330.65985000000001</v>
      </c>
      <c r="K16" s="4">
        <f t="shared" si="9"/>
        <v>57.509850000000029</v>
      </c>
      <c r="L16" s="4">
        <f t="shared" si="10"/>
        <v>312.49995000000001</v>
      </c>
      <c r="M16" s="4">
        <f t="shared" si="11"/>
        <v>39.349950000000035</v>
      </c>
      <c r="N16" s="4">
        <v>306</v>
      </c>
      <c r="O16" s="4">
        <f t="shared" si="12"/>
        <v>32.850000000000023</v>
      </c>
      <c r="P16" s="4">
        <v>306.95160648692018</v>
      </c>
      <c r="Q16" s="4">
        <f t="shared" si="13"/>
        <v>33.801606486920207</v>
      </c>
      <c r="R16" s="5">
        <f t="shared" si="14"/>
        <v>27.625949999999989</v>
      </c>
      <c r="S16" s="5">
        <f t="shared" si="15"/>
        <v>26.674343513079805</v>
      </c>
      <c r="T16" s="5">
        <f t="shared" si="16"/>
        <v>0.95160648692018412</v>
      </c>
      <c r="U16" s="4">
        <f t="shared" si="17"/>
        <v>33.325803243460115</v>
      </c>
      <c r="V16" s="5">
        <f t="shared" si="18"/>
        <v>6.4999500000000126</v>
      </c>
      <c r="W16" s="5">
        <f t="shared" si="19"/>
        <v>5.5483435130798284</v>
      </c>
      <c r="X16" s="4">
        <f t="shared" si="5"/>
        <v>190.90000000000529</v>
      </c>
      <c r="Y16" s="3">
        <f t="shared" si="6"/>
        <v>21199.988000000001</v>
      </c>
      <c r="Z16" s="5">
        <f t="shared" si="20"/>
        <v>4179.3360890225003</v>
      </c>
      <c r="AA16" s="5">
        <v>35.228260000000006</v>
      </c>
      <c r="AB16" s="5">
        <v>33.391731999999998</v>
      </c>
      <c r="AC16" s="5">
        <v>38.407699999999998</v>
      </c>
      <c r="AD16" s="5"/>
      <c r="AE16" s="5"/>
      <c r="AF16" s="5"/>
      <c r="AG16" s="5"/>
      <c r="AH16" s="5"/>
      <c r="AI16" s="5"/>
      <c r="AJ16" s="5"/>
      <c r="AK16" s="3">
        <v>101325</v>
      </c>
      <c r="AM16">
        <v>994.76193975603996</v>
      </c>
      <c r="AN16">
        <v>4.1793523558779002</v>
      </c>
      <c r="AO16">
        <v>994.43675626459003</v>
      </c>
      <c r="AP16">
        <v>4.1793198221671002</v>
      </c>
    </row>
    <row r="17" spans="1:42" x14ac:dyDescent="0.35">
      <c r="A17">
        <v>5.0999999999999997E-2</v>
      </c>
      <c r="B17" s="4">
        <f t="shared" si="7"/>
        <v>182.61004321142403</v>
      </c>
      <c r="C17" s="5">
        <f t="shared" si="0"/>
        <v>994.60807849359503</v>
      </c>
      <c r="D17" s="6">
        <f t="shared" si="1"/>
        <v>0.14204933349293447</v>
      </c>
      <c r="E17" s="6">
        <f t="shared" si="2"/>
        <v>3.1315694306528113E-2</v>
      </c>
      <c r="F17" s="6">
        <f t="shared" si="3"/>
        <v>3.374924044002197E-2</v>
      </c>
      <c r="G17" s="3">
        <f t="shared" si="4"/>
        <v>20092.136975806297</v>
      </c>
      <c r="H17" s="4">
        <v>333.56873000000002</v>
      </c>
      <c r="I17" s="4">
        <f t="shared" si="8"/>
        <v>60.418730000000039</v>
      </c>
      <c r="J17" s="4">
        <v>330.59983999999997</v>
      </c>
      <c r="K17" s="4">
        <f t="shared" si="9"/>
        <v>57.449839999999995</v>
      </c>
      <c r="L17" s="4">
        <f t="shared" si="10"/>
        <v>312.44273000000004</v>
      </c>
      <c r="M17" s="4">
        <f t="shared" si="11"/>
        <v>39.292730000000063</v>
      </c>
      <c r="N17" s="4">
        <v>306</v>
      </c>
      <c r="O17" s="4">
        <f t="shared" si="12"/>
        <v>32.850000000000023</v>
      </c>
      <c r="P17" s="4">
        <v>306.89562974295592</v>
      </c>
      <c r="Q17" s="4">
        <f t="shared" si="13"/>
        <v>33.745629742955941</v>
      </c>
      <c r="R17" s="5">
        <f t="shared" si="14"/>
        <v>27.568730000000016</v>
      </c>
      <c r="S17" s="5">
        <f t="shared" si="15"/>
        <v>26.673100257044098</v>
      </c>
      <c r="T17" s="5">
        <f t="shared" si="16"/>
        <v>0.89562974295591857</v>
      </c>
      <c r="U17" s="4">
        <f t="shared" si="17"/>
        <v>33.297814871477982</v>
      </c>
      <c r="V17" s="5">
        <f t="shared" si="18"/>
        <v>6.44273000000004</v>
      </c>
      <c r="W17" s="5">
        <f t="shared" si="19"/>
        <v>5.5471002570441215</v>
      </c>
      <c r="X17" s="4">
        <f t="shared" si="5"/>
        <v>190.89999999999543</v>
      </c>
      <c r="Y17" s="3">
        <f t="shared" si="6"/>
        <v>22266.655999999999</v>
      </c>
      <c r="Z17" s="5">
        <f t="shared" si="20"/>
        <v>4179.3355840864506</v>
      </c>
      <c r="AA17" s="5">
        <v>37.473220000000005</v>
      </c>
      <c r="AB17" s="5">
        <v>35.933315499999999</v>
      </c>
      <c r="AC17" s="5">
        <v>41.013799999999996</v>
      </c>
      <c r="AD17" s="5"/>
      <c r="AE17" s="5"/>
      <c r="AF17" s="5"/>
      <c r="AG17" s="5"/>
      <c r="AH17" s="5"/>
      <c r="AI17" s="5"/>
      <c r="AJ17" s="5"/>
      <c r="AK17" s="3">
        <v>101325</v>
      </c>
      <c r="AM17">
        <v>994.76270131845001</v>
      </c>
      <c r="AN17">
        <v>4.1793478321509001</v>
      </c>
      <c r="AO17">
        <v>994.45345566874005</v>
      </c>
      <c r="AP17">
        <v>4.1793233360219997</v>
      </c>
    </row>
    <row r="18" spans="1:42" x14ac:dyDescent="0.35">
      <c r="A18">
        <v>5.3999999999999999E-2</v>
      </c>
      <c r="B18" s="4">
        <f t="shared" si="7"/>
        <v>193.35286028154172</v>
      </c>
      <c r="C18" s="5">
        <f t="shared" si="0"/>
        <v>994.61347881451502</v>
      </c>
      <c r="D18" s="6">
        <f t="shared" si="1"/>
        <v>0.14196125496614073</v>
      </c>
      <c r="E18" s="6">
        <f t="shared" si="2"/>
        <v>3.1234798147535481E-2</v>
      </c>
      <c r="F18" s="6">
        <f t="shared" si="3"/>
        <v>3.3528758512310498E-2</v>
      </c>
      <c r="G18" s="3">
        <f t="shared" si="4"/>
        <v>21875.872950164099</v>
      </c>
      <c r="H18" s="4">
        <v>333.52663999999999</v>
      </c>
      <c r="I18" s="4">
        <f t="shared" si="8"/>
        <v>60.376640000000009</v>
      </c>
      <c r="J18" s="4">
        <v>330.55619000000002</v>
      </c>
      <c r="K18" s="4">
        <f t="shared" si="9"/>
        <v>57.406190000000038</v>
      </c>
      <c r="L18" s="4">
        <f t="shared" si="10"/>
        <v>312.40064000000001</v>
      </c>
      <c r="M18" s="4">
        <f t="shared" si="11"/>
        <v>39.250640000000033</v>
      </c>
      <c r="N18" s="4">
        <v>306</v>
      </c>
      <c r="O18" s="4">
        <f t="shared" si="12"/>
        <v>32.850000000000023</v>
      </c>
      <c r="P18" s="4">
        <v>306.84587279334409</v>
      </c>
      <c r="Q18" s="4">
        <f t="shared" si="13"/>
        <v>33.695872793344108</v>
      </c>
      <c r="R18" s="5">
        <f t="shared" si="14"/>
        <v>27.526639999999986</v>
      </c>
      <c r="S18" s="5">
        <f t="shared" si="15"/>
        <v>26.680767206655901</v>
      </c>
      <c r="T18" s="5">
        <f t="shared" si="16"/>
        <v>0.84587279334408549</v>
      </c>
      <c r="U18" s="4">
        <f t="shared" si="17"/>
        <v>33.272936396672065</v>
      </c>
      <c r="V18" s="5">
        <f t="shared" si="18"/>
        <v>6.4006400000000099</v>
      </c>
      <c r="W18" s="5">
        <f t="shared" si="19"/>
        <v>5.5547672066559244</v>
      </c>
      <c r="X18" s="4">
        <f t="shared" si="5"/>
        <v>190.8999999999981</v>
      </c>
      <c r="Y18" s="3">
        <f t="shared" si="6"/>
        <v>23333.324000000001</v>
      </c>
      <c r="Z18" s="5">
        <f t="shared" si="20"/>
        <v>4179.3343077144009</v>
      </c>
      <c r="AA18" s="5">
        <v>39.718180000000004</v>
      </c>
      <c r="AB18" s="5">
        <v>38.518737999999999</v>
      </c>
      <c r="AC18" s="5">
        <v>43.619900000000001</v>
      </c>
      <c r="AD18" s="5"/>
      <c r="AE18" s="5"/>
      <c r="AF18" s="5"/>
      <c r="AG18" s="5"/>
      <c r="AH18" s="5"/>
      <c r="AI18" s="5"/>
      <c r="AJ18" s="5"/>
      <c r="AK18" s="3">
        <v>101325</v>
      </c>
      <c r="AM18">
        <v>994.76349213465005</v>
      </c>
      <c r="AN18">
        <v>4.1793431346923997</v>
      </c>
      <c r="AO18">
        <v>994.46346549437999</v>
      </c>
      <c r="AP18">
        <v>4.1793254807364004</v>
      </c>
    </row>
    <row r="19" spans="1:42" x14ac:dyDescent="0.35">
      <c r="A19">
        <v>5.7000000000000002E-2</v>
      </c>
      <c r="B19" s="4">
        <f t="shared" si="7"/>
        <v>204.09716335863703</v>
      </c>
      <c r="C19" s="5">
        <f t="shared" si="0"/>
        <v>994.62555243000497</v>
      </c>
      <c r="D19" s="6">
        <f t="shared" si="1"/>
        <v>0.14182770465315042</v>
      </c>
      <c r="E19" s="6">
        <f t="shared" si="2"/>
        <v>3.1107236544333547E-2</v>
      </c>
      <c r="F19" s="6">
        <f t="shared" si="3"/>
        <v>3.3276846516500862E-2</v>
      </c>
      <c r="G19" s="3">
        <f t="shared" si="4"/>
        <v>23725.11443041607</v>
      </c>
      <c r="H19" s="4">
        <v>333.47854999999998</v>
      </c>
      <c r="I19" s="4">
        <f t="shared" si="8"/>
        <v>60.328550000000007</v>
      </c>
      <c r="J19" s="4">
        <v>330.50574</v>
      </c>
      <c r="K19" s="4">
        <f t="shared" si="9"/>
        <v>57.355740000000026</v>
      </c>
      <c r="L19" s="4">
        <f t="shared" si="10"/>
        <v>312.35255000000001</v>
      </c>
      <c r="M19" s="4">
        <f t="shared" si="11"/>
        <v>39.202550000000031</v>
      </c>
      <c r="N19" s="4">
        <v>306</v>
      </c>
      <c r="O19" s="4">
        <f t="shared" si="12"/>
        <v>32.850000000000023</v>
      </c>
      <c r="P19" s="4">
        <v>306.80135314941936</v>
      </c>
      <c r="Q19" s="4">
        <f t="shared" si="13"/>
        <v>33.651353149419378</v>
      </c>
      <c r="R19" s="5">
        <f t="shared" si="14"/>
        <v>27.478549999999984</v>
      </c>
      <c r="S19" s="5">
        <f t="shared" si="15"/>
        <v>26.677196850580629</v>
      </c>
      <c r="T19" s="5">
        <f t="shared" si="16"/>
        <v>0.80135314941935576</v>
      </c>
      <c r="U19" s="4">
        <f t="shared" si="17"/>
        <v>33.250676574709701</v>
      </c>
      <c r="V19" s="5">
        <f t="shared" si="18"/>
        <v>6.3525500000000079</v>
      </c>
      <c r="W19" s="5">
        <f t="shared" si="19"/>
        <v>5.5511968505806522</v>
      </c>
      <c r="X19" s="4">
        <f t="shared" si="5"/>
        <v>190.89999999999981</v>
      </c>
      <c r="Y19" s="3">
        <f t="shared" si="6"/>
        <v>24399.991999999998</v>
      </c>
      <c r="Z19" s="5">
        <f t="shared" si="20"/>
        <v>4179.3344288273493</v>
      </c>
      <c r="AA19" s="5">
        <v>41.963140000000003</v>
      </c>
      <c r="AB19" s="5">
        <v>41.147999500000005</v>
      </c>
      <c r="AC19" s="5">
        <v>46.225999999999999</v>
      </c>
      <c r="AD19" s="5"/>
      <c r="AE19" s="5"/>
      <c r="AF19" s="5"/>
      <c r="AG19" s="5"/>
      <c r="AH19" s="5"/>
      <c r="AI19" s="5"/>
      <c r="AJ19" s="5"/>
      <c r="AK19" s="3">
        <v>101325</v>
      </c>
      <c r="AM19">
        <v>994.76431176104995</v>
      </c>
      <c r="AN19">
        <v>4.1793382661417002</v>
      </c>
      <c r="AO19">
        <v>994.48679309895999</v>
      </c>
      <c r="AP19">
        <v>4.1793305915129997</v>
      </c>
    </row>
    <row r="20" spans="1:42" x14ac:dyDescent="0.35">
      <c r="A20">
        <v>0.06</v>
      </c>
      <c r="B20" s="4">
        <f t="shared" si="7"/>
        <v>214.84028941146431</v>
      </c>
      <c r="C20" s="5">
        <f t="shared" si="0"/>
        <v>994.63096949752003</v>
      </c>
      <c r="D20" s="6">
        <f t="shared" si="1"/>
        <v>0.14171366893419826</v>
      </c>
      <c r="E20" s="6">
        <f t="shared" si="2"/>
        <v>3.0998363164709115E-2</v>
      </c>
      <c r="F20" s="6">
        <f t="shared" si="3"/>
        <v>3.3056364588789411E-2</v>
      </c>
      <c r="G20" s="3">
        <f t="shared" si="4"/>
        <v>25639.861416562206</v>
      </c>
      <c r="H20" s="4">
        <v>333.43646000000001</v>
      </c>
      <c r="I20" s="4">
        <f t="shared" si="8"/>
        <v>60.286460000000034</v>
      </c>
      <c r="J20" s="4">
        <v>330.46201000000002</v>
      </c>
      <c r="K20" s="4">
        <f t="shared" si="9"/>
        <v>57.312010000000043</v>
      </c>
      <c r="L20" s="4">
        <f t="shared" si="10"/>
        <v>312.31046000000003</v>
      </c>
      <c r="M20" s="4">
        <f t="shared" si="11"/>
        <v>39.160460000000057</v>
      </c>
      <c r="N20" s="4">
        <v>306</v>
      </c>
      <c r="O20" s="4">
        <f t="shared" si="12"/>
        <v>32.850000000000023</v>
      </c>
      <c r="P20" s="4">
        <v>306.76128574753119</v>
      </c>
      <c r="Q20" s="4">
        <f t="shared" si="13"/>
        <v>33.611285747531213</v>
      </c>
      <c r="R20" s="5">
        <f t="shared" si="14"/>
        <v>27.436460000000011</v>
      </c>
      <c r="S20" s="5">
        <f t="shared" si="15"/>
        <v>26.675174252468821</v>
      </c>
      <c r="T20" s="5">
        <f t="shared" si="16"/>
        <v>0.76128574753118983</v>
      </c>
      <c r="U20" s="4">
        <f t="shared" si="17"/>
        <v>33.230642873765618</v>
      </c>
      <c r="V20" s="5">
        <f t="shared" si="18"/>
        <v>6.3104600000000346</v>
      </c>
      <c r="W20" s="5">
        <f t="shared" si="19"/>
        <v>5.5491742524688448</v>
      </c>
      <c r="X20" s="4">
        <f t="shared" si="5"/>
        <v>190.9000000000041</v>
      </c>
      <c r="Y20" s="3">
        <f t="shared" si="6"/>
        <v>25466.66</v>
      </c>
      <c r="Z20" s="5">
        <f t="shared" si="20"/>
        <v>4179.3330257196003</v>
      </c>
      <c r="AA20" s="5">
        <v>44.208100000000002</v>
      </c>
      <c r="AB20" s="5">
        <v>43.821100000000001</v>
      </c>
      <c r="AC20" s="5">
        <v>48.832099999999997</v>
      </c>
      <c r="AD20" s="5"/>
      <c r="AE20" s="5"/>
      <c r="AF20" s="5"/>
      <c r="AG20" s="5"/>
      <c r="AH20" s="5"/>
      <c r="AI20" s="5"/>
      <c r="AJ20" s="5"/>
      <c r="AK20" s="3">
        <v>101325</v>
      </c>
      <c r="AM20">
        <v>994.76516064057</v>
      </c>
      <c r="AN20">
        <v>4.1793332238724004</v>
      </c>
      <c r="AO20">
        <v>994.49677835447005</v>
      </c>
      <c r="AP20">
        <v>4.1793328275667996</v>
      </c>
    </row>
    <row r="21" spans="1:42" x14ac:dyDescent="0.35">
      <c r="A21">
        <v>6.3E-2</v>
      </c>
      <c r="B21" s="4">
        <f t="shared" si="7"/>
        <v>225.58353490320263</v>
      </c>
      <c r="C21" s="5">
        <f t="shared" si="0"/>
        <v>994.63639728043495</v>
      </c>
      <c r="D21" s="6">
        <f t="shared" si="1"/>
        <v>0.14164496009141014</v>
      </c>
      <c r="E21" s="6">
        <f t="shared" si="2"/>
        <v>3.093418648510339E-2</v>
      </c>
      <c r="F21" s="6">
        <f t="shared" si="3"/>
        <v>3.2891409114720382E-2</v>
      </c>
      <c r="G21" s="3">
        <f t="shared" si="4"/>
        <v>27620.113908602507</v>
      </c>
      <c r="H21" s="4">
        <v>333.40496999999999</v>
      </c>
      <c r="I21" s="4">
        <f t="shared" si="8"/>
        <v>60.254970000000014</v>
      </c>
      <c r="J21" s="4">
        <v>330.42892999999998</v>
      </c>
      <c r="K21" s="4">
        <f t="shared" si="9"/>
        <v>57.278930000000003</v>
      </c>
      <c r="L21" s="4">
        <f t="shared" si="10"/>
        <v>312.27897000000002</v>
      </c>
      <c r="M21" s="4">
        <f t="shared" si="11"/>
        <v>39.128970000000038</v>
      </c>
      <c r="N21" s="4">
        <v>306</v>
      </c>
      <c r="O21" s="4">
        <f t="shared" si="12"/>
        <v>32.850000000000023</v>
      </c>
      <c r="P21" s="4">
        <v>306.72503430113494</v>
      </c>
      <c r="Q21" s="4">
        <f t="shared" si="13"/>
        <v>33.575034301134963</v>
      </c>
      <c r="R21" s="5">
        <f t="shared" si="14"/>
        <v>27.404969999999992</v>
      </c>
      <c r="S21" s="5">
        <f t="shared" si="15"/>
        <v>26.679935698865052</v>
      </c>
      <c r="T21" s="5">
        <f t="shared" si="16"/>
        <v>0.72503430113494005</v>
      </c>
      <c r="U21" s="4">
        <f t="shared" si="17"/>
        <v>33.212517150567493</v>
      </c>
      <c r="V21" s="5">
        <f t="shared" si="18"/>
        <v>6.2789700000000153</v>
      </c>
      <c r="W21" s="5">
        <f t="shared" si="19"/>
        <v>5.5539356988650752</v>
      </c>
      <c r="X21" s="4">
        <f t="shared" si="5"/>
        <v>190.89999999999677</v>
      </c>
      <c r="Y21" s="3">
        <f t="shared" si="6"/>
        <v>26533.327999999998</v>
      </c>
      <c r="Z21" s="5">
        <f t="shared" si="20"/>
        <v>4179.3315508181995</v>
      </c>
      <c r="AA21" s="5">
        <v>46.453060000000008</v>
      </c>
      <c r="AB21" s="5">
        <v>46.538039500000004</v>
      </c>
      <c r="AC21" s="5">
        <v>51.438200000000002</v>
      </c>
      <c r="AD21" s="5"/>
      <c r="AE21" s="5"/>
      <c r="AF21" s="5"/>
      <c r="AG21" s="5"/>
      <c r="AH21" s="5"/>
      <c r="AI21" s="5"/>
      <c r="AJ21" s="5"/>
      <c r="AK21" s="3">
        <v>101325</v>
      </c>
      <c r="AM21">
        <v>994.76603832958006</v>
      </c>
      <c r="AN21">
        <v>4.1793280105238999</v>
      </c>
      <c r="AO21">
        <v>994.50675623128996</v>
      </c>
      <c r="AP21">
        <v>4.1793350911124998</v>
      </c>
    </row>
    <row r="22" spans="1:42" x14ac:dyDescent="0.35">
      <c r="A22">
        <v>6.6000000000000003E-2</v>
      </c>
      <c r="B22" s="4">
        <f t="shared" si="7"/>
        <v>236.32690023322937</v>
      </c>
      <c r="C22" s="5">
        <f t="shared" si="0"/>
        <v>994.64183599844</v>
      </c>
      <c r="D22" s="6">
        <f t="shared" si="1"/>
        <v>0.1415408855568546</v>
      </c>
      <c r="E22" s="6">
        <f t="shared" si="2"/>
        <v>3.0833986617830888E-2</v>
      </c>
      <c r="F22" s="6">
        <f t="shared" si="3"/>
        <v>3.2699895233105521E-2</v>
      </c>
      <c r="G22" s="3">
        <f t="shared" si="4"/>
        <v>29665.871906536977</v>
      </c>
      <c r="H22" s="4">
        <v>333.36840999999998</v>
      </c>
      <c r="I22" s="4">
        <f t="shared" si="8"/>
        <v>60.218410000000006</v>
      </c>
      <c r="J22" s="4">
        <v>330.39188000000001</v>
      </c>
      <c r="K22" s="4">
        <f t="shared" si="9"/>
        <v>57.241880000000037</v>
      </c>
      <c r="L22" s="4">
        <f t="shared" si="10"/>
        <v>312.24241000000001</v>
      </c>
      <c r="M22" s="4">
        <f t="shared" si="11"/>
        <v>39.092410000000029</v>
      </c>
      <c r="N22" s="4">
        <v>306</v>
      </c>
      <c r="O22" s="4">
        <f t="shared" si="12"/>
        <v>32.850000000000023</v>
      </c>
      <c r="P22" s="4">
        <v>306.69207845287747</v>
      </c>
      <c r="Q22" s="4">
        <f t="shared" si="13"/>
        <v>33.54207845287749</v>
      </c>
      <c r="R22" s="5">
        <f t="shared" si="14"/>
        <v>27.368409999999983</v>
      </c>
      <c r="S22" s="5">
        <f t="shared" si="15"/>
        <v>26.676331547122516</v>
      </c>
      <c r="T22" s="5">
        <f t="shared" si="16"/>
        <v>0.6920784528774675</v>
      </c>
      <c r="U22" s="4">
        <f t="shared" si="17"/>
        <v>33.196039226438756</v>
      </c>
      <c r="V22" s="5">
        <f t="shared" si="18"/>
        <v>6.2424100000000067</v>
      </c>
      <c r="W22" s="5">
        <f t="shared" si="19"/>
        <v>5.5503315471225392</v>
      </c>
      <c r="X22" s="4">
        <f t="shared" si="5"/>
        <v>190.90000000000498</v>
      </c>
      <c r="Y22" s="3">
        <f t="shared" si="6"/>
        <v>27599.995999999999</v>
      </c>
      <c r="Z22" s="5">
        <f t="shared" si="20"/>
        <v>4179.33000283195</v>
      </c>
      <c r="AA22" s="5">
        <v>48.698020000000007</v>
      </c>
      <c r="AB22" s="5">
        <v>49.298818000000004</v>
      </c>
      <c r="AC22" s="5">
        <v>54.0443</v>
      </c>
      <c r="AD22" s="5"/>
      <c r="AE22" s="5"/>
      <c r="AF22" s="5"/>
      <c r="AG22" s="5"/>
      <c r="AH22" s="5"/>
      <c r="AI22" s="5"/>
      <c r="AJ22" s="5"/>
      <c r="AK22" s="3">
        <v>101325</v>
      </c>
      <c r="AM22">
        <v>994.76694527098005</v>
      </c>
      <c r="AN22">
        <v>4.1793226234703997</v>
      </c>
      <c r="AO22">
        <v>994.51672672589996</v>
      </c>
      <c r="AP22">
        <v>4.1793373821935003</v>
      </c>
    </row>
    <row r="23" spans="1:42" x14ac:dyDescent="0.35">
      <c r="A23">
        <v>6.9000000000000006E-2</v>
      </c>
      <c r="B23" s="4">
        <f t="shared" si="7"/>
        <v>247.07079796908482</v>
      </c>
      <c r="C23" s="5">
        <f t="shared" si="0"/>
        <v>994.64894512514002</v>
      </c>
      <c r="D23" s="6">
        <f t="shared" si="1"/>
        <v>0.14142229918260074</v>
      </c>
      <c r="E23" s="6">
        <f t="shared" si="2"/>
        <v>3.0718764405641027E-2</v>
      </c>
      <c r="F23" s="6">
        <f t="shared" si="3"/>
        <v>3.2501519119958779E-2</v>
      </c>
      <c r="G23" s="3">
        <f t="shared" si="4"/>
        <v>31777.135410365609</v>
      </c>
      <c r="H23" s="4">
        <v>333.33053999999998</v>
      </c>
      <c r="I23" s="4">
        <f t="shared" si="8"/>
        <v>60.180540000000008</v>
      </c>
      <c r="J23" s="4">
        <v>330.35336999999998</v>
      </c>
      <c r="K23" s="4">
        <f t="shared" si="9"/>
        <v>57.203370000000007</v>
      </c>
      <c r="L23" s="4">
        <f t="shared" si="10"/>
        <v>312.20454000000001</v>
      </c>
      <c r="M23" s="4">
        <f t="shared" si="11"/>
        <v>39.054540000000031</v>
      </c>
      <c r="N23" s="4">
        <v>306</v>
      </c>
      <c r="O23" s="4">
        <f t="shared" si="12"/>
        <v>32.850000000000023</v>
      </c>
      <c r="P23" s="4">
        <v>306.66198828022254</v>
      </c>
      <c r="Q23" s="4">
        <f t="shared" si="13"/>
        <v>33.511988280222567</v>
      </c>
      <c r="R23" s="5">
        <f t="shared" si="14"/>
        <v>27.330539999999985</v>
      </c>
      <c r="S23" s="5">
        <f t="shared" si="15"/>
        <v>26.66855171977744</v>
      </c>
      <c r="T23" s="5">
        <f t="shared" si="16"/>
        <v>0.66198828022254474</v>
      </c>
      <c r="U23" s="4">
        <f t="shared" si="17"/>
        <v>33.180994140111295</v>
      </c>
      <c r="V23" s="5">
        <f t="shared" si="18"/>
        <v>6.2045400000000086</v>
      </c>
      <c r="W23" s="5">
        <f t="shared" si="19"/>
        <v>5.5425517197774639</v>
      </c>
      <c r="X23" s="4">
        <f t="shared" si="5"/>
        <v>190.89999999999625</v>
      </c>
      <c r="Y23" s="3">
        <f t="shared" si="6"/>
        <v>28666.664000000001</v>
      </c>
      <c r="Z23" s="5">
        <f t="shared" si="20"/>
        <v>4179.3287726129001</v>
      </c>
      <c r="AA23" s="5">
        <v>50.942980000000006</v>
      </c>
      <c r="AB23" s="5">
        <v>52.103435500000003</v>
      </c>
      <c r="AC23" s="5">
        <v>56.650400000000005</v>
      </c>
      <c r="AD23" s="5"/>
      <c r="AE23" s="5"/>
      <c r="AF23" s="5"/>
      <c r="AG23" s="5"/>
      <c r="AH23" s="5"/>
      <c r="AI23" s="5"/>
      <c r="AJ23" s="5"/>
      <c r="AK23" s="3">
        <v>101325</v>
      </c>
      <c r="AM23">
        <v>994.76788102113005</v>
      </c>
      <c r="AN23">
        <v>4.1793170653519001</v>
      </c>
      <c r="AO23">
        <v>994.53000922914998</v>
      </c>
      <c r="AP23">
        <v>4.1793404798738996</v>
      </c>
    </row>
    <row r="24" spans="1:42" x14ac:dyDescent="0.35">
      <c r="A24">
        <v>7.1999999999999995E-2</v>
      </c>
      <c r="B24" s="4">
        <f t="shared" si="7"/>
        <v>257.81442158260046</v>
      </c>
      <c r="C24" s="5">
        <f t="shared" si="0"/>
        <v>994.65440425385998</v>
      </c>
      <c r="D24" s="6">
        <f t="shared" si="1"/>
        <v>0.14139787027530543</v>
      </c>
      <c r="E24" s="6">
        <f t="shared" si="2"/>
        <v>3.06974254216331E-2</v>
      </c>
      <c r="F24" s="6">
        <f t="shared" si="3"/>
        <v>3.2403981141957902E-2</v>
      </c>
      <c r="G24" s="3">
        <f t="shared" si="4"/>
        <v>33953.904420088402</v>
      </c>
      <c r="H24" s="4">
        <v>333.31191999999999</v>
      </c>
      <c r="I24" s="4">
        <f t="shared" si="8"/>
        <v>60.161920000000009</v>
      </c>
      <c r="J24" s="4">
        <v>330.33285000000001</v>
      </c>
      <c r="K24" s="4">
        <f t="shared" si="9"/>
        <v>57.18285000000003</v>
      </c>
      <c r="L24" s="4">
        <f t="shared" si="10"/>
        <v>312.18592000000001</v>
      </c>
      <c r="M24" s="4">
        <f t="shared" si="11"/>
        <v>39.035920000000033</v>
      </c>
      <c r="N24" s="4">
        <v>306</v>
      </c>
      <c r="O24" s="4">
        <f t="shared" si="12"/>
        <v>32.850000000000023</v>
      </c>
      <c r="P24" s="4">
        <v>306.63440569146894</v>
      </c>
      <c r="Q24" s="4">
        <f t="shared" si="13"/>
        <v>33.484405691468965</v>
      </c>
      <c r="R24" s="5">
        <f t="shared" si="14"/>
        <v>27.311919999999986</v>
      </c>
      <c r="S24" s="5">
        <f t="shared" si="15"/>
        <v>26.677514308531045</v>
      </c>
      <c r="T24" s="5">
        <f t="shared" si="16"/>
        <v>0.63440569146894177</v>
      </c>
      <c r="U24" s="4">
        <f t="shared" si="17"/>
        <v>33.167202845734494</v>
      </c>
      <c r="V24" s="5">
        <f t="shared" si="18"/>
        <v>6.1859200000000101</v>
      </c>
      <c r="W24" s="5">
        <f t="shared" si="19"/>
        <v>5.5515143085310683</v>
      </c>
      <c r="X24" s="4">
        <f t="shared" si="5"/>
        <v>190.90000000000762</v>
      </c>
      <c r="Y24" s="3">
        <f t="shared" si="6"/>
        <v>29733.331999999999</v>
      </c>
      <c r="Z24" s="5">
        <f t="shared" si="20"/>
        <v>4179.3270844557001</v>
      </c>
      <c r="AA24" s="5">
        <v>53.187939999999998</v>
      </c>
      <c r="AB24" s="5">
        <v>54.951891999999994</v>
      </c>
      <c r="AC24" s="5">
        <v>59.256499999999996</v>
      </c>
      <c r="AD24" s="5"/>
      <c r="AE24" s="5"/>
      <c r="AF24" s="5"/>
      <c r="AG24" s="5"/>
      <c r="AH24" s="5"/>
      <c r="AI24" s="5"/>
      <c r="AJ24" s="5"/>
      <c r="AK24" s="3">
        <v>101325</v>
      </c>
      <c r="AM24">
        <v>994.76884602289999</v>
      </c>
      <c r="AN24">
        <v>4.1793113335427003</v>
      </c>
      <c r="AO24">
        <v>994.53996248481997</v>
      </c>
      <c r="AP24">
        <v>4.1793428353686997</v>
      </c>
    </row>
    <row r="25" spans="1:42" x14ac:dyDescent="0.35">
      <c r="A25">
        <v>7.4999999999999997E-2</v>
      </c>
      <c r="B25" s="4">
        <f t="shared" si="7"/>
        <v>268.5581660041758</v>
      </c>
      <c r="C25" s="5">
        <f t="shared" si="0"/>
        <v>994.65987408954004</v>
      </c>
      <c r="D25" s="6">
        <f t="shared" si="1"/>
        <v>0.1413178447251181</v>
      </c>
      <c r="E25" s="6">
        <f t="shared" si="2"/>
        <v>3.0620055806280098E-2</v>
      </c>
      <c r="F25" s="6">
        <f t="shared" si="3"/>
        <v>3.2256731272917741E-2</v>
      </c>
      <c r="G25" s="3">
        <f t="shared" si="4"/>
        <v>36196.178935705364</v>
      </c>
      <c r="H25" s="4">
        <v>333.28381000000002</v>
      </c>
      <c r="I25" s="4">
        <f t="shared" si="8"/>
        <v>60.13381000000004</v>
      </c>
      <c r="J25" s="4">
        <v>330.30500000000001</v>
      </c>
      <c r="K25" s="4">
        <f t="shared" si="9"/>
        <v>57.15500000000003</v>
      </c>
      <c r="L25" s="4">
        <f t="shared" si="10"/>
        <v>312.15781000000004</v>
      </c>
      <c r="M25" s="4">
        <f t="shared" si="11"/>
        <v>39.007810000000063</v>
      </c>
      <c r="N25" s="4">
        <v>306</v>
      </c>
      <c r="O25" s="4">
        <f t="shared" si="12"/>
        <v>32.850000000000023</v>
      </c>
      <c r="P25" s="4">
        <v>306.60902972026224</v>
      </c>
      <c r="Q25" s="4">
        <f t="shared" si="13"/>
        <v>33.459029720262265</v>
      </c>
      <c r="R25" s="5">
        <f t="shared" si="14"/>
        <v>27.283810000000017</v>
      </c>
      <c r="S25" s="5">
        <f t="shared" si="15"/>
        <v>26.674780279737774</v>
      </c>
      <c r="T25" s="5">
        <f t="shared" si="16"/>
        <v>0.60902972026224234</v>
      </c>
      <c r="U25" s="4">
        <f t="shared" si="17"/>
        <v>33.154514860131144</v>
      </c>
      <c r="V25" s="5">
        <f t="shared" si="18"/>
        <v>6.1578100000000404</v>
      </c>
      <c r="W25" s="5">
        <f t="shared" si="19"/>
        <v>5.5487802797377981</v>
      </c>
      <c r="X25" s="4">
        <f t="shared" si="5"/>
        <v>190.90000000000137</v>
      </c>
      <c r="Y25" s="3">
        <f t="shared" si="6"/>
        <v>30800</v>
      </c>
      <c r="Z25" s="5">
        <f t="shared" si="20"/>
        <v>4179.3253246120003</v>
      </c>
      <c r="AA25" s="5">
        <v>55.432900000000004</v>
      </c>
      <c r="AB25" s="5">
        <v>57.844187499999997</v>
      </c>
      <c r="AC25" s="5">
        <v>61.8626</v>
      </c>
      <c r="AD25" s="5"/>
      <c r="AE25" s="5"/>
      <c r="AF25" s="5"/>
      <c r="AG25" s="5"/>
      <c r="AH25" s="5"/>
      <c r="AI25" s="5"/>
      <c r="AJ25" s="5"/>
      <c r="AK25" s="3">
        <v>101325</v>
      </c>
      <c r="AM25">
        <v>994.76983983261005</v>
      </c>
      <c r="AN25">
        <v>4.1793054306834998</v>
      </c>
      <c r="AO25">
        <v>994.54990834647003</v>
      </c>
      <c r="AP25">
        <v>4.1793452185405</v>
      </c>
    </row>
    <row r="26" spans="1:42" x14ac:dyDescent="0.35">
      <c r="A26">
        <v>0.08</v>
      </c>
      <c r="B26" s="4">
        <f t="shared" si="7"/>
        <v>286.46372272989316</v>
      </c>
      <c r="C26" s="5">
        <f t="shared" si="0"/>
        <v>994.66570392324002</v>
      </c>
      <c r="D26" s="6">
        <f t="shared" si="1"/>
        <v>0.14115308961699841</v>
      </c>
      <c r="E26" s="6">
        <f t="shared" si="2"/>
        <v>3.0459052095894775E-2</v>
      </c>
      <c r="F26" s="6">
        <f t="shared" si="3"/>
        <v>3.1991199580932383E-2</v>
      </c>
      <c r="G26" s="3">
        <f t="shared" si="4"/>
        <v>40078.870919276233</v>
      </c>
      <c r="H26" s="4">
        <v>333.23311999999999</v>
      </c>
      <c r="I26" s="4">
        <f t="shared" si="8"/>
        <v>60.083120000000008</v>
      </c>
      <c r="J26" s="4">
        <v>330.25391000000002</v>
      </c>
      <c r="K26" s="4">
        <f t="shared" si="9"/>
        <v>57.103910000000042</v>
      </c>
      <c r="L26" s="4">
        <f t="shared" si="10"/>
        <v>312.10712000000001</v>
      </c>
      <c r="M26" s="4">
        <f t="shared" si="11"/>
        <v>38.957120000000032</v>
      </c>
      <c r="N26" s="4">
        <v>306</v>
      </c>
      <c r="O26" s="4">
        <f t="shared" si="12"/>
        <v>32.850000000000023</v>
      </c>
      <c r="P26" s="4">
        <v>306.5709658963894</v>
      </c>
      <c r="Q26" s="4">
        <f t="shared" si="13"/>
        <v>33.420965896389419</v>
      </c>
      <c r="R26" s="5">
        <f t="shared" si="14"/>
        <v>27.233119999999985</v>
      </c>
      <c r="S26" s="5">
        <f t="shared" si="15"/>
        <v>26.66215410361059</v>
      </c>
      <c r="T26" s="5">
        <f t="shared" si="16"/>
        <v>0.57096589638939577</v>
      </c>
      <c r="U26" s="4">
        <f t="shared" si="17"/>
        <v>33.135482948194721</v>
      </c>
      <c r="V26" s="5">
        <f t="shared" si="18"/>
        <v>6.107120000000009</v>
      </c>
      <c r="W26" s="5">
        <f t="shared" si="19"/>
        <v>5.5361541036106132</v>
      </c>
      <c r="X26" s="4">
        <f t="shared" si="5"/>
        <v>190.90000000000055</v>
      </c>
      <c r="Y26" s="3">
        <f t="shared" si="6"/>
        <v>32577.78</v>
      </c>
      <c r="Z26" s="5">
        <f t="shared" si="20"/>
        <v>4179.3214184767994</v>
      </c>
      <c r="AA26" s="5">
        <v>59.174500000000009</v>
      </c>
      <c r="AB26" s="5">
        <v>62.762099999999997</v>
      </c>
      <c r="AC26" s="5">
        <v>66.206100000000006</v>
      </c>
      <c r="AD26" s="5"/>
      <c r="AE26" s="5"/>
      <c r="AF26" s="5"/>
      <c r="AG26" s="5"/>
      <c r="AH26" s="5"/>
      <c r="AI26" s="5"/>
      <c r="AJ26" s="5"/>
      <c r="AK26" s="3">
        <v>101325</v>
      </c>
      <c r="AM26">
        <v>994.77156103592995</v>
      </c>
      <c r="AN26">
        <v>4.1792952075218004</v>
      </c>
      <c r="AO26">
        <v>994.55984681054997</v>
      </c>
      <c r="AP26">
        <v>4.1793476294317999</v>
      </c>
    </row>
    <row r="27" spans="1:42" x14ac:dyDescent="0.35">
      <c r="B27" s="4"/>
      <c r="C27" s="5"/>
      <c r="D27" s="6"/>
      <c r="E27" s="6"/>
      <c r="F27" s="6"/>
      <c r="H27" s="4"/>
      <c r="I27" s="4"/>
      <c r="J27" s="4"/>
      <c r="K27" s="4"/>
      <c r="L27" s="4"/>
      <c r="M27" s="4"/>
      <c r="N27" s="4"/>
      <c r="O27" s="4"/>
      <c r="P27" s="4"/>
      <c r="Q27" s="4"/>
      <c r="R27" s="5"/>
      <c r="S27" s="5"/>
      <c r="T27" s="5"/>
      <c r="U27" s="4"/>
      <c r="V27" s="5"/>
      <c r="W27" s="5"/>
      <c r="X27" s="4"/>
      <c r="Y27" s="3"/>
      <c r="Z27" s="5"/>
      <c r="AK27" s="3"/>
    </row>
    <row r="28" spans="1:42" x14ac:dyDescent="0.35">
      <c r="B28" s="4"/>
      <c r="C28" s="5"/>
      <c r="D28" s="6"/>
      <c r="E28" s="6"/>
      <c r="F28" s="6"/>
      <c r="H28" s="4"/>
      <c r="I28" s="4"/>
      <c r="J28" s="4"/>
      <c r="K28" s="4"/>
      <c r="L28" s="4"/>
      <c r="M28" s="4"/>
      <c r="N28" s="4"/>
      <c r="O28" s="4"/>
      <c r="P28" s="4"/>
      <c r="Q28" s="4"/>
      <c r="R28" s="5"/>
      <c r="S28" s="5"/>
      <c r="T28" s="5"/>
      <c r="U28" s="4"/>
      <c r="V28" s="5"/>
      <c r="W28" s="5"/>
      <c r="X28" s="4"/>
      <c r="Y28" s="3"/>
      <c r="Z28" s="5"/>
      <c r="AK28" s="3"/>
    </row>
    <row r="29" spans="1:42" x14ac:dyDescent="0.35">
      <c r="B29" s="4"/>
      <c r="C29" s="5"/>
      <c r="D29" s="6"/>
      <c r="E29" s="6"/>
      <c r="F29" s="6"/>
      <c r="H29" s="4"/>
      <c r="I29" s="4"/>
      <c r="J29" s="4"/>
      <c r="K29" s="4"/>
      <c r="L29" s="4"/>
      <c r="M29" s="4"/>
      <c r="N29" s="4"/>
      <c r="O29" s="4"/>
      <c r="P29" s="4"/>
      <c r="Q29" s="4"/>
      <c r="R29" s="5"/>
      <c r="S29" s="5"/>
      <c r="T29" s="5"/>
      <c r="U29" s="4"/>
      <c r="V29" s="5"/>
      <c r="W29" s="5"/>
      <c r="X29" s="4"/>
      <c r="Y29" s="3"/>
      <c r="Z29" s="5"/>
      <c r="AK29" s="3"/>
    </row>
    <row r="30" spans="1:42" x14ac:dyDescent="0.35">
      <c r="A30">
        <v>3.0000000000000001E-3</v>
      </c>
      <c r="B30" s="4">
        <f t="shared" si="7"/>
        <v>10.711850383708471</v>
      </c>
      <c r="C30" s="5">
        <f t="shared" ref="C30:C38" si="21">AM30*0.5+AO30*0.5</f>
        <v>991.83799849152501</v>
      </c>
      <c r="D30" s="6">
        <f t="shared" ref="D30:D38" si="22">((R30*S30)^0.5)/X30</f>
        <v>0.16264300942491411</v>
      </c>
      <c r="E30" s="6">
        <f t="shared" ref="E30:E38" si="23">((W30*V30)^0.5)/X30</f>
        <v>4.0444851182996434E-2</v>
      </c>
      <c r="F30" s="6">
        <f t="shared" ref="F30:F38" si="24">V30/X30</f>
        <v>9.6665007857517207E-2</v>
      </c>
      <c r="G30" s="3">
        <f t="shared" ref="G30:G43" si="25">-218.570129870137+181229.148629148*A30+3393698.89369889*A30^2</f>
        <v>355.66060606059705</v>
      </c>
      <c r="H30" s="4">
        <v>345.57934999999998</v>
      </c>
      <c r="I30" s="4">
        <f t="shared" si="8"/>
        <v>72.429349999999999</v>
      </c>
      <c r="J30" s="4">
        <v>343.23838000000001</v>
      </c>
      <c r="K30" s="4">
        <f t="shared" si="9"/>
        <v>70.088380000000029</v>
      </c>
      <c r="L30" s="4">
        <f t="shared" si="10"/>
        <v>324.45335</v>
      </c>
      <c r="M30" s="4">
        <f t="shared" si="11"/>
        <v>51.303350000000023</v>
      </c>
      <c r="N30" s="4">
        <v>306</v>
      </c>
      <c r="O30" s="4">
        <f t="shared" si="12"/>
        <v>32.850000000000023</v>
      </c>
      <c r="P30" s="4">
        <v>321.22289927247743</v>
      </c>
      <c r="Q30" s="4">
        <f t="shared" si="13"/>
        <v>48.072899272477457</v>
      </c>
      <c r="R30" s="5">
        <f t="shared" ref="R30:R38" si="26">H30-N30</f>
        <v>39.579349999999977</v>
      </c>
      <c r="S30" s="5">
        <f t="shared" ref="S30:S38" si="27">H30-P30</f>
        <v>24.356450727522542</v>
      </c>
      <c r="T30" s="5">
        <f t="shared" ref="T30:T38" si="28">P30-N30</f>
        <v>15.222899272477434</v>
      </c>
      <c r="U30" s="4">
        <f t="shared" ref="U30:U38" si="29">O30*0.5+Q30*0.5</f>
        <v>40.46144963623874</v>
      </c>
      <c r="V30" s="5">
        <f t="shared" ref="V30:V37" si="30">L30-N30</f>
        <v>18.45335</v>
      </c>
      <c r="W30" s="5">
        <f t="shared" ref="W30:W37" si="31">L30-P30</f>
        <v>3.230450727522566</v>
      </c>
      <c r="X30" s="4">
        <f t="shared" ref="X30:X38" si="32">A30*Z30*T30</f>
        <v>190.89999999999964</v>
      </c>
      <c r="Y30" s="3"/>
      <c r="Z30" s="5">
        <f t="shared" si="20"/>
        <v>4180.1060490744003</v>
      </c>
      <c r="AK30" s="3">
        <v>101325</v>
      </c>
      <c r="AM30">
        <v>994.75396784279997</v>
      </c>
      <c r="AN30">
        <v>4.1793997116775001</v>
      </c>
      <c r="AO30">
        <v>988.92202914024995</v>
      </c>
      <c r="AP30">
        <v>4.1808123864712998</v>
      </c>
    </row>
    <row r="31" spans="1:42" x14ac:dyDescent="0.35">
      <c r="A31">
        <v>8.9999999999999993E-3</v>
      </c>
      <c r="B31" s="4">
        <f t="shared" si="7"/>
        <v>32.201374230073057</v>
      </c>
      <c r="C31" s="5">
        <f t="shared" si="21"/>
        <v>993.86957500225503</v>
      </c>
      <c r="D31" s="6">
        <f t="shared" si="22"/>
        <v>0.14440314040097549</v>
      </c>
      <c r="E31" s="6">
        <f t="shared" si="23"/>
        <v>3.1671942568276254E-2</v>
      </c>
      <c r="F31" s="6">
        <f t="shared" si="24"/>
        <v>4.7641330539549581E-2</v>
      </c>
      <c r="G31" s="3">
        <f t="shared" si="25"/>
        <v>1687.3818181818051</v>
      </c>
      <c r="H31" s="4">
        <v>336.22073</v>
      </c>
      <c r="I31" s="4">
        <f t="shared" si="8"/>
        <v>63.070730000000026</v>
      </c>
      <c r="J31" s="4">
        <v>333.62956000000003</v>
      </c>
      <c r="K31" s="4">
        <f t="shared" si="9"/>
        <v>60.479560000000049</v>
      </c>
      <c r="L31" s="4">
        <f t="shared" si="10"/>
        <v>315.09473000000003</v>
      </c>
      <c r="M31" s="4">
        <f t="shared" si="11"/>
        <v>41.94473000000005</v>
      </c>
      <c r="N31" s="4">
        <v>306</v>
      </c>
      <c r="O31" s="4">
        <f t="shared" si="12"/>
        <v>32.850000000000023</v>
      </c>
      <c r="P31" s="4">
        <v>311.07523540713532</v>
      </c>
      <c r="Q31" s="4">
        <f t="shared" si="13"/>
        <v>37.925235407135347</v>
      </c>
      <c r="R31" s="5">
        <f t="shared" si="26"/>
        <v>30.220730000000003</v>
      </c>
      <c r="S31" s="5">
        <f t="shared" si="27"/>
        <v>25.145494592864679</v>
      </c>
      <c r="T31" s="5">
        <f t="shared" si="28"/>
        <v>5.0752354071353238</v>
      </c>
      <c r="U31" s="4">
        <f t="shared" si="29"/>
        <v>35.387617703567685</v>
      </c>
      <c r="V31" s="5">
        <f t="shared" si="30"/>
        <v>9.0947300000000268</v>
      </c>
      <c r="W31" s="5">
        <f t="shared" si="31"/>
        <v>4.019494592864703</v>
      </c>
      <c r="X31" s="4">
        <f t="shared" si="32"/>
        <v>190.90000000000026</v>
      </c>
      <c r="Y31" s="3"/>
      <c r="Z31" s="5">
        <f t="shared" si="20"/>
        <v>4179.3354218191007</v>
      </c>
      <c r="AK31" s="3">
        <v>101325</v>
      </c>
      <c r="AM31">
        <v>994.75452760853</v>
      </c>
      <c r="AN31">
        <v>4.1793963863558004</v>
      </c>
      <c r="AO31">
        <v>992.98462239597995</v>
      </c>
      <c r="AP31">
        <v>4.1792744572823999</v>
      </c>
    </row>
    <row r="32" spans="1:42" x14ac:dyDescent="0.35">
      <c r="A32">
        <v>1.4999999999999999E-2</v>
      </c>
      <c r="B32" s="4">
        <f t="shared" si="7"/>
        <v>53.687237803942949</v>
      </c>
      <c r="C32" s="5">
        <f t="shared" si="21"/>
        <v>994.20810748042504</v>
      </c>
      <c r="D32" s="6">
        <f t="shared" si="22"/>
        <v>0.14103863357176893</v>
      </c>
      <c r="E32" s="6">
        <f t="shared" si="23"/>
        <v>2.9540942496723597E-2</v>
      </c>
      <c r="F32" s="6">
        <f t="shared" si="24"/>
        <v>3.8574489261393591E-2</v>
      </c>
      <c r="G32" s="3">
        <f t="shared" si="25"/>
        <v>3263.4493506493332</v>
      </c>
      <c r="H32" s="4">
        <v>334.48987</v>
      </c>
      <c r="I32" s="4">
        <f t="shared" si="8"/>
        <v>61.339870000000019</v>
      </c>
      <c r="J32" s="4">
        <v>331.80315000000002</v>
      </c>
      <c r="K32" s="4">
        <f t="shared" si="9"/>
        <v>58.653150000000039</v>
      </c>
      <c r="L32" s="4">
        <f t="shared" si="10"/>
        <v>313.36387000000002</v>
      </c>
      <c r="M32" s="4">
        <f t="shared" si="11"/>
        <v>40.213870000000043</v>
      </c>
      <c r="N32" s="4">
        <v>306</v>
      </c>
      <c r="O32" s="4">
        <f t="shared" si="12"/>
        <v>32.850000000000023</v>
      </c>
      <c r="P32" s="4">
        <v>309.04515606164171</v>
      </c>
      <c r="Q32" s="4">
        <f t="shared" si="13"/>
        <v>35.895156061641728</v>
      </c>
      <c r="R32" s="5">
        <f t="shared" si="26"/>
        <v>28.489869999999996</v>
      </c>
      <c r="S32" s="5">
        <f t="shared" si="27"/>
        <v>25.444713938358291</v>
      </c>
      <c r="T32" s="5">
        <f t="shared" si="28"/>
        <v>3.0451560616417055</v>
      </c>
      <c r="U32" s="4">
        <f t="shared" si="29"/>
        <v>34.372578030820875</v>
      </c>
      <c r="V32" s="5">
        <f t="shared" si="30"/>
        <v>7.3638700000000199</v>
      </c>
      <c r="W32" s="5">
        <f t="shared" si="31"/>
        <v>4.3187139383583144</v>
      </c>
      <c r="X32" s="4">
        <f t="shared" si="32"/>
        <v>190.89999999999958</v>
      </c>
      <c r="Y32" s="3"/>
      <c r="Z32" s="5">
        <f t="shared" si="20"/>
        <v>4179.3150856791999</v>
      </c>
      <c r="AK32" s="3">
        <v>101325</v>
      </c>
      <c r="AM32">
        <v>994.75522538077996</v>
      </c>
      <c r="AN32">
        <v>4.1793922412253997</v>
      </c>
      <c r="AO32">
        <v>993.66098958007001</v>
      </c>
      <c r="AP32">
        <v>4.1792379301329996</v>
      </c>
    </row>
    <row r="33" spans="1:42" x14ac:dyDescent="0.35">
      <c r="A33">
        <v>2.1000000000000001E-2</v>
      </c>
      <c r="B33" s="4">
        <f t="shared" si="7"/>
        <v>75.175327622633887</v>
      </c>
      <c r="C33" s="5">
        <f t="shared" si="21"/>
        <v>994.3826405110301</v>
      </c>
      <c r="D33" s="6">
        <f t="shared" si="22"/>
        <v>0.13974734082275084</v>
      </c>
      <c r="E33" s="6">
        <f t="shared" si="23"/>
        <v>2.8636970418408271E-2</v>
      </c>
      <c r="F33" s="6">
        <f t="shared" si="24"/>
        <v>3.4895128339444921E-2</v>
      </c>
      <c r="G33" s="3">
        <f t="shared" si="25"/>
        <v>5083.8632034631819</v>
      </c>
      <c r="H33" s="4">
        <v>333.78748000000002</v>
      </c>
      <c r="I33" s="4">
        <f t="shared" si="8"/>
        <v>60.637480000000039</v>
      </c>
      <c r="J33" s="4">
        <v>331.04680999999999</v>
      </c>
      <c r="K33" s="4">
        <f t="shared" si="9"/>
        <v>57.896810000000016</v>
      </c>
      <c r="L33" s="4">
        <f t="shared" si="10"/>
        <v>312.66148000000004</v>
      </c>
      <c r="M33" s="4">
        <f t="shared" si="11"/>
        <v>39.511480000000063</v>
      </c>
      <c r="N33" s="4">
        <v>306</v>
      </c>
      <c r="O33" s="4">
        <f t="shared" si="12"/>
        <v>32.850000000000023</v>
      </c>
      <c r="P33" s="4">
        <v>308.17510811605382</v>
      </c>
      <c r="Q33" s="4">
        <f t="shared" si="13"/>
        <v>35.025108116053843</v>
      </c>
      <c r="R33" s="5">
        <f t="shared" si="26"/>
        <v>27.787480000000016</v>
      </c>
      <c r="S33" s="5">
        <f t="shared" si="27"/>
        <v>25.612371883946196</v>
      </c>
      <c r="T33" s="5">
        <f t="shared" si="28"/>
        <v>2.1751081160538206</v>
      </c>
      <c r="U33" s="4">
        <f t="shared" si="29"/>
        <v>33.937554058026933</v>
      </c>
      <c r="V33" s="5">
        <f t="shared" si="30"/>
        <v>6.66148000000004</v>
      </c>
      <c r="W33" s="5">
        <f t="shared" si="31"/>
        <v>4.4863718839462194</v>
      </c>
      <c r="X33" s="4">
        <f t="shared" si="32"/>
        <v>190.90000000000015</v>
      </c>
      <c r="Y33" s="3"/>
      <c r="Z33" s="5">
        <f t="shared" si="20"/>
        <v>4179.3215350456003</v>
      </c>
      <c r="AK33" s="3">
        <v>101325</v>
      </c>
      <c r="AM33">
        <v>994.75605384818004</v>
      </c>
      <c r="AN33">
        <v>4.1793873197369003</v>
      </c>
      <c r="AO33">
        <v>994.00922717388005</v>
      </c>
      <c r="AP33">
        <v>4.1792557503543</v>
      </c>
    </row>
    <row r="34" spans="1:42" x14ac:dyDescent="0.35">
      <c r="A34">
        <v>2.7E-2</v>
      </c>
      <c r="B34" s="4">
        <f t="shared" si="7"/>
        <v>96.662026364341216</v>
      </c>
      <c r="C34" s="5">
        <f t="shared" si="21"/>
        <v>994.46529181420999</v>
      </c>
      <c r="D34" s="6">
        <f t="shared" si="22"/>
        <v>0.13912005676952485</v>
      </c>
      <c r="E34" s="6">
        <f t="shared" si="23"/>
        <v>2.8179088284589392E-2</v>
      </c>
      <c r="F34" s="6">
        <f t="shared" si="24"/>
        <v>3.295631220534298E-2</v>
      </c>
      <c r="G34" s="3">
        <f t="shared" si="25"/>
        <v>7148.623376623349</v>
      </c>
      <c r="H34" s="4">
        <v>333.41735999999997</v>
      </c>
      <c r="I34" s="4">
        <f t="shared" si="8"/>
        <v>60.267359999999996</v>
      </c>
      <c r="J34" s="4">
        <v>330.64127000000002</v>
      </c>
      <c r="K34" s="4">
        <f t="shared" si="9"/>
        <v>57.491270000000043</v>
      </c>
      <c r="L34" s="4">
        <f t="shared" si="10"/>
        <v>312.29136</v>
      </c>
      <c r="M34" s="4">
        <f t="shared" si="11"/>
        <v>39.14136000000002</v>
      </c>
      <c r="N34" s="4">
        <v>306</v>
      </c>
      <c r="O34" s="4">
        <f t="shared" si="12"/>
        <v>32.850000000000023</v>
      </c>
      <c r="P34" s="4">
        <v>307.69174803143301</v>
      </c>
      <c r="Q34" s="4">
        <f t="shared" si="13"/>
        <v>34.541748031433031</v>
      </c>
      <c r="R34" s="5">
        <f t="shared" si="26"/>
        <v>27.417359999999974</v>
      </c>
      <c r="S34" s="5">
        <f t="shared" si="27"/>
        <v>25.725611968566966</v>
      </c>
      <c r="T34" s="5">
        <f t="shared" si="28"/>
        <v>1.6917480314330078</v>
      </c>
      <c r="U34" s="4">
        <f t="shared" si="29"/>
        <v>33.695874015716527</v>
      </c>
      <c r="V34" s="5">
        <f t="shared" si="30"/>
        <v>6.2913599999999974</v>
      </c>
      <c r="W34" s="5">
        <f t="shared" si="31"/>
        <v>4.5996119685669896</v>
      </c>
      <c r="X34" s="4">
        <f t="shared" si="32"/>
        <v>190.90000000000069</v>
      </c>
      <c r="Y34" s="3"/>
      <c r="Z34" s="5">
        <f t="shared" si="20"/>
        <v>4179.3282681590508</v>
      </c>
      <c r="AK34" s="3">
        <v>101325</v>
      </c>
      <c r="AM34">
        <v>994.75697417203003</v>
      </c>
      <c r="AN34">
        <v>4.1793818526272997</v>
      </c>
      <c r="AO34">
        <v>994.17360945638995</v>
      </c>
      <c r="AP34">
        <v>4.1792746836908004</v>
      </c>
    </row>
    <row r="35" spans="1:42" x14ac:dyDescent="0.35">
      <c r="A35">
        <v>3.3000000000000002E-2</v>
      </c>
      <c r="B35" s="4">
        <f t="shared" si="7"/>
        <v>118.14818178482987</v>
      </c>
      <c r="C35" s="5">
        <f t="shared" si="21"/>
        <v>994.51331468711999</v>
      </c>
      <c r="D35" s="6">
        <f t="shared" si="22"/>
        <v>0.13872865671629442</v>
      </c>
      <c r="E35" s="6">
        <f t="shared" si="23"/>
        <v>2.7875994661517446E-2</v>
      </c>
      <c r="F35" s="6">
        <f t="shared" si="24"/>
        <v>3.1736092194867005E-2</v>
      </c>
      <c r="G35" s="3">
        <f t="shared" si="25"/>
        <v>9457.7298701298387</v>
      </c>
      <c r="H35" s="4">
        <v>333.18441999999999</v>
      </c>
      <c r="I35" s="4">
        <f t="shared" si="8"/>
        <v>60.034420000000011</v>
      </c>
      <c r="J35" s="4">
        <v>330.38367</v>
      </c>
      <c r="K35" s="4">
        <f t="shared" si="9"/>
        <v>57.233670000000018</v>
      </c>
      <c r="L35" s="4">
        <f t="shared" si="10"/>
        <v>312.05842000000001</v>
      </c>
      <c r="M35" s="4">
        <f t="shared" si="11"/>
        <v>38.908420000000035</v>
      </c>
      <c r="N35" s="4">
        <v>306</v>
      </c>
      <c r="O35" s="4">
        <f t="shared" si="12"/>
        <v>32.850000000000023</v>
      </c>
      <c r="P35" s="4">
        <v>307.3841561382186</v>
      </c>
      <c r="Q35" s="4">
        <f t="shared" si="13"/>
        <v>34.234156138218623</v>
      </c>
      <c r="R35" s="5">
        <f t="shared" si="26"/>
        <v>27.184419999999989</v>
      </c>
      <c r="S35" s="5">
        <f t="shared" si="27"/>
        <v>25.800263861781389</v>
      </c>
      <c r="T35" s="5">
        <f t="shared" si="28"/>
        <v>1.3841561382186001</v>
      </c>
      <c r="U35" s="4">
        <f t="shared" si="29"/>
        <v>33.542078069109323</v>
      </c>
      <c r="V35" s="5">
        <f t="shared" si="30"/>
        <v>6.0584200000000124</v>
      </c>
      <c r="W35" s="5">
        <f t="shared" si="31"/>
        <v>4.6742638617814123</v>
      </c>
      <c r="X35" s="4">
        <f t="shared" si="32"/>
        <v>190.89999999999688</v>
      </c>
      <c r="Y35" s="3"/>
      <c r="Z35" s="5">
        <f t="shared" si="20"/>
        <v>4179.3323203359505</v>
      </c>
      <c r="AK35" s="3">
        <v>101325</v>
      </c>
      <c r="AM35">
        <v>994.75798855427001</v>
      </c>
      <c r="AN35">
        <v>4.1793758268319001</v>
      </c>
      <c r="AO35">
        <v>994.26864081996996</v>
      </c>
      <c r="AP35">
        <v>4.1792888138400004</v>
      </c>
    </row>
    <row r="36" spans="1:42" x14ac:dyDescent="0.35">
      <c r="A36">
        <v>3.9E-2</v>
      </c>
      <c r="B36" s="4">
        <f t="shared" si="7"/>
        <v>139.63566771497469</v>
      </c>
      <c r="C36" s="5">
        <f t="shared" si="21"/>
        <v>994.55603785594508</v>
      </c>
      <c r="D36" s="6">
        <f t="shared" si="22"/>
        <v>0.13840307542996355</v>
      </c>
      <c r="E36" s="6">
        <f t="shared" si="23"/>
        <v>2.7601857933412039E-2</v>
      </c>
      <c r="F36" s="6">
        <f t="shared" si="24"/>
        <v>3.0839392352017103E-2</v>
      </c>
      <c r="G36" s="3">
        <f t="shared" si="25"/>
        <v>12011.182683982646</v>
      </c>
      <c r="H36" s="4">
        <v>333.01324</v>
      </c>
      <c r="I36" s="4">
        <f t="shared" si="8"/>
        <v>59.863240000000019</v>
      </c>
      <c r="J36" s="4">
        <v>330.19790999999998</v>
      </c>
      <c r="K36" s="4">
        <f t="shared" si="9"/>
        <v>57.047910000000002</v>
      </c>
      <c r="L36" s="4">
        <f t="shared" si="10"/>
        <v>311.88724000000002</v>
      </c>
      <c r="M36" s="4">
        <f t="shared" si="11"/>
        <v>38.737240000000043</v>
      </c>
      <c r="N36" s="4">
        <v>306</v>
      </c>
      <c r="O36" s="4">
        <f t="shared" si="12"/>
        <v>32.850000000000023</v>
      </c>
      <c r="P36" s="4">
        <v>307.17120794247427</v>
      </c>
      <c r="Q36" s="4">
        <f t="shared" si="13"/>
        <v>34.021207942474291</v>
      </c>
      <c r="R36" s="5">
        <f t="shared" si="26"/>
        <v>27.013239999999996</v>
      </c>
      <c r="S36" s="5">
        <f t="shared" si="27"/>
        <v>25.842032057525728</v>
      </c>
      <c r="T36" s="5">
        <f t="shared" si="28"/>
        <v>1.1712079424742683</v>
      </c>
      <c r="U36" s="4">
        <f t="shared" si="29"/>
        <v>33.435603971237157</v>
      </c>
      <c r="V36" s="5">
        <f t="shared" si="30"/>
        <v>5.8872400000000198</v>
      </c>
      <c r="W36" s="5">
        <f t="shared" si="31"/>
        <v>4.7160320575257515</v>
      </c>
      <c r="X36" s="4">
        <f t="shared" si="32"/>
        <v>190.89999999999853</v>
      </c>
      <c r="Y36" s="3"/>
      <c r="Z36" s="5">
        <f t="shared" si="20"/>
        <v>4179.3362368521493</v>
      </c>
      <c r="AK36" s="3">
        <v>101325</v>
      </c>
      <c r="AM36">
        <v>994.75912270884999</v>
      </c>
      <c r="AN36">
        <v>4.1793690896209998</v>
      </c>
      <c r="AO36">
        <v>994.35295300304006</v>
      </c>
      <c r="AP36">
        <v>4.1793033840833003</v>
      </c>
    </row>
    <row r="37" spans="1:42" x14ac:dyDescent="0.35">
      <c r="A37">
        <v>4.4999999999999998E-2</v>
      </c>
      <c r="B37" s="4">
        <f t="shared" si="7"/>
        <v>161.12415387957785</v>
      </c>
      <c r="C37" s="5">
        <f t="shared" si="21"/>
        <v>994.59354246652993</v>
      </c>
      <c r="D37" s="6">
        <f t="shared" si="22"/>
        <v>0.1380929910680031</v>
      </c>
      <c r="E37" s="6">
        <f t="shared" si="23"/>
        <v>2.7324278768584603E-2</v>
      </c>
      <c r="F37" s="6">
        <f t="shared" si="24"/>
        <v>3.0111891042430422E-2</v>
      </c>
      <c r="G37" s="3">
        <f t="shared" si="25"/>
        <v>14808.981818181775</v>
      </c>
      <c r="H37" s="4">
        <v>332.87436000000002</v>
      </c>
      <c r="I37" s="4">
        <f t="shared" si="8"/>
        <v>59.724360000000047</v>
      </c>
      <c r="J37" s="4">
        <v>330.04878000000002</v>
      </c>
      <c r="K37" s="4">
        <f t="shared" si="9"/>
        <v>56.898780000000045</v>
      </c>
      <c r="L37" s="4">
        <f t="shared" si="10"/>
        <v>311.74836000000005</v>
      </c>
      <c r="M37" s="4">
        <f t="shared" si="11"/>
        <v>38.598360000000071</v>
      </c>
      <c r="N37" s="4">
        <v>306</v>
      </c>
      <c r="O37" s="4">
        <f t="shared" si="12"/>
        <v>32.850000000000023</v>
      </c>
      <c r="P37" s="4">
        <v>307.01504603008703</v>
      </c>
      <c r="Q37" s="4">
        <f t="shared" si="13"/>
        <v>33.865046030087058</v>
      </c>
      <c r="R37" s="5">
        <f t="shared" si="26"/>
        <v>26.874360000000024</v>
      </c>
      <c r="S37" s="5">
        <f t="shared" si="27"/>
        <v>25.859313969912989</v>
      </c>
      <c r="T37" s="5">
        <f t="shared" si="28"/>
        <v>1.015046030087035</v>
      </c>
      <c r="U37" s="4">
        <f t="shared" si="29"/>
        <v>33.35752301504354</v>
      </c>
      <c r="V37" s="5">
        <f t="shared" si="30"/>
        <v>5.7483600000000479</v>
      </c>
      <c r="W37" s="5">
        <f t="shared" si="31"/>
        <v>4.7333139699130129</v>
      </c>
      <c r="X37" s="4">
        <f t="shared" si="32"/>
        <v>190.90000000000268</v>
      </c>
      <c r="Y37" s="3"/>
      <c r="Z37" s="5">
        <f t="shared" si="20"/>
        <v>4179.3397505909497</v>
      </c>
      <c r="AK37" s="3">
        <v>101325</v>
      </c>
      <c r="AM37">
        <v>994.76035812206999</v>
      </c>
      <c r="AN37">
        <v>4.1793617509944996</v>
      </c>
      <c r="AO37">
        <v>994.42672681098998</v>
      </c>
      <c r="AP37">
        <v>4.1793177501874004</v>
      </c>
    </row>
    <row r="38" spans="1:42" x14ac:dyDescent="0.35">
      <c r="A38">
        <v>5.0999999999999997E-2</v>
      </c>
      <c r="B38" s="4">
        <f t="shared" si="7"/>
        <v>182.61056434821214</v>
      </c>
      <c r="C38" s="5">
        <f t="shared" si="21"/>
        <v>994.61091692925993</v>
      </c>
      <c r="D38" s="6">
        <f t="shared" si="22"/>
        <v>0.1378013315970297</v>
      </c>
      <c r="E38" s="6">
        <f t="shared" si="23"/>
        <v>2.7054518749555313E-2</v>
      </c>
      <c r="F38" s="6">
        <f t="shared" si="24"/>
        <v>2.9501833420639074E-2</v>
      </c>
      <c r="G38" s="3">
        <f t="shared" si="25"/>
        <v>17851.127272727223</v>
      </c>
      <c r="H38" s="4">
        <v>332.75790000000001</v>
      </c>
      <c r="I38" s="4">
        <f t="shared" si="8"/>
        <v>59.607900000000029</v>
      </c>
      <c r="J38" s="4">
        <v>329.92457000000002</v>
      </c>
      <c r="K38" s="4">
        <f t="shared" si="9"/>
        <v>56.77457000000004</v>
      </c>
      <c r="L38" s="4">
        <f>H38-21.126</f>
        <v>311.63190000000003</v>
      </c>
      <c r="M38" s="4">
        <f>L38-273.15</f>
        <v>38.481900000000053</v>
      </c>
      <c r="N38" s="4">
        <v>306</v>
      </c>
      <c r="O38" s="4">
        <f t="shared" si="12"/>
        <v>32.850000000000023</v>
      </c>
      <c r="P38" s="4">
        <v>306.89562895540627</v>
      </c>
      <c r="Q38" s="4">
        <f t="shared" si="13"/>
        <v>33.745628955406289</v>
      </c>
      <c r="R38" s="5">
        <f t="shared" si="26"/>
        <v>26.757900000000006</v>
      </c>
      <c r="S38" s="5">
        <f t="shared" si="27"/>
        <v>25.86227104459374</v>
      </c>
      <c r="T38" s="5">
        <f t="shared" si="28"/>
        <v>0.89562895540626641</v>
      </c>
      <c r="U38" s="4">
        <f t="shared" si="29"/>
        <v>33.297814477703156</v>
      </c>
      <c r="V38" s="5">
        <f>L38-N38</f>
        <v>5.6319000000000301</v>
      </c>
      <c r="W38" s="5">
        <f>L38-P38</f>
        <v>4.7362710445937637</v>
      </c>
      <c r="X38" s="4">
        <f t="shared" si="32"/>
        <v>190.90000000000106</v>
      </c>
      <c r="Y38" s="3"/>
      <c r="Z38" s="5">
        <f t="shared" si="20"/>
        <v>4179.3392590842004</v>
      </c>
      <c r="AK38" s="3">
        <v>101325</v>
      </c>
      <c r="AM38">
        <v>994.76170415431</v>
      </c>
      <c r="AN38">
        <v>4.1793537553737998</v>
      </c>
      <c r="AO38">
        <v>994.46012970420998</v>
      </c>
      <c r="AP38">
        <v>4.1793247627946002</v>
      </c>
    </row>
    <row r="39" spans="1:42" x14ac:dyDescent="0.35">
      <c r="A39">
        <v>5.7000000000000002E-2</v>
      </c>
      <c r="B39" s="4">
        <v>204.09716335863703</v>
      </c>
      <c r="C39" s="5"/>
      <c r="D39" s="6"/>
      <c r="E39" s="6"/>
      <c r="F39" s="6"/>
      <c r="G39" s="3">
        <f t="shared" si="25"/>
        <v>21137.619047618995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5"/>
      <c r="T39" s="5"/>
      <c r="U39" s="4"/>
      <c r="V39" s="5"/>
      <c r="W39" s="5"/>
      <c r="X39" s="4"/>
      <c r="Y39" s="3"/>
      <c r="Z39" s="5"/>
      <c r="AK39" s="3"/>
    </row>
    <row r="40" spans="1:42" x14ac:dyDescent="0.35">
      <c r="A40">
        <v>6.3E-2</v>
      </c>
      <c r="B40" s="4">
        <v>225.58353490320263</v>
      </c>
      <c r="C40" s="5"/>
      <c r="D40" s="6"/>
      <c r="E40" s="6"/>
      <c r="F40" s="6"/>
      <c r="G40" s="3">
        <f t="shared" si="25"/>
        <v>24668.457142857085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5"/>
      <c r="T40" s="5"/>
      <c r="U40" s="4"/>
      <c r="V40" s="5"/>
      <c r="W40" s="5"/>
      <c r="X40" s="4"/>
      <c r="Y40" s="3"/>
      <c r="Z40" s="5"/>
      <c r="AK40" s="3"/>
    </row>
    <row r="41" spans="1:42" x14ac:dyDescent="0.35">
      <c r="A41">
        <v>6.9000000000000006E-2</v>
      </c>
      <c r="B41" s="4">
        <v>247.07079796908482</v>
      </c>
      <c r="C41" s="5"/>
      <c r="D41" s="6"/>
      <c r="E41" s="6"/>
      <c r="F41" s="6"/>
      <c r="G41" s="3">
        <f t="shared" si="25"/>
        <v>28443.641558441494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5"/>
      <c r="T41" s="5"/>
      <c r="U41" s="4"/>
      <c r="V41" s="5"/>
      <c r="W41" s="5"/>
      <c r="X41" s="4"/>
      <c r="Y41" s="3"/>
      <c r="Z41" s="5"/>
      <c r="AK41" s="3"/>
    </row>
    <row r="42" spans="1:42" x14ac:dyDescent="0.35">
      <c r="A42">
        <v>7.4999999999999997E-2</v>
      </c>
      <c r="B42" s="4">
        <v>268.5581660041758</v>
      </c>
      <c r="C42" s="5"/>
      <c r="D42" s="6"/>
      <c r="E42" s="6"/>
      <c r="F42" s="6"/>
      <c r="G42" s="3">
        <f t="shared" si="25"/>
        <v>32463.17229437222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5"/>
      <c r="T42" s="5"/>
      <c r="U42" s="4"/>
      <c r="V42" s="5"/>
      <c r="W42" s="5"/>
      <c r="X42" s="4"/>
      <c r="Y42" s="3"/>
      <c r="Z42" s="5"/>
      <c r="AK42" s="3"/>
    </row>
    <row r="43" spans="1:42" x14ac:dyDescent="0.35">
      <c r="A43">
        <v>0.08</v>
      </c>
      <c r="B43" s="4">
        <v>286.46372272989316</v>
      </c>
      <c r="C43" s="5"/>
      <c r="D43" s="6"/>
      <c r="E43" s="6"/>
      <c r="F43" s="6"/>
      <c r="G43" s="3">
        <f t="shared" si="25"/>
        <v>35999.434680134604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5"/>
      <c r="T43" s="5"/>
      <c r="U43" s="4"/>
      <c r="V43" s="5"/>
      <c r="W43" s="5"/>
      <c r="X43" s="4"/>
      <c r="Y43" s="3"/>
      <c r="Z43" s="5"/>
    </row>
    <row r="44" spans="1:42" x14ac:dyDescent="0.35">
      <c r="B44" s="4"/>
      <c r="C44" s="5"/>
      <c r="D44" s="6"/>
      <c r="E44" s="6"/>
      <c r="F44" s="6"/>
      <c r="H44" s="4"/>
      <c r="I44" s="4"/>
      <c r="J44" s="4"/>
      <c r="K44" s="4"/>
      <c r="L44" s="4"/>
      <c r="M44" s="4"/>
      <c r="N44" s="4"/>
      <c r="O44" s="4"/>
      <c r="P44" s="4"/>
      <c r="Q44" s="4"/>
      <c r="R44" s="5"/>
      <c r="S44" s="5"/>
      <c r="T44" s="5"/>
      <c r="U44" s="4"/>
      <c r="V44" s="5"/>
      <c r="W44" s="5"/>
      <c r="X44" s="4"/>
      <c r="Y44" s="3"/>
      <c r="Z44" s="5"/>
    </row>
    <row r="45" spans="1:42" x14ac:dyDescent="0.35">
      <c r="B45" s="4"/>
      <c r="C45" s="5"/>
      <c r="D45" s="6"/>
      <c r="E45" s="6"/>
      <c r="F45" s="6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5"/>
      <c r="T45" s="5"/>
      <c r="U45" s="4"/>
      <c r="V45" s="5"/>
      <c r="W45" s="5"/>
      <c r="X45" s="4"/>
      <c r="Y45" s="3"/>
      <c r="Z45" s="5"/>
    </row>
    <row r="46" spans="1:42" x14ac:dyDescent="0.35">
      <c r="B46" s="4"/>
      <c r="C46" s="5"/>
      <c r="D46" s="6"/>
      <c r="E46" s="6"/>
      <c r="F46" s="6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5"/>
      <c r="T46" s="5"/>
      <c r="U46" s="4"/>
      <c r="V46" s="5"/>
      <c r="W46" s="5"/>
      <c r="X46" s="4"/>
      <c r="Y46" s="3"/>
      <c r="Z46" s="5"/>
    </row>
    <row r="47" spans="1:42" x14ac:dyDescent="0.35">
      <c r="A47">
        <v>3.0000000000000001E-3</v>
      </c>
      <c r="B47" s="4">
        <f t="shared" ref="B47:B55" si="33">A47*C47*3.6</f>
        <v>10.711850383708471</v>
      </c>
      <c r="C47" s="5">
        <f t="shared" ref="C47:C55" si="34">AM47*0.5+AO47*0.5</f>
        <v>991.83799849152501</v>
      </c>
      <c r="D47" s="6">
        <f t="shared" ref="D47:D55" si="35">((R47*S47)^0.5)/X47</f>
        <v>0.16462631318826104</v>
      </c>
      <c r="E47" s="6">
        <f t="shared" ref="E47:E55" si="36">((W47*V47)^0.5)/X47</f>
        <v>4.3108851714820415E-2</v>
      </c>
      <c r="F47" s="6">
        <f t="shared" ref="F47:F55" si="37">V47/X47</f>
        <v>9.8591932949188416E-2</v>
      </c>
      <c r="G47" s="3">
        <f t="shared" ref="G47:G64" si="38">-9.98769343128923+39570.3254767835*A47+2289119.24474882*A47^2</f>
        <v>129.32535620180067</v>
      </c>
      <c r="H47" s="4">
        <v>345.94720000000001</v>
      </c>
      <c r="I47" s="4">
        <f t="shared" si="8"/>
        <v>72.797200000000032</v>
      </c>
      <c r="J47" s="4">
        <v>343.51143999999999</v>
      </c>
      <c r="K47" s="4">
        <f t="shared" si="9"/>
        <v>70.361440000000016</v>
      </c>
      <c r="L47" s="4">
        <f t="shared" ref="L47:L97" si="39">H47-21.126</f>
        <v>324.82120000000003</v>
      </c>
      <c r="M47" s="4">
        <f t="shared" ref="M47:M97" si="40">L47-273.15</f>
        <v>51.671200000000056</v>
      </c>
      <c r="N47" s="4">
        <v>306</v>
      </c>
      <c r="O47" s="4">
        <v>32.85</v>
      </c>
      <c r="P47" s="4">
        <v>321.22289927247743</v>
      </c>
      <c r="Q47" s="4">
        <f t="shared" si="13"/>
        <v>48.072899272477457</v>
      </c>
      <c r="R47" s="5">
        <f t="shared" ref="R47:R55" si="41">H47-N47</f>
        <v>39.947200000000009</v>
      </c>
      <c r="S47" s="5">
        <f t="shared" ref="S47:S55" si="42">H47-P47</f>
        <v>24.724300727522575</v>
      </c>
      <c r="T47" s="5">
        <f t="shared" ref="T47:T55" si="43">P47-N47</f>
        <v>15.222899272477434</v>
      </c>
      <c r="U47" s="4">
        <f t="shared" ref="U47:U55" si="44">O47*0.5+Q47*0.5</f>
        <v>40.461449636238726</v>
      </c>
      <c r="V47" s="5">
        <f t="shared" ref="V47:V55" si="45">L47-N47</f>
        <v>18.821200000000033</v>
      </c>
      <c r="W47" s="5">
        <f t="shared" ref="W47:W55" si="46">L47-P47</f>
        <v>3.5983007275225987</v>
      </c>
      <c r="X47" s="4">
        <f t="shared" ref="X47:X55" si="47">A47*Z47*T47</f>
        <v>190.89999999999964</v>
      </c>
      <c r="Y47" s="3"/>
      <c r="Z47" s="5">
        <f t="shared" si="20"/>
        <v>4180.1060490744003</v>
      </c>
      <c r="AM47">
        <v>994.75396784279997</v>
      </c>
      <c r="AN47">
        <v>4.1793997116775001</v>
      </c>
      <c r="AO47">
        <v>988.92202914024995</v>
      </c>
      <c r="AP47">
        <v>4.1808123864712998</v>
      </c>
    </row>
    <row r="48" spans="1:42" x14ac:dyDescent="0.35">
      <c r="A48">
        <v>8.9999999999999993E-3</v>
      </c>
      <c r="B48" s="4">
        <f t="shared" si="33"/>
        <v>32.201374230073057</v>
      </c>
      <c r="C48" s="5">
        <f t="shared" si="34"/>
        <v>993.86957500225503</v>
      </c>
      <c r="D48" s="6">
        <f t="shared" si="35"/>
        <v>0.14841354763374845</v>
      </c>
      <c r="E48" s="6">
        <f t="shared" si="36"/>
        <v>3.5964388885737615E-2</v>
      </c>
      <c r="F48" s="6">
        <f t="shared" si="37"/>
        <v>5.1635306443164039E-2</v>
      </c>
      <c r="G48" s="3">
        <f t="shared" si="38"/>
        <v>531.56389468441671</v>
      </c>
      <c r="H48" s="4">
        <v>336.98318</v>
      </c>
      <c r="I48" s="4">
        <f t="shared" si="8"/>
        <v>63.833180000000027</v>
      </c>
      <c r="J48" s="4">
        <v>334.25743</v>
      </c>
      <c r="K48" s="4">
        <f t="shared" si="9"/>
        <v>61.107430000000022</v>
      </c>
      <c r="L48" s="4">
        <f t="shared" si="39"/>
        <v>315.85718000000003</v>
      </c>
      <c r="M48" s="4">
        <f t="shared" si="40"/>
        <v>42.707180000000051</v>
      </c>
      <c r="N48" s="4">
        <v>306</v>
      </c>
      <c r="O48" s="4">
        <v>32.85</v>
      </c>
      <c r="P48" s="4">
        <v>311.07523540713532</v>
      </c>
      <c r="Q48" s="4">
        <f t="shared" si="13"/>
        <v>37.925235407135347</v>
      </c>
      <c r="R48" s="5">
        <f t="shared" si="41"/>
        <v>30.983180000000004</v>
      </c>
      <c r="S48" s="5">
        <f t="shared" si="42"/>
        <v>25.907944592864681</v>
      </c>
      <c r="T48" s="5">
        <f t="shared" si="43"/>
        <v>5.0752354071353238</v>
      </c>
      <c r="U48" s="4">
        <f t="shared" si="44"/>
        <v>35.38761770356767</v>
      </c>
      <c r="V48" s="5">
        <f t="shared" si="45"/>
        <v>9.857180000000028</v>
      </c>
      <c r="W48" s="5">
        <f t="shared" si="46"/>
        <v>4.7819445928647042</v>
      </c>
      <c r="X48" s="4">
        <f t="shared" si="47"/>
        <v>190.90000000000026</v>
      </c>
      <c r="Y48" s="3"/>
      <c r="Z48" s="5">
        <f t="shared" si="20"/>
        <v>4179.3354218191007</v>
      </c>
      <c r="AM48">
        <v>994.75452760853</v>
      </c>
      <c r="AN48">
        <v>4.1793963863558004</v>
      </c>
      <c r="AO48">
        <v>992.98462239597995</v>
      </c>
      <c r="AP48">
        <v>4.1792744572823999</v>
      </c>
    </row>
    <row r="49" spans="1:42" x14ac:dyDescent="0.35">
      <c r="A49">
        <v>1.4999999999999999E-2</v>
      </c>
      <c r="B49" s="4">
        <f t="shared" si="33"/>
        <v>53.687237803942949</v>
      </c>
      <c r="C49" s="5">
        <f t="shared" si="34"/>
        <v>994.20810748042504</v>
      </c>
      <c r="D49" s="6">
        <f t="shared" si="35"/>
        <v>0.14512800109740534</v>
      </c>
      <c r="E49" s="6">
        <f t="shared" si="36"/>
        <v>3.3752171611629994E-2</v>
      </c>
      <c r="F49" s="6">
        <f t="shared" si="37"/>
        <v>4.2657517024620402E-2</v>
      </c>
      <c r="G49" s="3">
        <f t="shared" si="38"/>
        <v>1098.6190187889479</v>
      </c>
      <c r="H49" s="4">
        <v>335.26931999999999</v>
      </c>
      <c r="I49" s="4">
        <f t="shared" si="8"/>
        <v>62.119320000000016</v>
      </c>
      <c r="J49" s="4">
        <v>332.45972999999998</v>
      </c>
      <c r="K49" s="4">
        <f t="shared" si="9"/>
        <v>59.309730000000002</v>
      </c>
      <c r="L49" s="4">
        <f t="shared" si="39"/>
        <v>314.14332000000002</v>
      </c>
      <c r="M49" s="4">
        <f t="shared" si="40"/>
        <v>40.99332000000004</v>
      </c>
      <c r="N49" s="4">
        <v>306</v>
      </c>
      <c r="O49" s="4">
        <v>32.85</v>
      </c>
      <c r="P49" s="4">
        <v>309.04515606164171</v>
      </c>
      <c r="Q49" s="4">
        <f t="shared" si="13"/>
        <v>35.895156061641728</v>
      </c>
      <c r="R49" s="5">
        <f t="shared" si="41"/>
        <v>29.269319999999993</v>
      </c>
      <c r="S49" s="5">
        <f t="shared" si="42"/>
        <v>26.224163938358288</v>
      </c>
      <c r="T49" s="5">
        <f t="shared" si="43"/>
        <v>3.0451560616417055</v>
      </c>
      <c r="U49" s="4">
        <f t="shared" si="44"/>
        <v>34.372578030820861</v>
      </c>
      <c r="V49" s="5">
        <f t="shared" si="45"/>
        <v>8.143320000000017</v>
      </c>
      <c r="W49" s="5">
        <f t="shared" si="46"/>
        <v>5.0981639383583115</v>
      </c>
      <c r="X49" s="4">
        <f t="shared" si="47"/>
        <v>190.89999999999958</v>
      </c>
      <c r="Y49" s="3"/>
      <c r="Z49" s="5">
        <f t="shared" si="20"/>
        <v>4179.3150856791999</v>
      </c>
      <c r="AM49">
        <v>994.75522538077996</v>
      </c>
      <c r="AN49">
        <v>4.1793922412253997</v>
      </c>
      <c r="AO49">
        <v>993.66098958007001</v>
      </c>
      <c r="AP49">
        <v>4.1792379301329996</v>
      </c>
    </row>
    <row r="50" spans="1:42" x14ac:dyDescent="0.35">
      <c r="A50">
        <v>2.1000000000000001E-2</v>
      </c>
      <c r="B50" s="4">
        <f t="shared" si="33"/>
        <v>75.175327622633887</v>
      </c>
      <c r="C50" s="5">
        <f t="shared" si="34"/>
        <v>994.3826405110301</v>
      </c>
      <c r="D50" s="6">
        <f t="shared" si="35"/>
        <v>0.14358118680351065</v>
      </c>
      <c r="E50" s="6">
        <f t="shared" si="36"/>
        <v>3.2533863129608043E-2</v>
      </c>
      <c r="F50" s="6">
        <f t="shared" si="37"/>
        <v>3.8725877422734603E-2</v>
      </c>
      <c r="G50" s="3">
        <f t="shared" si="38"/>
        <v>1830.490728515394</v>
      </c>
      <c r="H50" s="4">
        <v>334.51877000000002</v>
      </c>
      <c r="I50" s="4">
        <f t="shared" si="8"/>
        <v>61.36877000000004</v>
      </c>
      <c r="J50" s="4">
        <v>331.66370000000001</v>
      </c>
      <c r="K50" s="4">
        <f t="shared" si="9"/>
        <v>58.513700000000028</v>
      </c>
      <c r="L50" s="4">
        <f t="shared" si="39"/>
        <v>313.39277000000004</v>
      </c>
      <c r="M50" s="4">
        <f t="shared" si="40"/>
        <v>40.242770000000064</v>
      </c>
      <c r="N50" s="4">
        <v>306</v>
      </c>
      <c r="O50" s="4">
        <v>32.85</v>
      </c>
      <c r="P50" s="4">
        <v>308.17510811605382</v>
      </c>
      <c r="Q50" s="4">
        <f t="shared" si="13"/>
        <v>35.025108116053843</v>
      </c>
      <c r="R50" s="5">
        <f t="shared" si="41"/>
        <v>28.518770000000018</v>
      </c>
      <c r="S50" s="5">
        <f t="shared" si="42"/>
        <v>26.343661883946197</v>
      </c>
      <c r="T50" s="5">
        <f t="shared" si="43"/>
        <v>2.1751081160538206</v>
      </c>
      <c r="U50" s="4">
        <f t="shared" si="44"/>
        <v>33.937554058026919</v>
      </c>
      <c r="V50" s="5">
        <f t="shared" si="45"/>
        <v>7.3927700000000414</v>
      </c>
      <c r="W50" s="5">
        <f t="shared" si="46"/>
        <v>5.2176618839462208</v>
      </c>
      <c r="X50" s="4">
        <f t="shared" si="47"/>
        <v>190.90000000000015</v>
      </c>
      <c r="Y50" s="3"/>
      <c r="Z50" s="5">
        <f t="shared" si="20"/>
        <v>4179.3215350456003</v>
      </c>
      <c r="AM50">
        <v>994.75605384818004</v>
      </c>
      <c r="AN50">
        <v>4.1793873197369003</v>
      </c>
      <c r="AO50">
        <v>994.00922717388005</v>
      </c>
      <c r="AP50">
        <v>4.1792557503543</v>
      </c>
    </row>
    <row r="51" spans="1:42" x14ac:dyDescent="0.35">
      <c r="A51">
        <v>2.7E-2</v>
      </c>
      <c r="B51" s="4">
        <f t="shared" si="33"/>
        <v>96.662026364341216</v>
      </c>
      <c r="C51" s="5">
        <f t="shared" si="34"/>
        <v>994.46529181420999</v>
      </c>
      <c r="D51" s="6">
        <f t="shared" si="35"/>
        <v>0.14294520186650245</v>
      </c>
      <c r="E51" s="6">
        <f t="shared" si="36"/>
        <v>3.2043684966829758E-2</v>
      </c>
      <c r="F51" s="6">
        <f t="shared" si="37"/>
        <v>3.6779570455736002E-2</v>
      </c>
      <c r="G51" s="3">
        <f t="shared" si="38"/>
        <v>2727.179023863755</v>
      </c>
      <c r="H51" s="4">
        <v>334.14722</v>
      </c>
      <c r="I51" s="4">
        <f t="shared" si="8"/>
        <v>60.997220000000027</v>
      </c>
      <c r="J51" s="4">
        <v>331.25425000000001</v>
      </c>
      <c r="K51" s="4">
        <f t="shared" si="9"/>
        <v>58.104250000000036</v>
      </c>
      <c r="L51" s="4">
        <f t="shared" si="39"/>
        <v>313.02122000000003</v>
      </c>
      <c r="M51" s="4">
        <f t="shared" si="40"/>
        <v>39.871220000000051</v>
      </c>
      <c r="N51" s="4">
        <v>306</v>
      </c>
      <c r="O51" s="4">
        <v>32.85</v>
      </c>
      <c r="P51" s="4">
        <v>307.69174803143301</v>
      </c>
      <c r="Q51" s="4">
        <f t="shared" si="13"/>
        <v>34.541748031433031</v>
      </c>
      <c r="R51" s="5">
        <f t="shared" si="41"/>
        <v>28.147220000000004</v>
      </c>
      <c r="S51" s="5">
        <f t="shared" si="42"/>
        <v>26.455471968566997</v>
      </c>
      <c r="T51" s="5">
        <f t="shared" si="43"/>
        <v>1.6917480314330078</v>
      </c>
      <c r="U51" s="4">
        <f t="shared" si="44"/>
        <v>33.695874015716512</v>
      </c>
      <c r="V51" s="5">
        <f t="shared" si="45"/>
        <v>7.021220000000028</v>
      </c>
      <c r="W51" s="5">
        <f t="shared" si="46"/>
        <v>5.3294719685670202</v>
      </c>
      <c r="X51" s="4">
        <f t="shared" si="47"/>
        <v>190.90000000000069</v>
      </c>
      <c r="Y51" s="3"/>
      <c r="Z51" s="5">
        <f t="shared" si="20"/>
        <v>4179.3282681590508</v>
      </c>
      <c r="AM51">
        <v>994.75697417203003</v>
      </c>
      <c r="AN51">
        <v>4.1793818526272997</v>
      </c>
      <c r="AO51">
        <v>994.17360945638995</v>
      </c>
      <c r="AP51">
        <v>4.1792746836908004</v>
      </c>
    </row>
    <row r="52" spans="1:42" x14ac:dyDescent="0.35">
      <c r="A52">
        <v>3.3000000000000002E-2</v>
      </c>
      <c r="B52" s="4">
        <f t="shared" si="33"/>
        <v>118.14818178482987</v>
      </c>
      <c r="C52" s="5">
        <f t="shared" si="34"/>
        <v>994.51331468711999</v>
      </c>
      <c r="D52" s="6">
        <f t="shared" si="35"/>
        <v>0.14257058213600976</v>
      </c>
      <c r="E52" s="6">
        <f t="shared" si="36"/>
        <v>3.174505845782688E-2</v>
      </c>
      <c r="F52" s="6">
        <f t="shared" si="37"/>
        <v>3.5576741749607795E-2</v>
      </c>
      <c r="G52" s="3">
        <f t="shared" si="38"/>
        <v>3788.6839048340316</v>
      </c>
      <c r="H52" s="4">
        <v>333.91759999999999</v>
      </c>
      <c r="I52" s="4">
        <f t="shared" si="8"/>
        <v>60.767600000000016</v>
      </c>
      <c r="J52" s="4">
        <v>331.00211999999999</v>
      </c>
      <c r="K52" s="4">
        <f t="shared" si="9"/>
        <v>57.852120000000014</v>
      </c>
      <c r="L52" s="4">
        <f t="shared" si="39"/>
        <v>312.79160000000002</v>
      </c>
      <c r="M52" s="4">
        <f t="shared" si="40"/>
        <v>39.641600000000039</v>
      </c>
      <c r="N52" s="4">
        <v>306</v>
      </c>
      <c r="O52" s="4">
        <v>32.85</v>
      </c>
      <c r="P52" s="4">
        <v>307.3841561382186</v>
      </c>
      <c r="Q52" s="4">
        <f t="shared" si="13"/>
        <v>34.234156138218623</v>
      </c>
      <c r="R52" s="5">
        <f t="shared" si="41"/>
        <v>27.917599999999993</v>
      </c>
      <c r="S52" s="5">
        <f t="shared" si="42"/>
        <v>26.533443861781393</v>
      </c>
      <c r="T52" s="5">
        <f t="shared" si="43"/>
        <v>1.3841561382186001</v>
      </c>
      <c r="U52" s="4">
        <f t="shared" si="44"/>
        <v>33.542078069109309</v>
      </c>
      <c r="V52" s="5">
        <f t="shared" si="45"/>
        <v>6.7916000000000167</v>
      </c>
      <c r="W52" s="5">
        <f t="shared" si="46"/>
        <v>5.4074438617814167</v>
      </c>
      <c r="X52" s="4">
        <f t="shared" si="47"/>
        <v>190.89999999999688</v>
      </c>
      <c r="Y52" s="3"/>
      <c r="Z52" s="5">
        <f t="shared" si="20"/>
        <v>4179.3323203359505</v>
      </c>
      <c r="AM52">
        <v>994.75798855427001</v>
      </c>
      <c r="AN52">
        <v>4.1793758268319001</v>
      </c>
      <c r="AO52">
        <v>994.26864081996996</v>
      </c>
      <c r="AP52">
        <v>4.1792888138400004</v>
      </c>
    </row>
    <row r="53" spans="1:42" x14ac:dyDescent="0.35">
      <c r="A53">
        <v>3.9E-2</v>
      </c>
      <c r="B53" s="4">
        <f t="shared" si="33"/>
        <v>139.63566771497469</v>
      </c>
      <c r="C53" s="5">
        <f t="shared" si="34"/>
        <v>994.55603785594508</v>
      </c>
      <c r="D53" s="6">
        <f t="shared" si="35"/>
        <v>0.14225318324892613</v>
      </c>
      <c r="E53" s="6">
        <f t="shared" si="36"/>
        <v>3.1471837378322737E-2</v>
      </c>
      <c r="F53" s="6">
        <f t="shared" si="37"/>
        <v>3.4688580408591158E-2</v>
      </c>
      <c r="G53" s="3">
        <f t="shared" si="38"/>
        <v>5015.0053714262231</v>
      </c>
      <c r="H53" s="4">
        <v>333.74804999999998</v>
      </c>
      <c r="I53" s="4">
        <f t="shared" si="8"/>
        <v>60.598050000000001</v>
      </c>
      <c r="J53" s="4">
        <v>330.81319000000002</v>
      </c>
      <c r="K53" s="4">
        <f t="shared" si="9"/>
        <v>57.663190000000043</v>
      </c>
      <c r="L53" s="4">
        <f t="shared" si="39"/>
        <v>312.62205</v>
      </c>
      <c r="M53" s="4">
        <f t="shared" si="40"/>
        <v>39.472050000000024</v>
      </c>
      <c r="N53" s="4">
        <v>306</v>
      </c>
      <c r="O53" s="4">
        <v>32.85</v>
      </c>
      <c r="P53" s="4">
        <v>307.17120794247427</v>
      </c>
      <c r="Q53" s="4">
        <f t="shared" si="13"/>
        <v>34.021207942474291</v>
      </c>
      <c r="R53" s="5">
        <f t="shared" si="41"/>
        <v>27.748049999999978</v>
      </c>
      <c r="S53" s="5">
        <f t="shared" si="42"/>
        <v>26.57684205752571</v>
      </c>
      <c r="T53" s="5">
        <f t="shared" si="43"/>
        <v>1.1712079424742683</v>
      </c>
      <c r="U53" s="4">
        <f t="shared" si="44"/>
        <v>33.435603971237143</v>
      </c>
      <c r="V53" s="5">
        <f t="shared" si="45"/>
        <v>6.6220500000000015</v>
      </c>
      <c r="W53" s="5">
        <f t="shared" si="46"/>
        <v>5.4508420575257333</v>
      </c>
      <c r="X53" s="4">
        <f t="shared" si="47"/>
        <v>190.89999999999853</v>
      </c>
      <c r="Y53" s="3"/>
      <c r="Z53" s="5">
        <f t="shared" si="20"/>
        <v>4179.3362368521493</v>
      </c>
      <c r="AM53">
        <v>994.75912270884999</v>
      </c>
      <c r="AN53">
        <v>4.1793690896209998</v>
      </c>
      <c r="AO53">
        <v>994.35295300304006</v>
      </c>
      <c r="AP53">
        <v>4.1793033840833003</v>
      </c>
    </row>
    <row r="54" spans="1:42" x14ac:dyDescent="0.35">
      <c r="A54">
        <v>4.4999999999999998E-2</v>
      </c>
      <c r="B54" s="4">
        <f t="shared" si="33"/>
        <v>161.12415387957785</v>
      </c>
      <c r="C54" s="5">
        <f t="shared" si="34"/>
        <v>994.59354246652993</v>
      </c>
      <c r="D54" s="6">
        <f t="shared" si="35"/>
        <v>0.14206196149287087</v>
      </c>
      <c r="E54" s="6">
        <f t="shared" si="36"/>
        <v>3.1308892848348306E-2</v>
      </c>
      <c r="F54" s="6">
        <f t="shared" si="37"/>
        <v>3.4080146673650634E-2</v>
      </c>
      <c r="G54" s="3">
        <f t="shared" si="38"/>
        <v>6406.1434236403284</v>
      </c>
      <c r="H54" s="4">
        <v>333.63189999999997</v>
      </c>
      <c r="I54" s="4">
        <f t="shared" si="8"/>
        <v>60.481899999999996</v>
      </c>
      <c r="J54" s="4">
        <v>330.68874</v>
      </c>
      <c r="K54" s="4">
        <f t="shared" si="9"/>
        <v>57.538740000000018</v>
      </c>
      <c r="L54" s="4">
        <f t="shared" si="39"/>
        <v>312.5059</v>
      </c>
      <c r="M54" s="4">
        <f t="shared" si="40"/>
        <v>39.35590000000002</v>
      </c>
      <c r="N54" s="4">
        <v>306</v>
      </c>
      <c r="O54" s="4">
        <v>32.85</v>
      </c>
      <c r="P54" s="4">
        <v>307.01504603008703</v>
      </c>
      <c r="Q54" s="4">
        <f t="shared" si="13"/>
        <v>33.865046030087058</v>
      </c>
      <c r="R54" s="5">
        <f t="shared" si="41"/>
        <v>27.631899999999973</v>
      </c>
      <c r="S54" s="5">
        <f t="shared" si="42"/>
        <v>26.616853969912938</v>
      </c>
      <c r="T54" s="5">
        <f t="shared" si="43"/>
        <v>1.015046030087035</v>
      </c>
      <c r="U54" s="4">
        <f t="shared" si="44"/>
        <v>33.357523015043526</v>
      </c>
      <c r="V54" s="5">
        <f t="shared" si="45"/>
        <v>6.5058999999999969</v>
      </c>
      <c r="W54" s="5">
        <f t="shared" si="46"/>
        <v>5.4908539699129619</v>
      </c>
      <c r="X54" s="4">
        <f t="shared" si="47"/>
        <v>190.90000000000268</v>
      </c>
      <c r="Y54" s="3"/>
      <c r="Z54" s="5">
        <f t="shared" si="20"/>
        <v>4179.3397505909497</v>
      </c>
      <c r="AM54">
        <v>994.76035812206999</v>
      </c>
      <c r="AN54">
        <v>4.1793617509944996</v>
      </c>
      <c r="AO54">
        <v>994.42672681098998</v>
      </c>
      <c r="AP54">
        <v>4.1793177501874004</v>
      </c>
    </row>
    <row r="55" spans="1:42" x14ac:dyDescent="0.35">
      <c r="A55">
        <v>5.0999999999999997E-2</v>
      </c>
      <c r="B55" s="4">
        <f t="shared" si="33"/>
        <v>182.61056434821214</v>
      </c>
      <c r="C55" s="5">
        <f t="shared" si="34"/>
        <v>994.61091692925993</v>
      </c>
      <c r="D55" s="6">
        <f t="shared" si="35"/>
        <v>0.14176742175325993</v>
      </c>
      <c r="E55" s="6">
        <f t="shared" si="36"/>
        <v>3.1033024287594187E-2</v>
      </c>
      <c r="F55" s="6">
        <f t="shared" si="37"/>
        <v>3.3467365112624443E-2</v>
      </c>
      <c r="G55" s="3">
        <f t="shared" si="38"/>
        <v>7962.0980614763494</v>
      </c>
      <c r="H55" s="4">
        <v>333.51492000000002</v>
      </c>
      <c r="I55" s="4">
        <f t="shared" si="8"/>
        <v>60.364920000000041</v>
      </c>
      <c r="J55" s="4">
        <v>330.57022999999998</v>
      </c>
      <c r="K55" s="4">
        <f t="shared" si="9"/>
        <v>57.420230000000004</v>
      </c>
      <c r="L55" s="4">
        <f t="shared" si="39"/>
        <v>312.38892000000004</v>
      </c>
      <c r="M55" s="4">
        <f t="shared" si="40"/>
        <v>39.238920000000064</v>
      </c>
      <c r="N55" s="4">
        <v>306</v>
      </c>
      <c r="O55" s="4">
        <v>32.85</v>
      </c>
      <c r="P55" s="4">
        <v>306.89562895540627</v>
      </c>
      <c r="Q55" s="4">
        <f t="shared" si="13"/>
        <v>33.745628955406289</v>
      </c>
      <c r="R55" s="5">
        <f t="shared" si="41"/>
        <v>27.514920000000018</v>
      </c>
      <c r="S55" s="5">
        <f t="shared" si="42"/>
        <v>26.619291044593751</v>
      </c>
      <c r="T55" s="5">
        <f t="shared" si="43"/>
        <v>0.89562895540626641</v>
      </c>
      <c r="U55" s="4">
        <f t="shared" si="44"/>
        <v>33.297814477703142</v>
      </c>
      <c r="V55" s="5">
        <f t="shared" si="45"/>
        <v>6.3889200000000415</v>
      </c>
      <c r="W55" s="5">
        <f t="shared" si="46"/>
        <v>5.493291044593775</v>
      </c>
      <c r="X55" s="4">
        <f t="shared" si="47"/>
        <v>190.90000000000106</v>
      </c>
      <c r="Y55" s="3"/>
      <c r="Z55" s="5">
        <f t="shared" si="20"/>
        <v>4179.3392590842004</v>
      </c>
      <c r="AM55">
        <v>994.76170415431</v>
      </c>
      <c r="AN55">
        <v>4.1793537553737998</v>
      </c>
      <c r="AO55">
        <v>994.46012970420998</v>
      </c>
      <c r="AP55">
        <v>4.1793247627946002</v>
      </c>
    </row>
    <row r="56" spans="1:42" x14ac:dyDescent="0.35">
      <c r="A56">
        <v>5.7000000000000002E-2</v>
      </c>
      <c r="B56" s="4">
        <v>204.09716335863703</v>
      </c>
      <c r="C56" s="5"/>
      <c r="D56" s="6"/>
      <c r="E56" s="6"/>
      <c r="F56" s="6"/>
      <c r="G56" s="3">
        <f t="shared" si="38"/>
        <v>9682.8692849342879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5"/>
      <c r="S56" s="5"/>
      <c r="T56" s="5"/>
      <c r="U56" s="4"/>
      <c r="V56" s="5"/>
      <c r="W56" s="5"/>
      <c r="X56" s="4"/>
      <c r="Y56" s="3"/>
      <c r="Z56" s="5"/>
    </row>
    <row r="57" spans="1:42" x14ac:dyDescent="0.35">
      <c r="A57">
        <v>6.3E-2</v>
      </c>
      <c r="B57" s="4">
        <v>225.58353490320263</v>
      </c>
      <c r="C57" s="5"/>
      <c r="D57" s="6"/>
      <c r="E57" s="6"/>
      <c r="F57" s="6"/>
      <c r="G57" s="3">
        <f t="shared" si="38"/>
        <v>11568.457094014138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5"/>
      <c r="S57" s="5"/>
      <c r="T57" s="5"/>
      <c r="U57" s="4"/>
      <c r="V57" s="5"/>
      <c r="W57" s="5"/>
      <c r="X57" s="4"/>
      <c r="Y57" s="3"/>
      <c r="Z57" s="5"/>
    </row>
    <row r="58" spans="1:42" x14ac:dyDescent="0.35">
      <c r="A58">
        <v>6.9000000000000006E-2</v>
      </c>
      <c r="B58" s="4">
        <v>247.07079796908482</v>
      </c>
      <c r="C58" s="5"/>
      <c r="D58" s="6"/>
      <c r="E58" s="6"/>
      <c r="F58" s="6"/>
      <c r="G58" s="3">
        <f t="shared" si="38"/>
        <v>13618.861488715906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5"/>
      <c r="S58" s="5"/>
      <c r="T58" s="5"/>
      <c r="U58" s="4"/>
      <c r="V58" s="5"/>
      <c r="W58" s="5"/>
      <c r="X58" s="4"/>
      <c r="Y58" s="3"/>
      <c r="Z58" s="5"/>
    </row>
    <row r="59" spans="1:42" x14ac:dyDescent="0.35">
      <c r="A59">
        <v>7.4999999999999997E-2</v>
      </c>
      <c r="B59" s="4">
        <v>268.5581660041758</v>
      </c>
      <c r="C59" s="5"/>
      <c r="D59" s="6"/>
      <c r="E59" s="6"/>
      <c r="F59" s="6"/>
      <c r="G59" s="3">
        <f t="shared" si="38"/>
        <v>15834.082469039586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5"/>
      <c r="S59" s="5"/>
      <c r="T59" s="5"/>
      <c r="U59" s="4"/>
      <c r="V59" s="5"/>
      <c r="W59" s="5"/>
      <c r="X59" s="4"/>
      <c r="Z59" s="5"/>
    </row>
    <row r="60" spans="1:42" x14ac:dyDescent="0.35">
      <c r="A60">
        <v>0.08</v>
      </c>
      <c r="B60" s="4">
        <v>286.46372272989316</v>
      </c>
      <c r="C60" s="5"/>
      <c r="D60" s="6"/>
      <c r="E60" s="6"/>
      <c r="F60" s="6"/>
      <c r="G60" s="3">
        <f t="shared" si="38"/>
        <v>17806.001511103841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5"/>
      <c r="S60" s="5"/>
      <c r="T60" s="5"/>
      <c r="U60" s="4"/>
      <c r="V60" s="5"/>
      <c r="W60" s="5"/>
      <c r="X60" s="4"/>
      <c r="Z60" s="5"/>
    </row>
    <row r="61" spans="1:42" x14ac:dyDescent="0.35">
      <c r="A61">
        <v>8.5000000000000006E-2</v>
      </c>
      <c r="B61" s="4">
        <v>304.39999999999998</v>
      </c>
      <c r="C61" s="5"/>
      <c r="D61" s="6"/>
      <c r="E61" s="6"/>
      <c r="F61" s="6"/>
      <c r="G61" s="3">
        <f t="shared" si="38"/>
        <v>19892.376515405536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5"/>
      <c r="S61" s="5"/>
      <c r="T61" s="5"/>
      <c r="U61" s="4"/>
      <c r="V61" s="5"/>
      <c r="W61" s="5"/>
      <c r="X61" s="4"/>
      <c r="Z61" s="5"/>
    </row>
    <row r="62" spans="1:42" x14ac:dyDescent="0.35">
      <c r="A62">
        <v>0.09</v>
      </c>
      <c r="B62" s="4">
        <v>322.3</v>
      </c>
      <c r="C62" s="5"/>
      <c r="D62" s="6"/>
      <c r="E62" s="6"/>
      <c r="F62" s="6"/>
      <c r="G62" s="3">
        <f t="shared" si="38"/>
        <v>22093.207481944668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5"/>
      <c r="S62" s="5"/>
      <c r="T62" s="5"/>
      <c r="U62" s="4"/>
      <c r="V62" s="5"/>
      <c r="W62" s="5"/>
      <c r="X62" s="4"/>
      <c r="Z62" s="5"/>
    </row>
    <row r="63" spans="1:42" x14ac:dyDescent="0.35">
      <c r="A63">
        <v>9.5000000000000001E-2</v>
      </c>
      <c r="B63" s="4">
        <v>339.3</v>
      </c>
      <c r="C63" s="5"/>
      <c r="D63" s="6"/>
      <c r="E63" s="6"/>
      <c r="F63" s="6"/>
      <c r="G63" s="3">
        <f t="shared" si="38"/>
        <v>24408.494410721243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5"/>
      <c r="S63" s="5"/>
      <c r="T63" s="5"/>
      <c r="U63" s="4"/>
      <c r="V63" s="5"/>
      <c r="W63" s="5"/>
      <c r="X63" s="4"/>
      <c r="Z63" s="5"/>
    </row>
    <row r="64" spans="1:42" x14ac:dyDescent="0.35">
      <c r="A64">
        <v>0.1</v>
      </c>
      <c r="B64" s="4">
        <v>357.2</v>
      </c>
      <c r="C64" s="5"/>
      <c r="D64" s="6"/>
      <c r="E64" s="6"/>
      <c r="F64" s="6"/>
      <c r="G64" s="3">
        <f t="shared" si="38"/>
        <v>26838.237301735269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5"/>
      <c r="S64" s="5"/>
      <c r="T64" s="5"/>
      <c r="U64" s="4"/>
      <c r="V64" s="5"/>
      <c r="W64" s="5"/>
      <c r="X64" s="4"/>
      <c r="Z64" s="5"/>
    </row>
    <row r="65" spans="1:42" x14ac:dyDescent="0.35">
      <c r="B65" s="4"/>
      <c r="C65" s="5"/>
      <c r="D65" s="6"/>
      <c r="E65" s="6"/>
      <c r="F65" s="6"/>
      <c r="H65" s="4"/>
      <c r="I65" s="4"/>
      <c r="J65" s="4"/>
      <c r="K65" s="4"/>
      <c r="L65" s="4"/>
      <c r="M65" s="4"/>
      <c r="N65" s="4"/>
      <c r="O65" s="4"/>
      <c r="P65" s="4"/>
      <c r="Q65" s="4"/>
      <c r="R65" s="5"/>
      <c r="S65" s="5"/>
      <c r="T65" s="5"/>
      <c r="U65" s="4"/>
      <c r="V65" s="5"/>
      <c r="W65" s="5"/>
      <c r="X65" s="4"/>
      <c r="Z65" s="5"/>
    </row>
    <row r="66" spans="1:42" x14ac:dyDescent="0.35">
      <c r="B66" s="4"/>
      <c r="C66" s="5"/>
      <c r="D66" s="6"/>
      <c r="E66" s="6"/>
      <c r="F66" s="6"/>
      <c r="H66" s="4"/>
      <c r="I66" s="4"/>
      <c r="J66" s="4"/>
      <c r="K66" s="4"/>
      <c r="L66" s="4"/>
      <c r="M66" s="4"/>
      <c r="N66" s="4"/>
      <c r="O66" s="4"/>
      <c r="P66" s="4"/>
      <c r="Q66" s="4"/>
      <c r="R66" s="5"/>
      <c r="S66" s="5"/>
      <c r="T66" s="5"/>
      <c r="U66" s="4"/>
      <c r="V66" s="5"/>
      <c r="W66" s="5"/>
      <c r="X66" s="4"/>
      <c r="Z66" s="5"/>
    </row>
    <row r="67" spans="1:42" x14ac:dyDescent="0.35">
      <c r="B67" s="4"/>
      <c r="C67" s="5"/>
      <c r="D67" s="6"/>
      <c r="E67" s="6"/>
      <c r="F67" s="6"/>
      <c r="H67" s="4"/>
      <c r="I67" s="4"/>
      <c r="J67" s="4"/>
      <c r="K67" s="4"/>
      <c r="L67" s="4"/>
      <c r="M67" s="4"/>
      <c r="N67" s="4"/>
      <c r="O67" s="4"/>
      <c r="P67" s="4"/>
      <c r="Q67" s="4"/>
      <c r="R67" s="5"/>
      <c r="S67" s="5"/>
      <c r="T67" s="5"/>
      <c r="U67" s="4"/>
      <c r="V67" s="5"/>
      <c r="W67" s="5"/>
      <c r="X67" s="4"/>
      <c r="Z67" s="5"/>
    </row>
    <row r="68" spans="1:42" x14ac:dyDescent="0.35">
      <c r="A68">
        <v>3.0000000000000001E-3</v>
      </c>
      <c r="B68" s="4">
        <f t="shared" ref="B68:B76" si="48">A68*C68*3.6</f>
        <v>10.711850383708471</v>
      </c>
      <c r="C68" s="5">
        <f t="shared" ref="C68:C76" si="49">AM68*0.5+AO68*0.5</f>
        <v>991.83799849152501</v>
      </c>
      <c r="D68" s="6">
        <f t="shared" ref="D68:D76" si="50">((R68*S68)^0.5)/X68</f>
        <v>0.16612327682083022</v>
      </c>
      <c r="E68" s="6">
        <f t="shared" ref="E68:E76" si="51">((W68*V68)^0.5)/X68</f>
        <v>4.5071040800840866E-2</v>
      </c>
      <c r="F68" s="6">
        <f t="shared" ref="F68:F76" si="52">V68/X68</f>
        <v>0.10004719748559486</v>
      </c>
      <c r="G68" s="3">
        <f t="shared" ref="G68:G85" si="53">-97.770629826516+52271.0795363636*A68+1538415.45580808*A68^2</f>
        <v>72.888347884847519</v>
      </c>
      <c r="H68" s="4">
        <v>346.22501</v>
      </c>
      <c r="I68" s="4">
        <f t="shared" si="8"/>
        <v>73.07501000000002</v>
      </c>
      <c r="J68" s="4">
        <v>343.73174999999998</v>
      </c>
      <c r="K68" s="4">
        <f t="shared" si="9"/>
        <v>70.58175</v>
      </c>
      <c r="L68" s="4">
        <f t="shared" si="39"/>
        <v>325.09901000000002</v>
      </c>
      <c r="M68" s="4">
        <f t="shared" si="40"/>
        <v>51.949010000000044</v>
      </c>
      <c r="N68" s="4">
        <v>306</v>
      </c>
      <c r="O68" s="4">
        <v>32.85</v>
      </c>
      <c r="P68" s="4">
        <v>321.22289927247743</v>
      </c>
      <c r="Q68" s="4">
        <f t="shared" ref="Q68:Q76" si="54">P68-273.15</f>
        <v>48.072899272477457</v>
      </c>
      <c r="R68" s="5">
        <f t="shared" ref="R68:R76" si="55">H68-N68</f>
        <v>40.225009999999997</v>
      </c>
      <c r="S68" s="5">
        <f t="shared" ref="S68:S76" si="56">H68-P68</f>
        <v>25.002110727522563</v>
      </c>
      <c r="T68" s="5">
        <f t="shared" ref="T68:T76" si="57">P68-N68</f>
        <v>15.222899272477434</v>
      </c>
      <c r="U68" s="4">
        <f t="shared" ref="U68:U76" si="58">O68*0.5+Q68*0.5</f>
        <v>40.461449636238726</v>
      </c>
      <c r="V68" s="5">
        <f t="shared" ref="V68:V76" si="59">L68-N68</f>
        <v>19.099010000000021</v>
      </c>
      <c r="W68" s="5">
        <f t="shared" ref="W68:W76" si="60">L68-P68</f>
        <v>3.8761107275225868</v>
      </c>
      <c r="X68" s="4">
        <f t="shared" ref="X68:X76" si="61">A68*Z68*T68</f>
        <v>190.89999999999964</v>
      </c>
      <c r="Z68" s="5">
        <f t="shared" si="20"/>
        <v>4180.1060490744003</v>
      </c>
      <c r="AM68">
        <v>994.75396784279997</v>
      </c>
      <c r="AN68">
        <v>4.1793997116775001</v>
      </c>
      <c r="AO68">
        <v>988.92202914024995</v>
      </c>
      <c r="AP68">
        <v>4.1808123864712998</v>
      </c>
    </row>
    <row r="69" spans="1:42" x14ac:dyDescent="0.35">
      <c r="A69">
        <v>8.9999999999999993E-3</v>
      </c>
      <c r="B69" s="4">
        <f t="shared" si="48"/>
        <v>32.201374230073057</v>
      </c>
      <c r="C69" s="5">
        <f t="shared" si="49"/>
        <v>993.86957500225503</v>
      </c>
      <c r="D69" s="6">
        <f t="shared" si="50"/>
        <v>0.15016150493334873</v>
      </c>
      <c r="E69" s="6">
        <f t="shared" si="51"/>
        <v>3.7815103503336285E-2</v>
      </c>
      <c r="F69" s="6">
        <f t="shared" si="52"/>
        <v>5.3376375065479223E-2</v>
      </c>
      <c r="G69" s="3">
        <f t="shared" si="53"/>
        <v>497.2807379212108</v>
      </c>
      <c r="H69" s="4">
        <v>337.31554999999997</v>
      </c>
      <c r="I69" s="4">
        <f t="shared" si="8"/>
        <v>64.165549999999996</v>
      </c>
      <c r="J69" s="4">
        <v>334.53176000000002</v>
      </c>
      <c r="K69" s="4">
        <f t="shared" si="9"/>
        <v>61.381760000000043</v>
      </c>
      <c r="L69" s="4">
        <f t="shared" si="39"/>
        <v>316.18955</v>
      </c>
      <c r="M69" s="4">
        <f t="shared" si="40"/>
        <v>43.03955000000002</v>
      </c>
      <c r="N69" s="4">
        <v>306</v>
      </c>
      <c r="O69" s="4">
        <v>32.85</v>
      </c>
      <c r="P69" s="4">
        <v>311.07523540713532</v>
      </c>
      <c r="Q69" s="4">
        <f t="shared" si="54"/>
        <v>37.925235407135347</v>
      </c>
      <c r="R69" s="5">
        <f t="shared" si="55"/>
        <v>31.315549999999973</v>
      </c>
      <c r="S69" s="5">
        <f t="shared" si="56"/>
        <v>26.24031459286465</v>
      </c>
      <c r="T69" s="5">
        <f t="shared" si="57"/>
        <v>5.0752354071353238</v>
      </c>
      <c r="U69" s="4">
        <f t="shared" si="58"/>
        <v>35.38761770356767</v>
      </c>
      <c r="V69" s="5">
        <f t="shared" si="59"/>
        <v>10.189549999999997</v>
      </c>
      <c r="W69" s="5">
        <f t="shared" si="60"/>
        <v>5.1143145928646732</v>
      </c>
      <c r="X69" s="4">
        <f t="shared" si="61"/>
        <v>190.90000000000026</v>
      </c>
      <c r="Z69" s="5">
        <f t="shared" si="20"/>
        <v>4179.3354218191007</v>
      </c>
      <c r="AM69">
        <v>994.75452760853</v>
      </c>
      <c r="AN69">
        <v>4.1793963863558004</v>
      </c>
      <c r="AO69">
        <v>992.98462239597995</v>
      </c>
      <c r="AP69">
        <v>4.1792744572823999</v>
      </c>
    </row>
    <row r="70" spans="1:42" x14ac:dyDescent="0.35">
      <c r="A70">
        <v>1.4999999999999999E-2</v>
      </c>
      <c r="B70" s="4">
        <f t="shared" si="48"/>
        <v>53.687237803942949</v>
      </c>
      <c r="C70" s="5">
        <f t="shared" si="49"/>
        <v>994.20810748042504</v>
      </c>
      <c r="D70" s="6">
        <f t="shared" si="50"/>
        <v>0.14706104832366765</v>
      </c>
      <c r="E70" s="6">
        <f t="shared" si="51"/>
        <v>3.5732591821912137E-2</v>
      </c>
      <c r="F70" s="6">
        <f t="shared" si="52"/>
        <v>4.4587689889994959E-2</v>
      </c>
      <c r="G70" s="3">
        <f t="shared" si="53"/>
        <v>1032.439040775756</v>
      </c>
      <c r="H70" s="4">
        <v>335.63779</v>
      </c>
      <c r="I70" s="4">
        <f t="shared" si="8"/>
        <v>62.487790000000018</v>
      </c>
      <c r="J70" s="4">
        <v>332.77114999999998</v>
      </c>
      <c r="K70" s="4">
        <f t="shared" si="9"/>
        <v>59.62115</v>
      </c>
      <c r="L70" s="4">
        <f t="shared" si="39"/>
        <v>314.51179000000002</v>
      </c>
      <c r="M70" s="4">
        <f t="shared" si="40"/>
        <v>41.361790000000042</v>
      </c>
      <c r="N70" s="4">
        <v>306</v>
      </c>
      <c r="O70" s="4">
        <v>32.85</v>
      </c>
      <c r="P70" s="4">
        <v>309.04515606164171</v>
      </c>
      <c r="Q70" s="4">
        <f t="shared" si="54"/>
        <v>35.895156061641728</v>
      </c>
      <c r="R70" s="5">
        <f t="shared" si="55"/>
        <v>29.637789999999995</v>
      </c>
      <c r="S70" s="5">
        <f t="shared" si="56"/>
        <v>26.59263393835829</v>
      </c>
      <c r="T70" s="5">
        <f t="shared" si="57"/>
        <v>3.0451560616417055</v>
      </c>
      <c r="U70" s="4">
        <f t="shared" si="58"/>
        <v>34.372578030820861</v>
      </c>
      <c r="V70" s="5">
        <f t="shared" si="59"/>
        <v>8.5117900000000191</v>
      </c>
      <c r="W70" s="5">
        <f t="shared" si="60"/>
        <v>5.4666339383583136</v>
      </c>
      <c r="X70" s="4">
        <f t="shared" si="61"/>
        <v>190.89999999999958</v>
      </c>
      <c r="Z70" s="5">
        <f t="shared" si="20"/>
        <v>4179.3150856791999</v>
      </c>
      <c r="AM70">
        <v>994.75522538077996</v>
      </c>
      <c r="AN70">
        <v>4.1793922412253997</v>
      </c>
      <c r="AO70">
        <v>993.66098958007001</v>
      </c>
      <c r="AP70">
        <v>4.1792379301329996</v>
      </c>
    </row>
    <row r="71" spans="1:42" x14ac:dyDescent="0.35">
      <c r="A71">
        <v>2.1000000000000001E-2</v>
      </c>
      <c r="B71" s="4">
        <f t="shared" si="48"/>
        <v>75.175327622633887</v>
      </c>
      <c r="C71" s="5">
        <f t="shared" si="49"/>
        <v>994.3826405110301</v>
      </c>
      <c r="D71" s="6">
        <f t="shared" si="50"/>
        <v>0.14567746817211216</v>
      </c>
      <c r="E71" s="6">
        <f t="shared" si="51"/>
        <v>3.4658451205765634E-2</v>
      </c>
      <c r="F71" s="6">
        <f t="shared" si="52"/>
        <v>4.0820534311157675E-2</v>
      </c>
      <c r="G71" s="3">
        <f t="shared" si="53"/>
        <v>1678.3632564484828</v>
      </c>
      <c r="H71" s="4">
        <v>334.91863999999998</v>
      </c>
      <c r="I71" s="4">
        <f t="shared" si="8"/>
        <v>61.768640000000005</v>
      </c>
      <c r="J71" s="4">
        <v>332.00072999999998</v>
      </c>
      <c r="K71" s="4">
        <f t="shared" si="9"/>
        <v>58.850729999999999</v>
      </c>
      <c r="L71" s="4">
        <f t="shared" si="39"/>
        <v>313.79264000000001</v>
      </c>
      <c r="M71" s="4">
        <f t="shared" si="40"/>
        <v>40.642640000000029</v>
      </c>
      <c r="N71" s="4">
        <v>306</v>
      </c>
      <c r="O71" s="4">
        <v>32.85</v>
      </c>
      <c r="P71" s="4">
        <v>308.17510811605382</v>
      </c>
      <c r="Q71" s="4">
        <f t="shared" si="54"/>
        <v>35.025108116053843</v>
      </c>
      <c r="R71" s="5">
        <f t="shared" si="55"/>
        <v>28.918639999999982</v>
      </c>
      <c r="S71" s="5">
        <f t="shared" si="56"/>
        <v>26.743531883946162</v>
      </c>
      <c r="T71" s="5">
        <f t="shared" si="57"/>
        <v>2.1751081160538206</v>
      </c>
      <c r="U71" s="4">
        <f t="shared" si="58"/>
        <v>33.937554058026919</v>
      </c>
      <c r="V71" s="5">
        <f t="shared" si="59"/>
        <v>7.7926400000000058</v>
      </c>
      <c r="W71" s="5">
        <f t="shared" si="60"/>
        <v>5.6175318839461852</v>
      </c>
      <c r="X71" s="4">
        <f t="shared" si="61"/>
        <v>190.90000000000015</v>
      </c>
      <c r="Z71" s="5">
        <f t="shared" si="20"/>
        <v>4179.3215350456003</v>
      </c>
      <c r="AM71">
        <v>994.75605384818004</v>
      </c>
      <c r="AN71">
        <v>4.1793873197369003</v>
      </c>
      <c r="AO71">
        <v>994.00922717388005</v>
      </c>
      <c r="AP71">
        <v>4.1792557503543</v>
      </c>
    </row>
    <row r="72" spans="1:42" x14ac:dyDescent="0.35">
      <c r="A72">
        <v>2.7E-2</v>
      </c>
      <c r="B72" s="4">
        <f t="shared" si="48"/>
        <v>96.662026364341216</v>
      </c>
      <c r="C72" s="5">
        <f t="shared" si="49"/>
        <v>994.46529181420999</v>
      </c>
      <c r="D72" s="6">
        <f t="shared" si="50"/>
        <v>0.14528056380142332</v>
      </c>
      <c r="E72" s="6">
        <f t="shared" si="51"/>
        <v>3.4398640585201104E-2</v>
      </c>
      <c r="F72" s="6">
        <f t="shared" si="52"/>
        <v>3.9113829229963273E-2</v>
      </c>
      <c r="G72" s="3">
        <f t="shared" si="53"/>
        <v>2435.0533849393914</v>
      </c>
      <c r="H72" s="4">
        <v>334.59282999999999</v>
      </c>
      <c r="I72" s="4">
        <f t="shared" si="8"/>
        <v>61.442830000000015</v>
      </c>
      <c r="J72" s="4">
        <v>331.63600000000002</v>
      </c>
      <c r="K72" s="4">
        <f t="shared" si="9"/>
        <v>58.486000000000047</v>
      </c>
      <c r="L72" s="4">
        <f t="shared" si="39"/>
        <v>313.46683000000002</v>
      </c>
      <c r="M72" s="4">
        <f t="shared" si="40"/>
        <v>40.316830000000039</v>
      </c>
      <c r="N72" s="4">
        <v>306</v>
      </c>
      <c r="O72" s="4">
        <v>32.85</v>
      </c>
      <c r="P72" s="4">
        <v>307.69174803143301</v>
      </c>
      <c r="Q72" s="4">
        <f t="shared" si="54"/>
        <v>34.541748031433031</v>
      </c>
      <c r="R72" s="5">
        <f t="shared" si="55"/>
        <v>28.592829999999992</v>
      </c>
      <c r="S72" s="5">
        <f t="shared" si="56"/>
        <v>26.901081968566984</v>
      </c>
      <c r="T72" s="5">
        <f t="shared" si="57"/>
        <v>1.6917480314330078</v>
      </c>
      <c r="U72" s="4">
        <f t="shared" si="58"/>
        <v>33.695874015716512</v>
      </c>
      <c r="V72" s="5">
        <f t="shared" si="59"/>
        <v>7.4668300000000158</v>
      </c>
      <c r="W72" s="5">
        <f t="shared" si="60"/>
        <v>5.7750819685670081</v>
      </c>
      <c r="X72" s="4">
        <f t="shared" si="61"/>
        <v>190.90000000000069</v>
      </c>
      <c r="Z72" s="5">
        <f t="shared" si="20"/>
        <v>4179.3282681590508</v>
      </c>
      <c r="AM72">
        <v>994.75697417203003</v>
      </c>
      <c r="AN72">
        <v>4.1793818526272997</v>
      </c>
      <c r="AO72">
        <v>994.17360945638995</v>
      </c>
      <c r="AP72">
        <v>4.1792746836908004</v>
      </c>
    </row>
    <row r="73" spans="1:42" x14ac:dyDescent="0.35">
      <c r="A73">
        <v>3.3000000000000002E-2</v>
      </c>
      <c r="B73" s="4">
        <f t="shared" si="48"/>
        <v>118.14818178482987</v>
      </c>
      <c r="C73" s="5">
        <f t="shared" si="49"/>
        <v>994.51331468711999</v>
      </c>
      <c r="D73" s="6">
        <f t="shared" si="50"/>
        <v>0.14497249788625788</v>
      </c>
      <c r="E73" s="6">
        <f t="shared" si="51"/>
        <v>3.4160717573087022E-2</v>
      </c>
      <c r="F73" s="6">
        <f t="shared" si="52"/>
        <v>3.7977894185438288E-2</v>
      </c>
      <c r="G73" s="3">
        <f t="shared" si="53"/>
        <v>3302.5094262484827</v>
      </c>
      <c r="H73" s="4">
        <v>334.37598000000003</v>
      </c>
      <c r="I73" s="4">
        <f t="shared" si="8"/>
        <v>61.22598000000005</v>
      </c>
      <c r="J73" s="4">
        <v>331.39560999999998</v>
      </c>
      <c r="K73" s="4">
        <f t="shared" si="9"/>
        <v>58.245609999999999</v>
      </c>
      <c r="L73" s="4">
        <f t="shared" si="39"/>
        <v>313.24998000000005</v>
      </c>
      <c r="M73" s="4">
        <f t="shared" si="40"/>
        <v>40.099980000000073</v>
      </c>
      <c r="N73" s="4">
        <v>306</v>
      </c>
      <c r="O73" s="4">
        <v>32.85</v>
      </c>
      <c r="P73" s="4">
        <v>307.3841561382186</v>
      </c>
      <c r="Q73" s="4">
        <f t="shared" si="54"/>
        <v>34.234156138218623</v>
      </c>
      <c r="R73" s="5">
        <f t="shared" si="55"/>
        <v>28.375980000000027</v>
      </c>
      <c r="S73" s="5">
        <f t="shared" si="56"/>
        <v>26.991823861781427</v>
      </c>
      <c r="T73" s="5">
        <f t="shared" si="57"/>
        <v>1.3841561382186001</v>
      </c>
      <c r="U73" s="4">
        <f t="shared" si="58"/>
        <v>33.542078069109309</v>
      </c>
      <c r="V73" s="5">
        <f t="shared" si="59"/>
        <v>7.2499800000000505</v>
      </c>
      <c r="W73" s="5">
        <f t="shared" si="60"/>
        <v>5.8658238617814504</v>
      </c>
      <c r="X73" s="4">
        <f t="shared" si="61"/>
        <v>190.89999999999688</v>
      </c>
      <c r="Z73" s="5">
        <f t="shared" si="20"/>
        <v>4179.3323203359505</v>
      </c>
      <c r="AM73">
        <v>994.75798855427001</v>
      </c>
      <c r="AN73">
        <v>4.1793758268319001</v>
      </c>
      <c r="AO73">
        <v>994.26864081996996</v>
      </c>
      <c r="AP73">
        <v>4.1792888138400004</v>
      </c>
    </row>
    <row r="74" spans="1:42" x14ac:dyDescent="0.35">
      <c r="A74">
        <v>3.9E-2</v>
      </c>
      <c r="B74" s="4">
        <f t="shared" si="48"/>
        <v>139.63566771497469</v>
      </c>
      <c r="C74" s="5">
        <f t="shared" si="49"/>
        <v>994.55603785594508</v>
      </c>
      <c r="D74" s="6">
        <f t="shared" si="50"/>
        <v>0.14451074535147046</v>
      </c>
      <c r="E74" s="6">
        <f t="shared" si="51"/>
        <v>3.3738862028232591E-2</v>
      </c>
      <c r="F74" s="6">
        <f t="shared" si="52"/>
        <v>3.6945625982190061E-2</v>
      </c>
      <c r="G74" s="3">
        <f t="shared" si="53"/>
        <v>4280.7313803757543</v>
      </c>
      <c r="H74" s="4">
        <v>334.17892000000001</v>
      </c>
      <c r="I74" s="4">
        <f t="shared" si="8"/>
        <v>61.028920000000028</v>
      </c>
      <c r="J74" s="4">
        <v>331.18666999999999</v>
      </c>
      <c r="K74" s="4">
        <f t="shared" si="9"/>
        <v>58.036670000000015</v>
      </c>
      <c r="L74" s="4">
        <f t="shared" si="39"/>
        <v>313.05292000000003</v>
      </c>
      <c r="M74" s="4">
        <f t="shared" si="40"/>
        <v>39.902920000000051</v>
      </c>
      <c r="N74" s="4">
        <v>306</v>
      </c>
      <c r="O74" s="4">
        <v>32.85</v>
      </c>
      <c r="P74" s="4">
        <v>307.17120794247427</v>
      </c>
      <c r="Q74" s="4">
        <f t="shared" si="54"/>
        <v>34.021207942474291</v>
      </c>
      <c r="R74" s="5">
        <f t="shared" si="55"/>
        <v>28.178920000000005</v>
      </c>
      <c r="S74" s="5">
        <f t="shared" si="56"/>
        <v>27.007712057525737</v>
      </c>
      <c r="T74" s="5">
        <f t="shared" si="57"/>
        <v>1.1712079424742683</v>
      </c>
      <c r="U74" s="4">
        <f t="shared" si="58"/>
        <v>33.435603971237143</v>
      </c>
      <c r="V74" s="5">
        <f t="shared" si="59"/>
        <v>7.0529200000000287</v>
      </c>
      <c r="W74" s="5">
        <f t="shared" si="60"/>
        <v>5.8817120575257604</v>
      </c>
      <c r="X74" s="4">
        <f t="shared" si="61"/>
        <v>190.89999999999853</v>
      </c>
      <c r="Z74" s="5">
        <f t="shared" si="20"/>
        <v>4179.3362368521493</v>
      </c>
      <c r="AM74">
        <v>994.75912270884999</v>
      </c>
      <c r="AN74">
        <v>4.1793690896209998</v>
      </c>
      <c r="AO74">
        <v>994.35295300304006</v>
      </c>
      <c r="AP74">
        <v>4.1793033840833003</v>
      </c>
    </row>
    <row r="75" spans="1:42" x14ac:dyDescent="0.35">
      <c r="A75">
        <v>4.4999999999999998E-2</v>
      </c>
      <c r="B75" s="4">
        <f t="shared" si="48"/>
        <v>161.12415387957785</v>
      </c>
      <c r="C75" s="5">
        <f t="shared" si="49"/>
        <v>994.59354246652993</v>
      </c>
      <c r="D75" s="6">
        <f t="shared" si="50"/>
        <v>0.14419899848351242</v>
      </c>
      <c r="E75" s="6">
        <f t="shared" si="51"/>
        <v>3.3452758618627176E-2</v>
      </c>
      <c r="F75" s="6">
        <f t="shared" si="52"/>
        <v>3.6216815086432208E-2</v>
      </c>
      <c r="G75" s="3">
        <f t="shared" si="53"/>
        <v>5369.7192473212071</v>
      </c>
      <c r="H75" s="4">
        <v>334.03978999999998</v>
      </c>
      <c r="I75" s="4">
        <f t="shared" si="8"/>
        <v>60.889790000000005</v>
      </c>
      <c r="J75" s="4">
        <v>331.04696999999999</v>
      </c>
      <c r="K75" s="4">
        <f t="shared" si="9"/>
        <v>57.89697000000001</v>
      </c>
      <c r="L75" s="4">
        <f t="shared" si="39"/>
        <v>312.91379000000001</v>
      </c>
      <c r="M75" s="4">
        <f t="shared" si="40"/>
        <v>39.763790000000029</v>
      </c>
      <c r="N75" s="4">
        <v>306</v>
      </c>
      <c r="O75" s="4">
        <v>32.85</v>
      </c>
      <c r="P75" s="4">
        <v>307.01504603008703</v>
      </c>
      <c r="Q75" s="4">
        <f t="shared" si="54"/>
        <v>33.865046030087058</v>
      </c>
      <c r="R75" s="5">
        <f t="shared" si="55"/>
        <v>28.039789999999982</v>
      </c>
      <c r="S75" s="5">
        <f t="shared" si="56"/>
        <v>27.024743969912947</v>
      </c>
      <c r="T75" s="5">
        <f t="shared" si="57"/>
        <v>1.015046030087035</v>
      </c>
      <c r="U75" s="4">
        <f t="shared" si="58"/>
        <v>33.357523015043526</v>
      </c>
      <c r="V75" s="5">
        <f t="shared" si="59"/>
        <v>6.9137900000000059</v>
      </c>
      <c r="W75" s="5">
        <f t="shared" si="60"/>
        <v>5.8987439699129709</v>
      </c>
      <c r="X75" s="4">
        <f t="shared" si="61"/>
        <v>190.90000000000268</v>
      </c>
      <c r="Z75" s="5">
        <f t="shared" si="20"/>
        <v>4179.3397505909497</v>
      </c>
      <c r="AM75">
        <v>994.76035812206999</v>
      </c>
      <c r="AN75">
        <v>4.1793617509944996</v>
      </c>
      <c r="AO75">
        <v>994.42672681098998</v>
      </c>
      <c r="AP75">
        <v>4.1793177501874004</v>
      </c>
    </row>
    <row r="76" spans="1:42" x14ac:dyDescent="0.35">
      <c r="A76">
        <v>5.0999999999999997E-2</v>
      </c>
      <c r="B76" s="4">
        <f t="shared" si="48"/>
        <v>182.61056434821214</v>
      </c>
      <c r="C76" s="5">
        <f t="shared" si="49"/>
        <v>994.61091692925993</v>
      </c>
      <c r="D76" s="6">
        <f t="shared" si="50"/>
        <v>0.14381667676438389</v>
      </c>
      <c r="E76" s="6">
        <f t="shared" si="51"/>
        <v>3.3087485843522522E-2</v>
      </c>
      <c r="F76" s="6">
        <f t="shared" si="52"/>
        <v>3.5516343635411132E-2</v>
      </c>
      <c r="G76" s="3">
        <f t="shared" si="53"/>
        <v>6569.4730270848431</v>
      </c>
      <c r="H76" s="4">
        <v>333.90607</v>
      </c>
      <c r="I76" s="4">
        <f t="shared" si="8"/>
        <v>60.756070000000022</v>
      </c>
      <c r="J76" s="4">
        <v>330.90874000000002</v>
      </c>
      <c r="K76" s="4">
        <f t="shared" si="9"/>
        <v>57.758740000000046</v>
      </c>
      <c r="L76" s="4">
        <f t="shared" si="39"/>
        <v>312.78007000000002</v>
      </c>
      <c r="M76" s="4">
        <f t="shared" si="40"/>
        <v>39.630070000000046</v>
      </c>
      <c r="N76" s="4">
        <v>306</v>
      </c>
      <c r="O76" s="4">
        <v>32.85</v>
      </c>
      <c r="P76" s="4">
        <v>306.89562895540627</v>
      </c>
      <c r="Q76" s="4">
        <f t="shared" si="54"/>
        <v>33.745628955406289</v>
      </c>
      <c r="R76" s="5">
        <f t="shared" si="55"/>
        <v>27.90607</v>
      </c>
      <c r="S76" s="5">
        <f t="shared" si="56"/>
        <v>27.010441044593733</v>
      </c>
      <c r="T76" s="5">
        <f t="shared" si="57"/>
        <v>0.89562895540626641</v>
      </c>
      <c r="U76" s="4">
        <f t="shared" si="58"/>
        <v>33.297814477703142</v>
      </c>
      <c r="V76" s="5">
        <f t="shared" si="59"/>
        <v>6.7800700000000234</v>
      </c>
      <c r="W76" s="5">
        <f t="shared" si="60"/>
        <v>5.8844410445937569</v>
      </c>
      <c r="X76" s="4">
        <f t="shared" si="61"/>
        <v>190.90000000000106</v>
      </c>
      <c r="Z76" s="5">
        <f t="shared" si="20"/>
        <v>4179.3392590842004</v>
      </c>
      <c r="AM76">
        <v>994.76170415431</v>
      </c>
      <c r="AN76">
        <v>4.1793537553737998</v>
      </c>
      <c r="AO76">
        <v>994.46012970420998</v>
      </c>
      <c r="AP76">
        <v>4.1793247627946002</v>
      </c>
    </row>
    <row r="77" spans="1:42" x14ac:dyDescent="0.35">
      <c r="A77">
        <v>5.7000000000000002E-2</v>
      </c>
      <c r="B77" s="4">
        <v>204.09716335863703</v>
      </c>
      <c r="C77" s="5"/>
      <c r="D77" s="6"/>
      <c r="E77" s="6"/>
      <c r="F77" s="6"/>
      <c r="G77" s="3">
        <f t="shared" si="53"/>
        <v>7879.9927196666613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5"/>
      <c r="S77" s="5"/>
      <c r="T77" s="5"/>
      <c r="U77" s="5"/>
      <c r="V77" s="5"/>
      <c r="W77" s="5"/>
      <c r="X77" s="4"/>
      <c r="Z77" s="5"/>
    </row>
    <row r="78" spans="1:42" x14ac:dyDescent="0.35">
      <c r="A78">
        <v>6.3E-2</v>
      </c>
      <c r="B78" s="4">
        <v>225.58353490320263</v>
      </c>
      <c r="C78" s="5"/>
      <c r="D78" s="6"/>
      <c r="E78" s="6"/>
      <c r="F78" s="6"/>
      <c r="G78" s="3">
        <f t="shared" si="53"/>
        <v>9301.2783250666616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5"/>
      <c r="S78" s="5"/>
      <c r="T78" s="5"/>
      <c r="U78" s="5"/>
      <c r="V78" s="5"/>
      <c r="W78" s="5"/>
      <c r="X78" s="4"/>
      <c r="Z78" s="5"/>
    </row>
    <row r="79" spans="1:42" x14ac:dyDescent="0.35">
      <c r="A79">
        <v>6.9000000000000006E-2</v>
      </c>
      <c r="B79" s="4">
        <v>247.07079796908482</v>
      </c>
      <c r="C79" s="5"/>
      <c r="D79" s="6"/>
      <c r="E79" s="6"/>
      <c r="F79" s="6"/>
      <c r="G79" s="3">
        <f t="shared" si="53"/>
        <v>10833.329843284842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5"/>
      <c r="S79" s="5"/>
      <c r="T79" s="5"/>
      <c r="U79" s="5"/>
      <c r="V79" s="5"/>
      <c r="W79" s="5"/>
      <c r="X79" s="4"/>
      <c r="Z79" s="5"/>
    </row>
    <row r="80" spans="1:42" x14ac:dyDescent="0.35">
      <c r="A80">
        <v>7.4999999999999997E-2</v>
      </c>
      <c r="B80" s="4">
        <v>268.5581660041758</v>
      </c>
      <c r="C80" s="5"/>
      <c r="D80" s="6"/>
      <c r="E80" s="6"/>
      <c r="F80" s="6"/>
      <c r="G80" s="3">
        <f t="shared" si="53"/>
        <v>12476.147274321203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5"/>
      <c r="S80" s="5"/>
      <c r="T80" s="5"/>
      <c r="U80" s="5"/>
      <c r="V80" s="5"/>
      <c r="W80" s="5"/>
      <c r="X80" s="4"/>
      <c r="Z80" s="5"/>
    </row>
    <row r="81" spans="1:42" x14ac:dyDescent="0.35">
      <c r="A81">
        <v>0.08</v>
      </c>
      <c r="B81" s="4">
        <v>286.46372272989316</v>
      </c>
      <c r="C81" s="5"/>
      <c r="D81" s="6"/>
      <c r="E81" s="6"/>
      <c r="F81" s="6"/>
      <c r="G81" s="3">
        <f t="shared" si="53"/>
        <v>13929.774650254283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5"/>
      <c r="S81" s="5"/>
      <c r="T81" s="5"/>
      <c r="U81" s="5"/>
      <c r="V81" s="5"/>
      <c r="W81" s="5"/>
      <c r="X81" s="4"/>
      <c r="Z81" s="5"/>
    </row>
    <row r="82" spans="1:42" x14ac:dyDescent="0.35">
      <c r="A82">
        <v>8.5000000000000006E-2</v>
      </c>
      <c r="B82" s="4">
        <v>304.39999999999998</v>
      </c>
      <c r="C82" s="5"/>
      <c r="D82" s="6"/>
      <c r="E82" s="6"/>
      <c r="F82" s="6"/>
      <c r="G82" s="3">
        <f t="shared" si="53"/>
        <v>15460.32279897777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5"/>
      <c r="S82" s="5"/>
      <c r="T82" s="5"/>
      <c r="U82" s="5"/>
      <c r="V82" s="5"/>
      <c r="W82" s="5"/>
      <c r="X82" s="4"/>
      <c r="Z82" s="5"/>
    </row>
    <row r="83" spans="1:42" x14ac:dyDescent="0.35">
      <c r="A83">
        <v>0.09</v>
      </c>
      <c r="B83" s="4">
        <v>322.3</v>
      </c>
      <c r="C83" s="5"/>
      <c r="D83" s="6"/>
      <c r="E83" s="6"/>
      <c r="F83" s="6"/>
      <c r="G83" s="3">
        <f t="shared" si="53"/>
        <v>17067.791720491656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5"/>
      <c r="S83" s="5"/>
      <c r="T83" s="5"/>
      <c r="U83" s="5"/>
      <c r="V83" s="5"/>
      <c r="W83" s="5"/>
      <c r="X83" s="4"/>
      <c r="Z83" s="5"/>
    </row>
    <row r="84" spans="1:42" x14ac:dyDescent="0.35">
      <c r="A84">
        <v>9.5000000000000001E-2</v>
      </c>
      <c r="B84" s="4">
        <v>339.3</v>
      </c>
      <c r="C84" s="5"/>
      <c r="D84" s="6"/>
      <c r="E84" s="6"/>
      <c r="F84" s="6"/>
      <c r="G84" s="3">
        <f t="shared" si="53"/>
        <v>18752.181414795949</v>
      </c>
      <c r="H84" s="4"/>
      <c r="I84" s="4"/>
      <c r="J84" s="4"/>
      <c r="K84" s="4"/>
      <c r="L84" s="4"/>
      <c r="M84" s="4"/>
      <c r="N84" s="4"/>
      <c r="O84" s="4"/>
      <c r="P84" s="4"/>
      <c r="Q84" s="4"/>
      <c r="R84" s="5"/>
      <c r="S84" s="5"/>
      <c r="T84" s="5"/>
      <c r="U84" s="5"/>
      <c r="V84" s="5"/>
      <c r="W84" s="5"/>
      <c r="X84" s="4"/>
      <c r="Z84" s="5"/>
    </row>
    <row r="85" spans="1:42" x14ac:dyDescent="0.35">
      <c r="A85">
        <v>0.1</v>
      </c>
      <c r="B85" s="4">
        <v>357.2</v>
      </c>
      <c r="C85" s="5"/>
      <c r="D85" s="6"/>
      <c r="E85" s="6"/>
      <c r="F85" s="6"/>
      <c r="G85" s="3">
        <f t="shared" si="53"/>
        <v>20513.491881890648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5"/>
      <c r="S85" s="5"/>
      <c r="T85" s="5"/>
      <c r="U85" s="5"/>
      <c r="V85" s="5"/>
      <c r="W85" s="5"/>
      <c r="X85" s="4"/>
      <c r="Z85" s="5"/>
    </row>
    <row r="86" spans="1:42" x14ac:dyDescent="0.35">
      <c r="B86" s="4"/>
      <c r="C86" s="5"/>
      <c r="D86" s="6"/>
      <c r="E86" s="6"/>
      <c r="F86" s="6"/>
      <c r="H86" s="4"/>
      <c r="I86" s="4"/>
      <c r="J86" s="4"/>
      <c r="K86" s="4"/>
      <c r="L86" s="4"/>
      <c r="M86" s="4"/>
      <c r="N86" s="4"/>
      <c r="O86" s="4"/>
      <c r="P86" s="4"/>
      <c r="Q86" s="4"/>
      <c r="R86" s="5"/>
      <c r="S86" s="5"/>
      <c r="T86" s="5"/>
      <c r="U86" s="5"/>
      <c r="V86" s="5"/>
      <c r="W86" s="5"/>
      <c r="X86" s="4"/>
      <c r="Z86" s="5"/>
    </row>
    <row r="87" spans="1:42" x14ac:dyDescent="0.35">
      <c r="B87" s="4"/>
      <c r="C87" s="5"/>
      <c r="D87" s="6"/>
      <c r="E87" s="6"/>
      <c r="F87" s="6"/>
      <c r="H87" s="4"/>
      <c r="I87" s="4"/>
      <c r="J87" s="4"/>
      <c r="K87" s="4"/>
      <c r="L87" s="4"/>
      <c r="M87" s="4"/>
      <c r="N87" s="4"/>
      <c r="O87" s="4"/>
      <c r="P87" s="4"/>
      <c r="Q87" s="4"/>
      <c r="R87" s="5"/>
      <c r="S87" s="5"/>
      <c r="T87" s="5"/>
      <c r="U87" s="5"/>
      <c r="V87" s="5"/>
      <c r="W87" s="5"/>
      <c r="X87" s="4"/>
      <c r="Z87" s="5"/>
    </row>
    <row r="88" spans="1:42" x14ac:dyDescent="0.35">
      <c r="B88" s="4"/>
      <c r="C88" s="5"/>
      <c r="D88" s="6"/>
      <c r="E88" s="6"/>
      <c r="F88" s="6"/>
      <c r="H88" s="4"/>
      <c r="I88" s="4"/>
      <c r="J88" s="4"/>
      <c r="K88" s="4"/>
      <c r="L88" s="4"/>
      <c r="M88" s="4"/>
      <c r="N88" s="4"/>
      <c r="O88" s="4"/>
      <c r="P88" s="4"/>
      <c r="Q88" s="4"/>
      <c r="R88" s="5"/>
      <c r="S88" s="5"/>
      <c r="T88" s="5"/>
      <c r="U88" s="5"/>
      <c r="V88" s="5"/>
      <c r="W88" s="5"/>
      <c r="X88" s="4"/>
      <c r="Z88" s="5"/>
    </row>
    <row r="89" spans="1:42" x14ac:dyDescent="0.35">
      <c r="A89">
        <v>3.0000000000000001E-3</v>
      </c>
      <c r="B89" s="4">
        <f t="shared" ref="B89:B97" si="62">A89*C89*3.6</f>
        <v>10.711850383708471</v>
      </c>
      <c r="C89" s="5">
        <f t="shared" ref="C89:C97" si="63">AM89*0.5+AO89*0.5</f>
        <v>991.83799849152501</v>
      </c>
      <c r="D89" s="6">
        <f t="shared" ref="D89:D97" si="64">((R89*S89)^0.5)/X89</f>
        <v>0.17330210389217748</v>
      </c>
      <c r="E89" s="6">
        <f t="shared" ref="E89:E97" si="65">((W89*V89)^0.5)/X89</f>
        <v>5.4049160458147484E-2</v>
      </c>
      <c r="F89" s="6">
        <f t="shared" ref="F89:F97" si="66">V89/X89</f>
        <v>0.10703567312729198</v>
      </c>
      <c r="G89" s="3"/>
      <c r="H89" s="4">
        <v>347.55910999999998</v>
      </c>
      <c r="I89" s="4">
        <f t="shared" si="8"/>
        <v>74.409109999999998</v>
      </c>
      <c r="J89" s="4">
        <v>344.7944</v>
      </c>
      <c r="K89" s="4">
        <f t="shared" si="9"/>
        <v>71.644400000000019</v>
      </c>
      <c r="L89" s="4">
        <f t="shared" si="39"/>
        <v>326.43311</v>
      </c>
      <c r="M89" s="4">
        <f t="shared" si="40"/>
        <v>53.283110000000022</v>
      </c>
      <c r="N89" s="4">
        <v>306</v>
      </c>
      <c r="O89" s="4">
        <v>32.85</v>
      </c>
      <c r="P89" s="4">
        <v>321.22289927247743</v>
      </c>
      <c r="Q89" s="4">
        <f t="shared" ref="Q89:Q97" si="67">P89-273.15</f>
        <v>48.072899272477457</v>
      </c>
      <c r="R89" s="5">
        <f t="shared" ref="R89:R97" si="68">H89-N89</f>
        <v>41.559109999999976</v>
      </c>
      <c r="S89" s="5">
        <f t="shared" ref="S89:S97" si="69">H89-P89</f>
        <v>26.336210727522541</v>
      </c>
      <c r="T89" s="5">
        <f t="shared" ref="T89:T97" si="70">P89-N89</f>
        <v>15.222899272477434</v>
      </c>
      <c r="U89" s="5">
        <f t="shared" ref="U89:U97" si="71">O89*0.5+Q89*0.5</f>
        <v>40.461449636238726</v>
      </c>
      <c r="V89" s="5">
        <f t="shared" ref="V89:V97" si="72">L89-N89</f>
        <v>20.433109999999999</v>
      </c>
      <c r="W89" s="5">
        <f t="shared" ref="W89:W97" si="73">L89-P89</f>
        <v>5.2102107275225649</v>
      </c>
      <c r="X89" s="4">
        <f t="shared" ref="X89:X97" si="74">A89*Z89*T89</f>
        <v>190.89999999999964</v>
      </c>
      <c r="Z89" s="5">
        <f t="shared" ref="Z89:Z97" si="75">1000*(AN89*0.5+AP89*0.5)</f>
        <v>4180.1060490744003</v>
      </c>
      <c r="AM89">
        <v>994.75396784279997</v>
      </c>
      <c r="AN89">
        <v>4.1793997116775001</v>
      </c>
      <c r="AO89">
        <v>988.92202914024995</v>
      </c>
      <c r="AP89">
        <v>4.1808123864712998</v>
      </c>
    </row>
    <row r="90" spans="1:42" x14ac:dyDescent="0.35">
      <c r="A90">
        <v>8.9999999999999993E-3</v>
      </c>
      <c r="B90" s="4">
        <f t="shared" si="62"/>
        <v>32.201374230073057</v>
      </c>
      <c r="C90" s="5">
        <f t="shared" si="63"/>
        <v>993.86957500225503</v>
      </c>
      <c r="D90" s="6">
        <f t="shared" si="64"/>
        <v>0.1539141656453332</v>
      </c>
      <c r="E90" s="6">
        <f t="shared" si="65"/>
        <v>4.1757076473746303E-2</v>
      </c>
      <c r="F90" s="6">
        <f t="shared" si="66"/>
        <v>5.7114772132006213E-2</v>
      </c>
      <c r="G90" s="3"/>
      <c r="H90" s="4">
        <v>338.02920999999998</v>
      </c>
      <c r="I90" s="4">
        <f t="shared" ref="I90:I97" si="76">H90-273.15</f>
        <v>64.87921</v>
      </c>
      <c r="J90" s="4">
        <v>335.15739000000002</v>
      </c>
      <c r="K90" s="4">
        <f t="shared" ref="K90:K97" si="77">J90-273.15</f>
        <v>62.007390000000044</v>
      </c>
      <c r="L90" s="4">
        <f t="shared" si="39"/>
        <v>316.90321</v>
      </c>
      <c r="M90" s="4">
        <f t="shared" si="40"/>
        <v>43.753210000000024</v>
      </c>
      <c r="N90" s="4">
        <v>306</v>
      </c>
      <c r="O90" s="4">
        <v>32.85</v>
      </c>
      <c r="P90" s="4">
        <v>311.07523540713532</v>
      </c>
      <c r="Q90" s="4">
        <f t="shared" si="67"/>
        <v>37.925235407135347</v>
      </c>
      <c r="R90" s="5">
        <f t="shared" si="68"/>
        <v>32.029209999999978</v>
      </c>
      <c r="S90" s="5">
        <f t="shared" si="69"/>
        <v>26.953974592864654</v>
      </c>
      <c r="T90" s="5">
        <f t="shared" si="70"/>
        <v>5.0752354071353238</v>
      </c>
      <c r="U90" s="5">
        <f t="shared" si="71"/>
        <v>35.38761770356767</v>
      </c>
      <c r="V90" s="5">
        <f t="shared" si="72"/>
        <v>10.903210000000001</v>
      </c>
      <c r="W90" s="5">
        <f t="shared" si="73"/>
        <v>5.8279745928646776</v>
      </c>
      <c r="X90" s="4">
        <f t="shared" si="74"/>
        <v>190.90000000000026</v>
      </c>
      <c r="Z90" s="5">
        <f t="shared" si="75"/>
        <v>4179.3354218191007</v>
      </c>
      <c r="AM90">
        <v>994.75452760853</v>
      </c>
      <c r="AN90">
        <v>4.1793963863558004</v>
      </c>
      <c r="AO90">
        <v>992.98462239597995</v>
      </c>
      <c r="AP90">
        <v>4.1792744572823999</v>
      </c>
    </row>
    <row r="91" spans="1:42" x14ac:dyDescent="0.35">
      <c r="A91">
        <v>1.4999999999999999E-2</v>
      </c>
      <c r="B91" s="4">
        <f t="shared" si="62"/>
        <v>53.687237803942949</v>
      </c>
      <c r="C91" s="5">
        <f t="shared" si="63"/>
        <v>994.20810748042504</v>
      </c>
      <c r="D91" s="6">
        <f t="shared" si="64"/>
        <v>0.14934942579236041</v>
      </c>
      <c r="E91" s="6">
        <f t="shared" si="65"/>
        <v>3.8070477195802192E-2</v>
      </c>
      <c r="F91" s="6">
        <f t="shared" si="66"/>
        <v>4.687276060764814E-2</v>
      </c>
      <c r="G91" s="3"/>
      <c r="H91" s="4">
        <v>336.07400999999999</v>
      </c>
      <c r="I91" s="4">
        <f t="shared" si="76"/>
        <v>62.92401000000001</v>
      </c>
      <c r="J91" s="4">
        <v>333.17885000000001</v>
      </c>
      <c r="K91" s="4">
        <f t="shared" si="77"/>
        <v>60.028850000000034</v>
      </c>
      <c r="L91" s="4">
        <f t="shared" si="39"/>
        <v>314.94801000000001</v>
      </c>
      <c r="M91" s="4">
        <f t="shared" si="40"/>
        <v>41.798010000000033</v>
      </c>
      <c r="N91" s="4">
        <v>306</v>
      </c>
      <c r="O91" s="4">
        <v>32.85</v>
      </c>
      <c r="P91" s="4">
        <v>309.04515606164171</v>
      </c>
      <c r="Q91" s="4">
        <f t="shared" si="67"/>
        <v>35.895156061641728</v>
      </c>
      <c r="R91" s="5">
        <f t="shared" si="68"/>
        <v>30.074009999999987</v>
      </c>
      <c r="S91" s="5">
        <f t="shared" si="69"/>
        <v>27.028853938358282</v>
      </c>
      <c r="T91" s="5">
        <f t="shared" si="70"/>
        <v>3.0451560616417055</v>
      </c>
      <c r="U91" s="5">
        <f t="shared" si="71"/>
        <v>34.372578030820861</v>
      </c>
      <c r="V91" s="5">
        <f t="shared" si="72"/>
        <v>8.9480100000000107</v>
      </c>
      <c r="W91" s="5">
        <f t="shared" si="73"/>
        <v>5.9028539383583052</v>
      </c>
      <c r="X91" s="4">
        <f t="shared" si="74"/>
        <v>190.89999999999958</v>
      </c>
      <c r="Z91" s="5">
        <f t="shared" si="75"/>
        <v>4179.3150856791999</v>
      </c>
      <c r="AM91">
        <v>994.75522538077996</v>
      </c>
      <c r="AN91">
        <v>4.1793922412253997</v>
      </c>
      <c r="AO91">
        <v>993.66098958007001</v>
      </c>
      <c r="AP91">
        <v>4.1792379301329996</v>
      </c>
    </row>
    <row r="92" spans="1:42" x14ac:dyDescent="0.35">
      <c r="A92">
        <v>2.1000000000000001E-2</v>
      </c>
      <c r="B92" s="4">
        <f t="shared" si="62"/>
        <v>75.175327622633887</v>
      </c>
      <c r="C92" s="5">
        <f t="shared" si="63"/>
        <v>994.3826405110301</v>
      </c>
      <c r="D92" s="6">
        <f t="shared" si="64"/>
        <v>0.14714227413094241</v>
      </c>
      <c r="E92" s="6">
        <f t="shared" si="65"/>
        <v>3.6140990789356259E-2</v>
      </c>
      <c r="F92" s="6">
        <f t="shared" si="66"/>
        <v>4.2284232582504008E-2</v>
      </c>
      <c r="G92" s="3"/>
      <c r="H92" s="4">
        <v>335.19806</v>
      </c>
      <c r="I92" s="4">
        <f t="shared" si="76"/>
        <v>62.048060000000021</v>
      </c>
      <c r="J92" s="4">
        <v>332.2835</v>
      </c>
      <c r="K92" s="4">
        <f t="shared" si="77"/>
        <v>59.133500000000026</v>
      </c>
      <c r="L92" s="4">
        <f t="shared" si="39"/>
        <v>314.07206000000002</v>
      </c>
      <c r="M92" s="4">
        <f t="shared" si="40"/>
        <v>40.922060000000045</v>
      </c>
      <c r="N92" s="4">
        <v>306</v>
      </c>
      <c r="O92" s="4">
        <v>32.85</v>
      </c>
      <c r="P92" s="4">
        <v>308.17510811605382</v>
      </c>
      <c r="Q92" s="4">
        <f t="shared" si="67"/>
        <v>35.025108116053843</v>
      </c>
      <c r="R92" s="5">
        <f t="shared" si="68"/>
        <v>29.198059999999998</v>
      </c>
      <c r="S92" s="5">
        <f t="shared" si="69"/>
        <v>27.022951883946178</v>
      </c>
      <c r="T92" s="5">
        <f t="shared" si="70"/>
        <v>2.1751081160538206</v>
      </c>
      <c r="U92" s="5">
        <f t="shared" si="71"/>
        <v>33.937554058026919</v>
      </c>
      <c r="V92" s="5">
        <f t="shared" si="72"/>
        <v>8.0720600000000218</v>
      </c>
      <c r="W92" s="5">
        <f t="shared" si="73"/>
        <v>5.8969518839462012</v>
      </c>
      <c r="X92" s="4">
        <f t="shared" si="74"/>
        <v>190.90000000000015</v>
      </c>
      <c r="Z92" s="5">
        <f t="shared" si="75"/>
        <v>4179.3215350456003</v>
      </c>
      <c r="AM92">
        <v>994.75605384818004</v>
      </c>
      <c r="AN92">
        <v>4.1793873197369003</v>
      </c>
      <c r="AO92">
        <v>994.00922717388005</v>
      </c>
      <c r="AP92">
        <v>4.1792557503543</v>
      </c>
    </row>
    <row r="93" spans="1:42" x14ac:dyDescent="0.35">
      <c r="A93">
        <v>2.7E-2</v>
      </c>
      <c r="B93" s="4">
        <f t="shared" si="62"/>
        <v>96.662026364341216</v>
      </c>
      <c r="C93" s="5">
        <f t="shared" si="63"/>
        <v>994.46529181420999</v>
      </c>
      <c r="D93" s="6">
        <f t="shared" si="64"/>
        <v>0.14562331047234689</v>
      </c>
      <c r="E93" s="6">
        <f t="shared" si="65"/>
        <v>3.4744030836037353E-2</v>
      </c>
      <c r="F93" s="6">
        <f t="shared" si="66"/>
        <v>3.9456416972236771E-2</v>
      </c>
      <c r="G93" s="3"/>
      <c r="H93" s="4">
        <v>334.65823</v>
      </c>
      <c r="I93" s="4">
        <f t="shared" si="76"/>
        <v>61.508230000000026</v>
      </c>
      <c r="J93" s="4">
        <v>331.74182999999999</v>
      </c>
      <c r="K93" s="4">
        <f t="shared" si="77"/>
        <v>58.591830000000016</v>
      </c>
      <c r="L93" s="4">
        <f t="shared" si="39"/>
        <v>313.53223000000003</v>
      </c>
      <c r="M93" s="4">
        <f t="shared" si="40"/>
        <v>40.38223000000005</v>
      </c>
      <c r="N93" s="4">
        <v>306</v>
      </c>
      <c r="O93" s="4">
        <v>32.85</v>
      </c>
      <c r="P93" s="4">
        <v>307.69174803143301</v>
      </c>
      <c r="Q93" s="4">
        <f t="shared" si="67"/>
        <v>34.541748031433031</v>
      </c>
      <c r="R93" s="5">
        <f t="shared" si="68"/>
        <v>28.658230000000003</v>
      </c>
      <c r="S93" s="5">
        <f t="shared" si="69"/>
        <v>26.966481968566995</v>
      </c>
      <c r="T93" s="5">
        <f t="shared" si="70"/>
        <v>1.6917480314330078</v>
      </c>
      <c r="U93" s="5">
        <f t="shared" si="71"/>
        <v>33.695874015716512</v>
      </c>
      <c r="V93" s="5">
        <f t="shared" si="72"/>
        <v>7.5322300000000268</v>
      </c>
      <c r="W93" s="5">
        <f t="shared" si="73"/>
        <v>5.8404819685670191</v>
      </c>
      <c r="X93" s="4">
        <f t="shared" si="74"/>
        <v>190.90000000000069</v>
      </c>
      <c r="Z93" s="5">
        <f t="shared" si="75"/>
        <v>4179.3282681590508</v>
      </c>
      <c r="AM93">
        <v>994.75697417203003</v>
      </c>
      <c r="AN93">
        <v>4.1793818526272997</v>
      </c>
      <c r="AO93">
        <v>994.17360945638995</v>
      </c>
      <c r="AP93">
        <v>4.1792746836908004</v>
      </c>
    </row>
    <row r="94" spans="1:42" x14ac:dyDescent="0.35">
      <c r="A94">
        <v>3.3000000000000002E-2</v>
      </c>
      <c r="B94" s="4">
        <f t="shared" si="62"/>
        <v>118.14818178482987</v>
      </c>
      <c r="C94" s="5">
        <f t="shared" si="63"/>
        <v>994.51331468711999</v>
      </c>
      <c r="D94" s="6">
        <f t="shared" si="64"/>
        <v>0.14482614513325059</v>
      </c>
      <c r="E94" s="6">
        <f t="shared" si="65"/>
        <v>3.4013585459786215E-2</v>
      </c>
      <c r="F94" s="6">
        <f t="shared" si="66"/>
        <v>3.7831587218439718E-2</v>
      </c>
      <c r="G94" s="3"/>
      <c r="H94" s="4">
        <v>334.34805</v>
      </c>
      <c r="I94" s="4">
        <f t="shared" si="76"/>
        <v>61.198050000000023</v>
      </c>
      <c r="J94" s="4">
        <v>331.41586000000001</v>
      </c>
      <c r="K94" s="4">
        <f t="shared" si="77"/>
        <v>58.265860000000032</v>
      </c>
      <c r="L94" s="4">
        <f t="shared" si="39"/>
        <v>313.22205000000002</v>
      </c>
      <c r="M94" s="4">
        <f t="shared" si="40"/>
        <v>40.072050000000047</v>
      </c>
      <c r="N94" s="4">
        <v>306</v>
      </c>
      <c r="O94" s="4">
        <v>32.85</v>
      </c>
      <c r="P94" s="4">
        <v>307.3841561382186</v>
      </c>
      <c r="Q94" s="4">
        <f t="shared" si="67"/>
        <v>34.234156138218623</v>
      </c>
      <c r="R94" s="5">
        <f t="shared" si="68"/>
        <v>28.348050000000001</v>
      </c>
      <c r="S94" s="5">
        <f t="shared" si="69"/>
        <v>26.963893861781401</v>
      </c>
      <c r="T94" s="5">
        <f t="shared" si="70"/>
        <v>1.3841561382186001</v>
      </c>
      <c r="U94" s="5">
        <f t="shared" si="71"/>
        <v>33.542078069109309</v>
      </c>
      <c r="V94" s="5">
        <f t="shared" si="72"/>
        <v>7.2220500000000243</v>
      </c>
      <c r="W94" s="5">
        <f t="shared" si="73"/>
        <v>5.8378938617814242</v>
      </c>
      <c r="X94" s="4">
        <f t="shared" si="74"/>
        <v>190.89999999999688</v>
      </c>
      <c r="Z94" s="5">
        <f t="shared" si="75"/>
        <v>4179.3323203359505</v>
      </c>
      <c r="AM94">
        <v>994.75798855427001</v>
      </c>
      <c r="AN94">
        <v>4.1793758268319001</v>
      </c>
      <c r="AO94">
        <v>994.26864081996996</v>
      </c>
      <c r="AP94">
        <v>4.1792888138400004</v>
      </c>
    </row>
    <row r="95" spans="1:42" x14ac:dyDescent="0.35">
      <c r="A95">
        <v>3.9E-2</v>
      </c>
      <c r="B95" s="4">
        <f t="shared" si="62"/>
        <v>139.63566771497469</v>
      </c>
      <c r="C95" s="5">
        <f t="shared" si="63"/>
        <v>994.55603785594508</v>
      </c>
      <c r="D95" s="6">
        <f t="shared" si="64"/>
        <v>0.14445850728533935</v>
      </c>
      <c r="E95" s="6">
        <f t="shared" si="65"/>
        <v>3.3686419970247669E-2</v>
      </c>
      <c r="F95" s="6">
        <f t="shared" si="66"/>
        <v>3.6893399685699706E-2</v>
      </c>
      <c r="G95" s="3"/>
      <c r="H95" s="4">
        <v>334.16895</v>
      </c>
      <c r="I95" s="4">
        <f t="shared" si="76"/>
        <v>61.018950000000018</v>
      </c>
      <c r="J95" s="4">
        <v>331.21334999999999</v>
      </c>
      <c r="K95" s="4">
        <f t="shared" si="77"/>
        <v>58.063350000000014</v>
      </c>
      <c r="L95" s="4">
        <f t="shared" si="39"/>
        <v>313.04295000000002</v>
      </c>
      <c r="M95" s="4">
        <f t="shared" si="40"/>
        <v>39.892950000000042</v>
      </c>
      <c r="N95" s="4">
        <v>306</v>
      </c>
      <c r="O95" s="4">
        <v>32.85</v>
      </c>
      <c r="P95" s="4">
        <v>307.17120794247427</v>
      </c>
      <c r="Q95" s="4">
        <f t="shared" si="67"/>
        <v>34.021207942474291</v>
      </c>
      <c r="R95" s="5">
        <f t="shared" si="68"/>
        <v>28.168949999999995</v>
      </c>
      <c r="S95" s="5">
        <f t="shared" si="69"/>
        <v>26.997742057525727</v>
      </c>
      <c r="T95" s="5">
        <f t="shared" si="70"/>
        <v>1.1712079424742683</v>
      </c>
      <c r="U95" s="5">
        <f t="shared" si="71"/>
        <v>33.435603971237143</v>
      </c>
      <c r="V95" s="5">
        <f t="shared" si="72"/>
        <v>7.0429500000000189</v>
      </c>
      <c r="W95" s="5">
        <f t="shared" si="73"/>
        <v>5.8717420575257506</v>
      </c>
      <c r="X95" s="4">
        <f t="shared" si="74"/>
        <v>190.89999999999853</v>
      </c>
      <c r="Z95" s="5">
        <f t="shared" si="75"/>
        <v>4179.3362368521493</v>
      </c>
      <c r="AM95">
        <v>994.75912270884999</v>
      </c>
      <c r="AN95">
        <v>4.1793690896209998</v>
      </c>
      <c r="AO95">
        <v>994.35295300304006</v>
      </c>
      <c r="AP95">
        <v>4.1793033840833003</v>
      </c>
    </row>
    <row r="96" spans="1:42" x14ac:dyDescent="0.35">
      <c r="A96">
        <v>4.4999999999999998E-2</v>
      </c>
      <c r="B96" s="4">
        <f t="shared" si="62"/>
        <v>161.12415387957785</v>
      </c>
      <c r="C96" s="5">
        <f t="shared" si="63"/>
        <v>994.59354246652993</v>
      </c>
      <c r="D96" s="6">
        <f t="shared" si="64"/>
        <v>0.14392163329638602</v>
      </c>
      <c r="E96" s="6">
        <f t="shared" si="65"/>
        <v>3.3174558951491309E-2</v>
      </c>
      <c r="F96" s="6">
        <f t="shared" si="66"/>
        <v>3.5939497118910063E-2</v>
      </c>
      <c r="G96" s="3"/>
      <c r="H96" s="4">
        <v>333.98685</v>
      </c>
      <c r="I96" s="4">
        <f t="shared" si="76"/>
        <v>60.836850000000027</v>
      </c>
      <c r="J96" s="4">
        <v>331.02451000000002</v>
      </c>
      <c r="K96" s="4">
        <f t="shared" si="77"/>
        <v>57.874510000000043</v>
      </c>
      <c r="L96" s="4">
        <f t="shared" si="39"/>
        <v>312.86085000000003</v>
      </c>
      <c r="M96" s="4">
        <f t="shared" si="40"/>
        <v>39.71085000000005</v>
      </c>
      <c r="N96" s="4">
        <v>306</v>
      </c>
      <c r="O96" s="4">
        <v>32.85</v>
      </c>
      <c r="P96" s="4">
        <v>307.01504603008703</v>
      </c>
      <c r="Q96" s="4">
        <f t="shared" si="67"/>
        <v>33.865046030087058</v>
      </c>
      <c r="R96" s="5">
        <f t="shared" si="68"/>
        <v>27.986850000000004</v>
      </c>
      <c r="S96" s="5">
        <f t="shared" si="69"/>
        <v>26.971803969912969</v>
      </c>
      <c r="T96" s="5">
        <f t="shared" si="70"/>
        <v>1.015046030087035</v>
      </c>
      <c r="U96" s="5">
        <f t="shared" si="71"/>
        <v>33.357523015043526</v>
      </c>
      <c r="V96" s="5">
        <f t="shared" si="72"/>
        <v>6.8608500000000276</v>
      </c>
      <c r="W96" s="5">
        <f t="shared" si="73"/>
        <v>5.8458039699129927</v>
      </c>
      <c r="X96" s="4">
        <f t="shared" si="74"/>
        <v>190.90000000000268</v>
      </c>
      <c r="Z96" s="5">
        <f t="shared" si="75"/>
        <v>4179.3397505909497</v>
      </c>
      <c r="AM96">
        <v>994.76035812206999</v>
      </c>
      <c r="AN96">
        <v>4.1793617509944996</v>
      </c>
      <c r="AO96">
        <v>994.42672681098998</v>
      </c>
      <c r="AP96">
        <v>4.1793177501874004</v>
      </c>
    </row>
    <row r="97" spans="1:42" x14ac:dyDescent="0.35">
      <c r="A97">
        <v>5.0999999999999997E-2</v>
      </c>
      <c r="B97" s="4">
        <f t="shared" si="62"/>
        <v>182.61056434821214</v>
      </c>
      <c r="C97" s="5">
        <f t="shared" si="63"/>
        <v>994.61091692925993</v>
      </c>
      <c r="D97" s="6">
        <f t="shared" si="64"/>
        <v>0.1436312146644351</v>
      </c>
      <c r="E97" s="6">
        <f t="shared" si="65"/>
        <v>3.2901580358151286E-2</v>
      </c>
      <c r="F97" s="6">
        <f t="shared" si="66"/>
        <v>3.5330906233630194E-2</v>
      </c>
      <c r="G97" s="3"/>
      <c r="H97" s="4">
        <v>333.87067000000002</v>
      </c>
      <c r="I97" s="4">
        <f t="shared" si="76"/>
        <v>60.720670000000041</v>
      </c>
      <c r="J97" s="4">
        <v>330.89548000000002</v>
      </c>
      <c r="K97" s="4">
        <f t="shared" si="77"/>
        <v>57.745480000000043</v>
      </c>
      <c r="L97" s="4">
        <f t="shared" si="39"/>
        <v>312.74467000000004</v>
      </c>
      <c r="M97" s="4">
        <f t="shared" si="40"/>
        <v>39.594670000000065</v>
      </c>
      <c r="N97" s="4">
        <v>306</v>
      </c>
      <c r="O97" s="4">
        <v>32.85</v>
      </c>
      <c r="P97" s="4">
        <v>306.89562895540627</v>
      </c>
      <c r="Q97" s="4">
        <f t="shared" si="67"/>
        <v>33.745628955406289</v>
      </c>
      <c r="R97" s="5">
        <f t="shared" si="68"/>
        <v>27.870670000000018</v>
      </c>
      <c r="S97" s="5">
        <f t="shared" si="69"/>
        <v>26.975041044593752</v>
      </c>
      <c r="T97" s="5">
        <f t="shared" si="70"/>
        <v>0.89562895540626641</v>
      </c>
      <c r="U97" s="5">
        <f t="shared" si="71"/>
        <v>33.297814477703142</v>
      </c>
      <c r="V97" s="5">
        <f t="shared" si="72"/>
        <v>6.7446700000000419</v>
      </c>
      <c r="W97" s="5">
        <f t="shared" si="73"/>
        <v>5.8490410445937755</v>
      </c>
      <c r="X97" s="4">
        <f t="shared" si="74"/>
        <v>190.90000000000106</v>
      </c>
      <c r="Z97" s="5">
        <f t="shared" si="75"/>
        <v>4179.3392590842004</v>
      </c>
      <c r="AM97">
        <v>994.76170415431</v>
      </c>
      <c r="AN97">
        <v>4.1793537553737998</v>
      </c>
      <c r="AO97">
        <v>994.46012970420998</v>
      </c>
      <c r="AP97">
        <v>4.1793247627946002</v>
      </c>
    </row>
    <row r="98" spans="1:42" x14ac:dyDescent="0.35">
      <c r="H98" s="4"/>
      <c r="I98" s="4"/>
      <c r="J98" s="4"/>
      <c r="K98" s="4"/>
      <c r="L98" s="4"/>
      <c r="M98" s="4"/>
      <c r="N98" s="4"/>
      <c r="O98" s="4"/>
      <c r="P98" s="4"/>
      <c r="Q98" s="4"/>
    </row>
    <row r="102" spans="1:42" x14ac:dyDescent="0.35">
      <c r="B102">
        <v>8.9999999999999993E-3</v>
      </c>
      <c r="D102">
        <v>1.7000000000000001E-2</v>
      </c>
      <c r="F102">
        <v>2.5999999999999999E-2</v>
      </c>
    </row>
    <row r="104" spans="1:42" x14ac:dyDescent="0.35">
      <c r="B104" t="s">
        <v>8</v>
      </c>
      <c r="C104" s="7" t="s">
        <v>9</v>
      </c>
      <c r="D104" t="s">
        <v>8</v>
      </c>
      <c r="E104" s="7" t="s">
        <v>9</v>
      </c>
      <c r="F104" t="s">
        <v>8</v>
      </c>
      <c r="G104" s="7" t="s">
        <v>9</v>
      </c>
    </row>
    <row r="105" spans="1:42" x14ac:dyDescent="0.35">
      <c r="A105" t="s">
        <v>6</v>
      </c>
      <c r="B105" s="1" t="s">
        <v>7</v>
      </c>
      <c r="C105" s="1" t="s">
        <v>10</v>
      </c>
      <c r="D105" s="1" t="s">
        <v>7</v>
      </c>
      <c r="E105" s="1" t="s">
        <v>10</v>
      </c>
      <c r="F105" s="1" t="s">
        <v>7</v>
      </c>
      <c r="G105" s="1" t="s">
        <v>10</v>
      </c>
    </row>
    <row r="107" spans="1:42" x14ac:dyDescent="0.35">
      <c r="A107">
        <v>387.6</v>
      </c>
      <c r="B107" s="4">
        <v>63.550160000000005</v>
      </c>
      <c r="C107" s="4">
        <f>B107-32.85</f>
        <v>30.700160000000004</v>
      </c>
      <c r="D107" s="4">
        <v>61.720790000000022</v>
      </c>
      <c r="E107" s="4">
        <v>28.870790000000021</v>
      </c>
      <c r="F107" s="4">
        <v>61.080039999999997</v>
      </c>
      <c r="G107" s="4">
        <v>28.230039999999995</v>
      </c>
      <c r="H107" s="5"/>
      <c r="I107" s="5"/>
      <c r="J107" s="5"/>
      <c r="K107" s="5"/>
      <c r="L107" s="5"/>
      <c r="M107" s="5"/>
      <c r="N107" s="5"/>
    </row>
    <row r="108" spans="1:42" x14ac:dyDescent="0.35">
      <c r="A108">
        <v>202.4</v>
      </c>
      <c r="B108" s="4">
        <v>65.363670000000013</v>
      </c>
      <c r="C108" s="4">
        <f t="shared" ref="C108:C111" si="78">B108-32.85</f>
        <v>32.513670000000012</v>
      </c>
      <c r="D108" s="4">
        <v>63.571740000000034</v>
      </c>
      <c r="E108" s="4">
        <v>30.721740000000032</v>
      </c>
      <c r="F108" s="4">
        <v>62.899870000000021</v>
      </c>
      <c r="G108" s="4">
        <v>30.04987000000002</v>
      </c>
      <c r="H108" s="5"/>
      <c r="I108" s="5"/>
      <c r="J108" s="5"/>
      <c r="K108" s="5"/>
      <c r="L108" s="5"/>
      <c r="M108" s="5"/>
      <c r="N108" s="5"/>
    </row>
    <row r="109" spans="1:42" x14ac:dyDescent="0.35">
      <c r="A109">
        <v>140</v>
      </c>
      <c r="B109" s="4">
        <v>66.913810000000012</v>
      </c>
      <c r="C109" s="4">
        <f t="shared" si="78"/>
        <v>34.063810000000011</v>
      </c>
      <c r="D109" s="4">
        <v>65.111289999999997</v>
      </c>
      <c r="E109" s="4">
        <v>32.261289999999995</v>
      </c>
      <c r="F109" s="4">
        <v>64.404930000000036</v>
      </c>
      <c r="G109" s="4">
        <v>31.554930000000034</v>
      </c>
      <c r="H109" s="5"/>
      <c r="I109" s="5"/>
      <c r="J109" s="5"/>
      <c r="K109" s="5"/>
      <c r="L109" s="5"/>
      <c r="M109" s="5"/>
      <c r="N109" s="5"/>
    </row>
    <row r="110" spans="1:42" x14ac:dyDescent="0.35">
      <c r="A110">
        <v>100</v>
      </c>
      <c r="B110" s="4">
        <v>68.804990000000032</v>
      </c>
      <c r="C110" s="4">
        <f t="shared" si="78"/>
        <v>35.954990000000031</v>
      </c>
      <c r="D110" s="4">
        <v>66.94055000000003</v>
      </c>
      <c r="E110" s="4">
        <v>34.090550000000029</v>
      </c>
      <c r="F110" s="4">
        <v>66.156790000000001</v>
      </c>
      <c r="G110" s="4">
        <v>33.306789999999999</v>
      </c>
      <c r="H110" s="5"/>
      <c r="I110" s="5"/>
      <c r="J110" s="5"/>
      <c r="K110" s="5"/>
      <c r="L110" s="5"/>
      <c r="M110" s="5"/>
      <c r="N110" s="5"/>
    </row>
    <row r="111" spans="1:42" x14ac:dyDescent="0.35">
      <c r="A111">
        <v>50</v>
      </c>
      <c r="B111" s="4">
        <v>74.46902</v>
      </c>
      <c r="C111" s="4">
        <f t="shared" si="78"/>
        <v>41.619019999999999</v>
      </c>
      <c r="D111" s="4">
        <v>72.302580000000034</v>
      </c>
      <c r="E111" s="4">
        <v>39.452580000000033</v>
      </c>
      <c r="F111" s="4">
        <v>71.320610000000045</v>
      </c>
      <c r="G111" s="4">
        <v>38.470610000000043</v>
      </c>
      <c r="H111" s="5"/>
      <c r="I111" s="5"/>
      <c r="J111" s="5"/>
      <c r="K111" s="5"/>
      <c r="L111" s="5"/>
      <c r="M111" s="5"/>
      <c r="N111" s="5"/>
    </row>
    <row r="112" spans="1:42" x14ac:dyDescent="0.35">
      <c r="B112" s="4"/>
      <c r="C112" s="4"/>
      <c r="D112" s="4"/>
      <c r="E112" s="4"/>
      <c r="F112" s="4"/>
      <c r="G112" s="4"/>
      <c r="H112" s="5"/>
      <c r="I112" s="5"/>
      <c r="J112" s="5"/>
      <c r="K112" s="5"/>
      <c r="L112" s="5"/>
      <c r="M112" s="5"/>
      <c r="N112" s="5"/>
    </row>
    <row r="113" spans="2:8" x14ac:dyDescent="0.35">
      <c r="B113" s="4"/>
      <c r="C113" s="4"/>
      <c r="D113" s="4"/>
      <c r="E113" s="4"/>
      <c r="F113" s="4"/>
      <c r="G113" s="4"/>
      <c r="H113" s="5"/>
    </row>
  </sheetData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F821E-472E-44C7-8AD2-81B994D553B5}">
  <dimension ref="A1"/>
  <sheetViews>
    <sheetView topLeftCell="A55" workbookViewId="0">
      <selection activeCell="J154" sqref="J154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17E6D-6270-4B0D-BE2E-3CBD5B14CC3D}">
  <dimension ref="A1"/>
  <sheetViews>
    <sheetView topLeftCell="A19" workbookViewId="0">
      <selection activeCell="B88" sqref="B88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BAD1A-6E8F-4A86-8E96-6C5C119A20CB}">
  <dimension ref="A1"/>
  <sheetViews>
    <sheetView topLeftCell="A19" workbookViewId="0">
      <selection activeCell="G69" sqref="G69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5BEDA-8FC1-4B1A-81BA-FFD55CD474FE}">
  <dimension ref="A1"/>
  <sheetViews>
    <sheetView topLeftCell="A13" workbookViewId="0">
      <selection activeCell="X39" sqref="X39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9E198-B116-4B00-9800-CA374B20FB98}">
  <dimension ref="A2:C40"/>
  <sheetViews>
    <sheetView workbookViewId="0">
      <selection activeCell="F31" sqref="F31"/>
    </sheetView>
  </sheetViews>
  <sheetFormatPr baseColWidth="10" defaultRowHeight="14.5" x14ac:dyDescent="0.35"/>
  <cols>
    <col min="6" max="6" width="18.7265625" customWidth="1"/>
    <col min="7" max="7" width="27.08984375" customWidth="1"/>
  </cols>
  <sheetData>
    <row r="2" spans="1:3" x14ac:dyDescent="0.35">
      <c r="A2" s="4">
        <v>10.780559999999999</v>
      </c>
      <c r="B2" s="3">
        <f>45802.6673604523+8.64076388269572*A2+-0.193364097203347*A2^2</f>
        <v>45873.346766920688</v>
      </c>
      <c r="C2" s="3">
        <f>36409.4032700901-16.6123578513403*A2-0.0256717582025426*A2^2</f>
        <v>36227.329165627758</v>
      </c>
    </row>
    <row r="3" spans="1:3" x14ac:dyDescent="0.35">
      <c r="A3" s="4">
        <v>21.561119999999999</v>
      </c>
      <c r="B3" s="3">
        <f t="shared" ref="B3:B40" si="0">45802.6673604523+8.64076388269572*A3+-0.193364097203347*A3^2</f>
        <v>45899.080439359372</v>
      </c>
      <c r="C3" s="3">
        <f t="shared" ref="C3:C40" si="1">36409.4032700901-16.6123578513403*A3-0.0256717582025426*A3^2</f>
        <v>36039.287893356428</v>
      </c>
    </row>
    <row r="4" spans="1:3" x14ac:dyDescent="0.35">
      <c r="A4" s="4">
        <v>28.748160000000002</v>
      </c>
      <c r="B4" s="3">
        <f t="shared" si="0"/>
        <v>45891.266368746452</v>
      </c>
      <c r="C4" s="3">
        <f t="shared" si="1"/>
        <v>35910.611951948325</v>
      </c>
    </row>
    <row r="5" spans="1:3" x14ac:dyDescent="0.35">
      <c r="A5" s="4">
        <v>39.52872</v>
      </c>
      <c r="B5" s="3">
        <f t="shared" si="0"/>
        <v>45842.090484468972</v>
      </c>
      <c r="C5" s="3">
        <f t="shared" si="1"/>
        <v>35712.625399995348</v>
      </c>
    </row>
    <row r="6" spans="1:3" x14ac:dyDescent="0.35">
      <c r="A6" s="4">
        <v>46.715759999999996</v>
      </c>
      <c r="B6" s="3">
        <f t="shared" si="0"/>
        <v>45784.336709378607</v>
      </c>
      <c r="C6" s="3">
        <f t="shared" si="1"/>
        <v>35577.319272132809</v>
      </c>
    </row>
    <row r="7" spans="1:3" x14ac:dyDescent="0.35">
      <c r="A7" s="4">
        <v>50.309280000000001</v>
      </c>
      <c r="B7" s="3">
        <f t="shared" si="0"/>
        <v>45747.968866161806</v>
      </c>
      <c r="C7" s="3">
        <f t="shared" si="1"/>
        <v>35508.671680233376</v>
      </c>
    </row>
    <row r="8" spans="1:3" x14ac:dyDescent="0.35">
      <c r="A8" s="4">
        <v>61.089840000000009</v>
      </c>
      <c r="B8" s="3">
        <f t="shared" si="0"/>
        <v>45608.901513824945</v>
      </c>
      <c r="C8" s="3">
        <f t="shared" si="1"/>
        <v>35298.750792662417</v>
      </c>
    </row>
    <row r="9" spans="1:3" x14ac:dyDescent="0.35">
      <c r="A9" s="4">
        <v>71.870400000000004</v>
      </c>
      <c r="B9" s="3">
        <f t="shared" si="0"/>
        <v>45424.888427458376</v>
      </c>
      <c r="C9" s="3">
        <f t="shared" si="1"/>
        <v>35082.86273728247</v>
      </c>
    </row>
    <row r="10" spans="1:3" x14ac:dyDescent="0.35">
      <c r="A10" s="4">
        <v>82.650959999999998</v>
      </c>
      <c r="B10" s="3">
        <f t="shared" si="0"/>
        <v>45195.92960706212</v>
      </c>
      <c r="C10" s="3">
        <f t="shared" si="1"/>
        <v>34861.00751409353</v>
      </c>
    </row>
    <row r="11" spans="1:3" x14ac:dyDescent="0.35">
      <c r="A11" s="4">
        <v>93.431519999999992</v>
      </c>
      <c r="B11" s="3">
        <f t="shared" si="0"/>
        <v>44922.025052636163</v>
      </c>
      <c r="C11" s="3">
        <f t="shared" si="1"/>
        <v>34633.185123095609</v>
      </c>
    </row>
    <row r="12" spans="1:3" x14ac:dyDescent="0.35">
      <c r="A12" s="4">
        <v>100.61856</v>
      </c>
      <c r="B12" s="3">
        <f t="shared" si="0"/>
        <v>44714.452164113471</v>
      </c>
      <c r="C12" s="3">
        <f t="shared" si="1"/>
        <v>34477.988435869775</v>
      </c>
    </row>
    <row r="13" spans="1:3" x14ac:dyDescent="0.35">
      <c r="A13" s="4">
        <v>111.39912</v>
      </c>
      <c r="B13" s="3">
        <f t="shared" si="0"/>
        <v>44365.63805297135</v>
      </c>
      <c r="C13" s="3">
        <f t="shared" si="1"/>
        <v>34240.220765190199</v>
      </c>
    </row>
    <row r="14" spans="1:3" x14ac:dyDescent="0.35">
      <c r="A14" s="4">
        <v>122.17968000000002</v>
      </c>
      <c r="B14" s="3">
        <f t="shared" si="0"/>
        <v>43971.878207799535</v>
      </c>
      <c r="C14" s="3">
        <f t="shared" si="1"/>
        <v>33996.485926701629</v>
      </c>
    </row>
    <row r="15" spans="1:3" x14ac:dyDescent="0.35">
      <c r="A15" s="4">
        <v>132.96024</v>
      </c>
      <c r="B15" s="3">
        <f t="shared" si="0"/>
        <v>43533.172628598033</v>
      </c>
      <c r="C15" s="3">
        <f t="shared" si="1"/>
        <v>33746.783920404072</v>
      </c>
    </row>
    <row r="16" spans="1:3" x14ac:dyDescent="0.35">
      <c r="A16" s="4">
        <v>143.74080000000001</v>
      </c>
      <c r="B16" s="3">
        <f t="shared" si="0"/>
        <v>43049.521315366823</v>
      </c>
      <c r="C16" s="3">
        <f t="shared" si="1"/>
        <v>33491.114746297528</v>
      </c>
    </row>
    <row r="17" spans="1:3" x14ac:dyDescent="0.35">
      <c r="A17" s="4">
        <v>154.52135999999999</v>
      </c>
      <c r="B17" s="3">
        <f t="shared" si="0"/>
        <v>42520.924268105911</v>
      </c>
      <c r="C17" s="3">
        <f t="shared" si="1"/>
        <v>33229.478404381989</v>
      </c>
    </row>
    <row r="18" spans="1:3" x14ac:dyDescent="0.35">
      <c r="A18" s="4">
        <v>168.89543999999998</v>
      </c>
      <c r="B18" s="3">
        <f t="shared" si="0"/>
        <v>41746.212618822959</v>
      </c>
      <c r="C18" s="3">
        <f t="shared" si="1"/>
        <v>32871.347687458401</v>
      </c>
    </row>
    <row r="19" spans="1:3" x14ac:dyDescent="0.35">
      <c r="A19" s="4">
        <v>179.67600000000002</v>
      </c>
      <c r="B19" s="3">
        <f t="shared" si="0"/>
        <v>41112.742192159421</v>
      </c>
      <c r="C19" s="3">
        <f t="shared" si="1"/>
        <v>32595.787953988558</v>
      </c>
    </row>
    <row r="20" spans="1:3" x14ac:dyDescent="0.35">
      <c r="A20" s="4">
        <v>190.45656</v>
      </c>
      <c r="B20" s="3">
        <f t="shared" si="0"/>
        <v>40434.326031466204</v>
      </c>
      <c r="C20" s="3">
        <f t="shared" si="1"/>
        <v>32314.26105270972</v>
      </c>
    </row>
    <row r="21" spans="1:3" x14ac:dyDescent="0.35">
      <c r="A21" s="4">
        <v>201.23712</v>
      </c>
      <c r="B21" s="3">
        <f t="shared" si="0"/>
        <v>39710.964136743278</v>
      </c>
      <c r="C21" s="3">
        <f t="shared" si="1"/>
        <v>32026.766983621896</v>
      </c>
    </row>
    <row r="22" spans="1:3" x14ac:dyDescent="0.35">
      <c r="A22" s="4">
        <v>212.01767999999998</v>
      </c>
      <c r="B22" s="3">
        <f t="shared" si="0"/>
        <v>38942.656507990658</v>
      </c>
      <c r="C22" s="3">
        <f t="shared" si="1"/>
        <v>31733.30574672508</v>
      </c>
    </row>
    <row r="23" spans="1:3" x14ac:dyDescent="0.35">
      <c r="A23" s="4">
        <v>222.79823999999999</v>
      </c>
      <c r="B23" s="3">
        <f t="shared" si="0"/>
        <v>38129.403145208329</v>
      </c>
      <c r="C23" s="3">
        <f t="shared" si="1"/>
        <v>31433.877342019277</v>
      </c>
    </row>
    <row r="24" spans="1:3" x14ac:dyDescent="0.35">
      <c r="A24" s="4">
        <v>233.57879999999997</v>
      </c>
      <c r="B24" s="3">
        <f t="shared" si="0"/>
        <v>37271.204048396321</v>
      </c>
      <c r="C24" s="3">
        <f t="shared" si="1"/>
        <v>31128.481769504488</v>
      </c>
    </row>
    <row r="25" spans="1:3" x14ac:dyDescent="0.35">
      <c r="A25" s="4">
        <v>244.35936000000004</v>
      </c>
      <c r="B25" s="3">
        <f t="shared" si="0"/>
        <v>36368.059217554604</v>
      </c>
      <c r="C25" s="3">
        <f t="shared" si="1"/>
        <v>30817.1190291807</v>
      </c>
    </row>
    <row r="26" spans="1:3" x14ac:dyDescent="0.35">
      <c r="A26" s="4">
        <v>255.13991999999999</v>
      </c>
      <c r="B26" s="3">
        <f t="shared" si="0"/>
        <v>35419.968652683201</v>
      </c>
      <c r="C26" s="3">
        <f t="shared" si="1"/>
        <v>30499.789121047928</v>
      </c>
    </row>
    <row r="27" spans="1:3" x14ac:dyDescent="0.35">
      <c r="A27" s="4">
        <v>265.92048</v>
      </c>
      <c r="B27" s="3">
        <f t="shared" si="0"/>
        <v>34426.932353782089</v>
      </c>
      <c r="C27" s="3">
        <f t="shared" si="1"/>
        <v>30176.492045106166</v>
      </c>
    </row>
    <row r="28" spans="1:3" x14ac:dyDescent="0.35">
      <c r="A28" s="4">
        <v>276.70103999999998</v>
      </c>
      <c r="B28" s="3">
        <f t="shared" si="0"/>
        <v>33388.950320851298</v>
      </c>
      <c r="C28" s="3">
        <f t="shared" si="1"/>
        <v>29847.227801355413</v>
      </c>
    </row>
    <row r="29" spans="1:3" x14ac:dyDescent="0.35">
      <c r="A29" s="4">
        <v>287.48160000000001</v>
      </c>
      <c r="B29" s="3">
        <f t="shared" si="0"/>
        <v>32306.022553890791</v>
      </c>
      <c r="C29" s="3">
        <f t="shared" si="1"/>
        <v>29511.99638979567</v>
      </c>
    </row>
    <row r="30" spans="1:3" x14ac:dyDescent="0.35">
      <c r="A30" s="4">
        <v>298.26215999999999</v>
      </c>
      <c r="B30" s="3">
        <f t="shared" si="0"/>
        <v>31178.149052900601</v>
      </c>
      <c r="C30" s="3">
        <f t="shared" si="1"/>
        <v>29170.797810426939</v>
      </c>
    </row>
    <row r="31" spans="1:3" x14ac:dyDescent="0.35">
      <c r="A31" s="4">
        <v>309.04271999999997</v>
      </c>
      <c r="B31" s="3">
        <f t="shared" si="0"/>
        <v>30005.329817880705</v>
      </c>
      <c r="C31" s="3">
        <f t="shared" si="1"/>
        <v>28823.632063249221</v>
      </c>
    </row>
    <row r="32" spans="1:3" x14ac:dyDescent="0.35">
      <c r="A32" s="4">
        <v>319.82328000000001</v>
      </c>
      <c r="B32" s="3">
        <f t="shared" si="0"/>
        <v>28787.564848831113</v>
      </c>
      <c r="C32" s="3">
        <f t="shared" si="1"/>
        <v>28470.499148262505</v>
      </c>
    </row>
    <row r="33" spans="1:3" x14ac:dyDescent="0.35">
      <c r="A33" s="4">
        <v>330.60383999999999</v>
      </c>
      <c r="B33" s="3">
        <f t="shared" si="0"/>
        <v>27524.854145751833</v>
      </c>
      <c r="C33" s="3">
        <f t="shared" si="1"/>
        <v>28111.399065466805</v>
      </c>
    </row>
    <row r="34" spans="1:3" x14ac:dyDescent="0.35">
      <c r="A34" s="4">
        <v>341.38440000000003</v>
      </c>
      <c r="B34" s="3">
        <f t="shared" si="0"/>
        <v>26217.197708642845</v>
      </c>
      <c r="C34" s="3">
        <f t="shared" si="1"/>
        <v>27746.331814862115</v>
      </c>
    </row>
    <row r="35" spans="1:3" x14ac:dyDescent="0.35">
      <c r="A35" s="4">
        <v>352.16496000000001</v>
      </c>
      <c r="B35" s="3">
        <f t="shared" si="0"/>
        <v>24864.595537504163</v>
      </c>
      <c r="C35" s="3">
        <f t="shared" si="1"/>
        <v>27375.297396448434</v>
      </c>
    </row>
    <row r="36" spans="1:3" x14ac:dyDescent="0.35">
      <c r="A36" s="4">
        <v>362.94551999999999</v>
      </c>
      <c r="B36" s="3">
        <f t="shared" si="0"/>
        <v>23467.047632335787</v>
      </c>
      <c r="C36" s="3">
        <f t="shared" si="1"/>
        <v>26998.295810225762</v>
      </c>
    </row>
    <row r="37" spans="1:3" x14ac:dyDescent="0.35">
      <c r="A37" s="4">
        <v>373.72608000000002</v>
      </c>
      <c r="B37" s="3">
        <f t="shared" si="0"/>
        <v>22024.553993137713</v>
      </c>
      <c r="C37" s="3">
        <f t="shared" si="1"/>
        <v>26615.327056194103</v>
      </c>
    </row>
    <row r="38" spans="1:3" x14ac:dyDescent="0.35">
      <c r="A38" s="4">
        <v>384.50664</v>
      </c>
      <c r="B38" s="3">
        <f t="shared" si="0"/>
        <v>20537.114619909949</v>
      </c>
      <c r="C38" s="3">
        <f t="shared" si="1"/>
        <v>26226.391134353453</v>
      </c>
    </row>
    <row r="39" spans="1:3" x14ac:dyDescent="0.35">
      <c r="A39" s="4">
        <v>395.28719999999998</v>
      </c>
      <c r="B39" s="3">
        <f t="shared" si="0"/>
        <v>19004.72951265248</v>
      </c>
      <c r="C39" s="3">
        <f t="shared" si="1"/>
        <v>25831.488044703812</v>
      </c>
    </row>
    <row r="40" spans="1:3" x14ac:dyDescent="0.35">
      <c r="A40" s="4">
        <v>406.06776000000002</v>
      </c>
      <c r="B40" s="3">
        <f t="shared" si="0"/>
        <v>17427.39867136531</v>
      </c>
      <c r="C40" s="3">
        <f t="shared" si="1"/>
        <v>25430.617787245184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Abmessungen</vt:lpstr>
      <vt:lpstr>Daten</vt:lpstr>
      <vt:lpstr>Thermaler Widerstand</vt:lpstr>
      <vt:lpstr>Material</vt:lpstr>
      <vt:lpstr>Strömungswiderstand</vt:lpstr>
      <vt:lpstr>Turbulenzintensität</vt:lpstr>
      <vt:lpstr>Pumpen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2020-03-07T01:43:33Z</dcterms:modified>
</cp:coreProperties>
</file>