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8323DD92-2840-40BB-9599-9952C5EA7749}" xr6:coauthVersionLast="47" xr6:coauthVersionMax="47" xr10:uidLastSave="{00000000-0000-0000-0000-000000000000}"/>
  <bookViews>
    <workbookView xWindow="-120" yWindow="-120" windowWidth="51840" windowHeight="21240" xr2:uid="{00000000-000D-0000-FFFF-FFFF00000000}"/>
  </bookViews>
  <sheets>
    <sheet name="Tabelle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40" i="1" l="1"/>
  <c r="H39" i="1"/>
  <c r="E39" i="1"/>
  <c r="E40" i="1"/>
  <c r="H45" i="1"/>
  <c r="H46" i="1"/>
  <c r="H9" i="1" l="1"/>
  <c r="E9" i="1"/>
  <c r="H65" i="1" s="1"/>
  <c r="H14" i="1" l="1"/>
  <c r="H58" i="1" l="1"/>
  <c r="H16" i="1"/>
  <c r="H15" i="1"/>
  <c r="E46" i="1" l="1"/>
  <c r="H29" i="1"/>
  <c r="E47" i="1"/>
  <c r="E54" i="1"/>
  <c r="H53" i="1"/>
  <c r="E53" i="1"/>
  <c r="H54" i="1"/>
  <c r="H28" i="1"/>
  <c r="E22" i="1"/>
  <c r="E29" i="1"/>
  <c r="E23" i="1"/>
  <c r="E28" i="1"/>
  <c r="E32" i="1" s="1"/>
  <c r="E67" i="1"/>
  <c r="E68" i="1" s="1"/>
  <c r="I63" i="1"/>
  <c r="H63" i="1" s="1"/>
  <c r="H64" i="1" s="1"/>
  <c r="E63" i="1"/>
  <c r="E64" i="1" s="1"/>
  <c r="E58" i="1"/>
  <c r="I6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E7" authorId="0" shapeId="0" xr:uid="{33DD50E4-8FD7-4AFE-9ACA-F9F43CC16296}">
      <text>
        <r>
          <rPr>
            <b/>
            <sz val="14"/>
            <color indexed="9"/>
            <rFont val="Segoe UI"/>
            <family val="2"/>
          </rPr>
          <t>Die Werte kannst du dir beim upgraden anzeigen lassen (Y) oder auch später bei "Meine Autos", indem du mit dem rechten Analogstick nach rechts drückst oder am PC "L" drücken.</t>
        </r>
      </text>
    </comment>
    <comment ref="H7" authorId="0" shapeId="0" xr:uid="{6F422338-1A75-4584-81C6-0810DA05265D}">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vorne einmal ganz nach links (weich) im Tuningfenster </t>
        </r>
      </text>
    </comment>
    <comment ref="E8" authorId="0" shapeId="0" xr:uid="{A05C56D0-C4EE-47C0-8F0D-BC1A01B66066}">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8" authorId="0" shapeId="0" xr:uid="{98561D64-6057-4321-A956-6ABF1C7AFADE}">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hinten einmal ganz nach rechts (hart) im Tuningfenster </t>
        </r>
      </text>
    </comment>
    <comment ref="E12" authorId="0" shapeId="0" xr:uid="{06441BA1-E34D-44F7-BE3B-D23A505A4CBC}">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H12" authorId="0" shapeId="0" xr:uid="{B0209181-3AB1-42EC-BA80-78B8DB65E9BC}">
      <text>
        <r>
          <rPr>
            <b/>
            <sz val="14"/>
            <color indexed="9"/>
            <rFont val="Segoe UI"/>
            <family val="2"/>
          </rPr>
          <t xml:space="preserve">Erhöhter Abtrieb vorne führt zu mehr Grip in schnellen Kurvenfahrten auf der Vorderachse und weniger untersteuern.  </t>
        </r>
      </text>
    </comment>
    <comment ref="E13" authorId="0" shapeId="0" xr:uid="{F492088E-9D65-4D89-A518-7BABAADE1D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H13" authorId="0" shapeId="0" xr:uid="{0F16473D-F697-4E14-8023-83711C62C57C}">
      <text>
        <r>
          <rPr>
            <b/>
            <sz val="14"/>
            <color indexed="9"/>
            <rFont val="Segoe UI"/>
            <family val="2"/>
          </rPr>
          <t xml:space="preserve">Erhöhter Abtrieb hinten führt zu mehr Grip in schnellen Kurvenfahrten auf der Hinterachse und weniger übersteuern.  </t>
        </r>
      </text>
    </comment>
    <comment ref="E16" authorId="0" shapeId="0" xr:uid="{C40E16A3-63AE-4A96-B252-690EA8B63C1C}">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E37" authorId="0" shapeId="0" xr:uid="{EE16796C-CC4E-479C-B5EB-7F9A2422D083}">
      <text>
        <r>
          <rPr>
            <b/>
            <sz val="14"/>
            <color indexed="9"/>
            <rFont val="Segoe UI"/>
            <family val="2"/>
          </rPr>
          <t xml:space="preserve">Du kannst die Stabilisatoren noch über den +-% Wert nachträglich härter oder weicher machen. z.B. 7, wären 7% härter oder -3, wären 3% weicher  </t>
        </r>
      </text>
    </comment>
    <comment ref="H37" authorId="0" shapeId="0" xr:uid="{0589A64A-09B4-4026-8FC8-62C8B2602EAF}">
      <text>
        <r>
          <rPr>
            <b/>
            <sz val="14"/>
            <color indexed="9"/>
            <rFont val="Segoe UI"/>
            <family val="2"/>
          </rPr>
          <t xml:space="preserve">Du kannst die Stabilisatoren noch über den +-% Wert nachträglich härter oder weicher machen. z.B. 7, wären 7% härter oder -3, wären 3% weicher  </t>
        </r>
      </text>
    </comment>
    <comment ref="E38" authorId="0" shapeId="0" xr:uid="{61F5E16A-E505-44BF-9750-717F0688EFCC}">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H38" authorId="0" shapeId="0" xr:uid="{34B78EA1-1F48-4509-BE7C-CC0CBBD3D36B}">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E45" authorId="0" shapeId="0" xr:uid="{DC8D9CB5-8283-468A-B90B-CD2CF616FC27}">
      <text>
        <r>
          <rPr>
            <b/>
            <sz val="14"/>
            <color indexed="9"/>
            <rFont val="Segoe UI"/>
            <family val="2"/>
          </rPr>
          <t xml:space="preserve">Du kannst die Federn noch über den +-% Wert nachträglich härter oder weicher machen. z.B. 7, wären 7% härter oder -3, wären 3% weicher  </t>
        </r>
      </text>
    </comment>
    <comment ref="H45" authorId="0" shapeId="0" xr:uid="{F595E286-2C18-4ECF-AC5F-E7592877A550}">
      <text>
        <r>
          <rPr>
            <b/>
            <sz val="14"/>
            <color indexed="9"/>
            <rFont val="Segoe UI"/>
            <family val="2"/>
          </rPr>
          <t xml:space="preserve">      
          Regler nach ganz links und dann um die angezeigten Clicks erhöhen.  </t>
        </r>
      </text>
    </comment>
    <comment ref="H46" authorId="0" shapeId="0" xr:uid="{DE5FB816-B281-4548-BD33-DE68A9D2569E}">
      <text>
        <r>
          <rPr>
            <b/>
            <sz val="14"/>
            <color indexed="9"/>
            <rFont val="Segoe UI"/>
            <family val="2"/>
          </rPr>
          <t xml:space="preserve">
       Regler nach ganz links und dann um die angezeigten Clicks erhöhen.  </t>
        </r>
      </text>
    </comment>
    <comment ref="E52" authorId="0" shapeId="0" xr:uid="{15DD0BA1-BA9F-45A1-9765-6D8FA9E6A7E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2" authorId="0" shapeId="0" xr:uid="{C329304A-F73F-4CE8-B9C3-06DCF31EC4B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<sst xmlns="http://schemas.openxmlformats.org/spreadsheetml/2006/main" count="81" uniqueCount="48">
  <si>
    <t>Vorne:</t>
  </si>
  <si>
    <t>Hinten:</t>
  </si>
  <si>
    <t>Federn</t>
  </si>
  <si>
    <t>Federn Min:</t>
  </si>
  <si>
    <t>Federn Max:</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</si>
  <si>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</si>
  <si>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</si>
  <si>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</si>
  <si>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</si>
  <si>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</si>
  <si>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</si>
  <si>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</si>
  <si>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</si>
  <si>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Härte +-%:</t>
  </si>
  <si>
    <t>Bremse</t>
  </si>
  <si>
    <t>Aerodynamik</t>
  </si>
  <si>
    <t>Verteilung</t>
  </si>
  <si>
    <t>Reifen</t>
  </si>
  <si>
    <t>Breite vorne</t>
  </si>
  <si>
    <t>Breite hinten</t>
  </si>
  <si>
    <t>Vorne</t>
  </si>
  <si>
    <t>Hinten</t>
  </si>
  <si>
    <t>Beschleunigung</t>
  </si>
  <si>
    <t>Verzögerung</t>
  </si>
  <si>
    <t>Druck</t>
  </si>
  <si>
    <t>AWD</t>
  </si>
  <si>
    <t>RWD + FWD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</si>
  <si>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</si>
  <si>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</si>
  <si>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</si>
  <si>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</si>
  <si>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</si>
  <si>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</si>
  <si>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</si>
  <si>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</si>
  <si>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</si>
  <si>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</si>
  <si>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</si>
  <si>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</si>
  <si>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</si>
  <si>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</si>
  <si>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</si>
  <si>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</si>
  <si>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</si>
  <si>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</si>
  <si>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Verhältnis +-%</t>
  </si>
  <si>
    <t>Fahrwerkshöhe</t>
  </si>
  <si>
    <t>v. 1.1 by 9t3ndo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</si>
</sst>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color theme="1"/>
      <name val="Calibri"/>
      <family val="2"/>
      <scheme val="minor"/>
    </font>
    <font>
      <sz val="11"/>
      <name val="Calibri"/>
      <family val="2"/>
      <scheme val="minor"/>
    </font>
    <font>
      <sz val="11"/>
      <name val="Calibri"/>
      <family val="2"/>
    </font>
    <font>
      <i/>
      <sz val="16"/>
      <color theme="1"/>
      <name val="Calibri"/>
      <family val="2"/>
      <scheme val="minor"/>
    </font>
    <font>
      <b/>
      <sz val="14"/>
      <color indexed="9"/>
      <name val="Segoe UI"/>
      <family val="2"/>
    </font>
    <font>
      <sz val="14"/>
      <color indexed="9"/>
      <name val="Segoe UI"/>
      <family val="2"/>
    </font>
  </fonts>
  <fills count="10">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s>
  <borders count="1">
    <border>
      <left/>
      <right/>
      <top/>
      <bottom/>
      <diagonal/>
    </border>
  </borders>
  <cellStyleXfs count="2">
    <xf numFmtId="0" fontId="0" fillId="0" borderId="0"/>
    <xf numFmtId="9" fontId="6" fillId="0" borderId="0" applyFont="0" applyFill="0" applyBorder="0" applyAlignment="0" applyProtection="0"/>
  </cellStyleXfs>
  <cellXfs count="54">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0" fillId="2" borderId="0" xfId="0" applyFill="1" applyBorder="1" applyAlignment="1">
      <alignment horizontal="center"/>
    </xf>
    <xf numFmtId="0" fontId="1" fillId="7" borderId="0" xfId="0" applyFont="1" applyFill="1" applyBorder="1" applyAlignment="1">
      <alignment horizontal="center"/>
    </xf>
    <xf numFmtId="0" fontId="0" fillId="0" borderId="0" xfId="0" applyFill="1" applyBorder="1"/>
    <xf numFmtId="164" fontId="0" fillId="3" borderId="0" xfId="0" applyNumberFormat="1" applyFill="1" applyBorder="1" applyAlignment="1">
      <alignment horizontal="center"/>
    </xf>
    <xf numFmtId="164" fontId="0" fillId="5" borderId="0" xfId="0" applyNumberFormat="1" applyFill="1" applyBorder="1" applyAlignment="1">
      <alignment horizontal="center"/>
    </xf>
    <xf numFmtId="0" fontId="0" fillId="8" borderId="0" xfId="0" applyFill="1"/>
    <xf numFmtId="0" fontId="0" fillId="8" borderId="0" xfId="0" applyFill="1" applyAlignment="1">
      <alignment horizontal="center"/>
    </xf>
    <xf numFmtId="0" fontId="0" fillId="8" borderId="0" xfId="0" applyFill="1" applyBorder="1" applyAlignment="1">
      <alignment horizontal="center"/>
    </xf>
    <xf numFmtId="0" fontId="0" fillId="8" borderId="0" xfId="0" applyFill="1" applyBorder="1"/>
    <xf numFmtId="1" fontId="0" fillId="5" borderId="0" xfId="0" applyNumberFormat="1" applyFill="1" applyBorder="1" applyAlignment="1">
      <alignment horizontal="center"/>
    </xf>
    <xf numFmtId="1" fontId="0" fillId="5" borderId="0" xfId="0" applyNumberFormat="1" applyFont="1" applyFill="1" applyBorder="1" applyAlignment="1">
      <alignment horizontal="center"/>
    </xf>
    <xf numFmtId="1" fontId="0" fillId="5" borderId="0" xfId="1" applyNumberFormat="1" applyFont="1" applyFill="1" applyBorder="1" applyAlignment="1">
      <alignment horizontal="center"/>
    </xf>
    <xf numFmtId="0" fontId="0" fillId="8" borderId="0" xfId="0" applyFill="1" applyBorder="1" applyAlignment="1">
      <alignment horizontal="center" vertical="top"/>
    </xf>
    <xf numFmtId="0" fontId="1" fillId="7" borderId="0" xfId="0" applyFont="1" applyFill="1" applyBorder="1"/>
    <xf numFmtId="0" fontId="0" fillId="4" borderId="0" xfId="0" applyFont="1" applyFill="1" applyBorder="1" applyAlignment="1">
      <alignment horizontal="center"/>
    </xf>
    <xf numFmtId="0" fontId="0" fillId="4" borderId="0" xfId="0" applyFill="1" applyBorder="1" applyAlignment="1">
      <alignment horizontal="center"/>
    </xf>
    <xf numFmtId="0" fontId="0" fillId="5" borderId="0" xfId="0" applyFill="1" applyBorder="1"/>
    <xf numFmtId="0" fontId="0" fillId="9" borderId="0" xfId="0" applyFill="1" applyBorder="1"/>
    <xf numFmtId="1" fontId="0" fillId="9" borderId="0" xfId="0" applyNumberFormat="1" applyFill="1" applyBorder="1" applyAlignment="1">
      <alignment horizontal="center"/>
    </xf>
    <xf numFmtId="0" fontId="0" fillId="9" borderId="0" xfId="0" applyFill="1" applyBorder="1" applyAlignment="1">
      <alignment horizontal="center"/>
    </xf>
    <xf numFmtId="0" fontId="0" fillId="6" borderId="0" xfId="0" applyFill="1" applyBorder="1" applyAlignment="1">
      <alignment vertical="top"/>
    </xf>
    <xf numFmtId="0" fontId="7" fillId="8" borderId="0" xfId="0" applyFont="1" applyFill="1"/>
    <xf numFmtId="0" fontId="0" fillId="5" borderId="0" xfId="0" applyFill="1"/>
    <xf numFmtId="0" fontId="1" fillId="7" borderId="0" xfId="0" applyFont="1" applyFill="1" applyAlignment="1">
      <alignment horizontal="center"/>
    </xf>
    <xf numFmtId="0" fontId="7" fillId="8" borderId="0" xfId="0" applyFont="1" applyFill="1" applyAlignment="1">
      <alignment horizontal="center"/>
    </xf>
    <xf numFmtId="0" fontId="0" fillId="6" borderId="0" xfId="0" applyFill="1" applyBorder="1" applyAlignment="1">
      <alignment horizontal="center" vertical="top"/>
    </xf>
    <xf numFmtId="0" fontId="8" fillId="5" borderId="0" xfId="0" applyFont="1" applyFill="1" applyBorder="1"/>
    <xf numFmtId="164" fontId="7" fillId="3" borderId="0" xfId="0" applyNumberFormat="1" applyFont="1" applyFill="1" applyBorder="1" applyAlignment="1">
      <alignment horizontal="center"/>
    </xf>
    <xf numFmtId="0" fontId="7" fillId="8" borderId="0" xfId="0" applyFont="1" applyFill="1" applyBorder="1" applyAlignment="1">
      <alignment horizontal="center"/>
    </xf>
    <xf numFmtId="0" fontId="9" fillId="6" borderId="0" xfId="0" applyFont="1" applyFill="1"/>
    <xf numFmtId="0" fontId="9" fillId="8" borderId="0" xfId="0" applyFont="1" applyFill="1"/>
    <xf numFmtId="0" fontId="9" fillId="8" borderId="0" xfId="0" applyFont="1" applyFill="1" applyBorder="1" applyAlignment="1"/>
    <xf numFmtId="0" fontId="9" fillId="8" borderId="0" xfId="0" applyFont="1" applyFill="1" applyBorder="1" applyAlignment="1">
      <alignment horizontal="center"/>
    </xf>
    <xf numFmtId="0" fontId="9" fillId="8" borderId="0" xfId="0" applyFont="1" applyFill="1" applyBorder="1"/>
    <xf numFmtId="0" fontId="9" fillId="0" borderId="0" xfId="0" applyFont="1"/>
    <xf numFmtId="0" fontId="9" fillId="8" borderId="0" xfId="0" applyFont="1" applyFill="1" applyAlignment="1">
      <alignment horizontal="center"/>
    </xf>
    <xf numFmtId="0" fontId="9" fillId="8" borderId="0" xfId="0" applyFont="1" applyFill="1" applyBorder="1" applyAlignment="1">
      <alignment vertical="center"/>
    </xf>
    <xf numFmtId="0" fontId="9" fillId="8" borderId="0" xfId="0" applyFont="1" applyFill="1" applyBorder="1" applyAlignment="1">
      <alignment horizontal="left" vertical="center"/>
    </xf>
    <xf numFmtId="0" fontId="9" fillId="8" borderId="0" xfId="0" applyFont="1" applyFill="1" applyBorder="1" applyAlignment="1">
      <alignment horizontal="center" vertical="center"/>
    </xf>
    <xf numFmtId="1" fontId="0" fillId="3" borderId="0" xfId="0" applyNumberFormat="1" applyFill="1" applyBorder="1" applyAlignment="1">
      <alignment horizontal="center"/>
    </xf>
    <xf numFmtId="2" fontId="0" fillId="5" borderId="0" xfId="0" applyNumberFormat="1" applyFill="1" applyAlignment="1">
      <alignment horizontal="center"/>
    </xf>
    <xf numFmtId="164" fontId="0" fillId="5" borderId="0" xfId="0" applyNumberFormat="1" applyFill="1" applyAlignment="1">
      <alignment horizontal="center"/>
    </xf>
    <xf numFmtId="2" fontId="0" fillId="8" borderId="0" xfId="0" applyNumberFormat="1" applyFill="1"/>
    <xf numFmtId="164" fontId="0" fillId="8" borderId="0" xfId="0" applyNumberFormat="1" applyFill="1" applyAlignment="1">
      <alignment horizontal="left"/>
    </xf>
  </cellXfs>
  <cellStyles count="2">
    <cellStyle name="Prozent" xfId="1" builtinId="5"/>
    <cellStyle name="Standard" xfId="0" builtinId="0"/>
  </cellStyles>
  <dxfs count="0"/>
  <tableStyles count="0" defaultTableStyle="TableStyleMedium2" defaultPivotStyle="PivotStyleMedium9"/>
  <colors>
    <mruColors>
      <color rgb="FF33CC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election activeCell="Q16" sqref="Q16"/>
    </sheetView>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10.7109375" style="1" customWidth="1"/>
    <col min="10" max="11" width="2.7109375" style="1" customWidth="1"/>
    <col min="12" max="36" width="10.7109375" style="1" customWidth="1"/>
    <col min="37" max="56" width="9.140625" style="1"/>
  </cols>
  <sheetData>
    <row r="1" spans="1:56" x14ac:dyDescent="0.25">
      <c r="A1" s="2"/>
      <c r="C1" s="7"/>
      <c r="D1" s="7"/>
      <c r="E1" s="9"/>
      <c r="F1" s="2"/>
    </row>
    <row r="2" spans="1:56" ht="18.75" x14ac:dyDescent="0.3">
      <c r="C2" s="4" t="s">
        <v>12</v>
      </c>
      <c r="D2" s="7"/>
      <c r="F2" s="2"/>
      <c r="G2" s="2"/>
    </row>
    <row r="3" spans="1:56" x14ac:dyDescent="0.25">
      <c r="C3" s="1"/>
      <c r="D3" s="8"/>
      <c r="F3" s="3" t="s">
        <v>47</v>
      </c>
      <c r="G3" s="2"/>
    </row>
    <row r="4" spans="1:56" s="1" customFormat="1" x14ac:dyDescent="0.25">
      <c r="C4" s="7"/>
      <c r="D4" s="7"/>
      <c r="E4" s="7"/>
      <c r="F4" s="2"/>
      <c r="H4" s="7"/>
    </row>
    <row r="5" spans="1:56" s="44" customFormat="1" ht="21" x14ac:dyDescent="0.35">
      <c r="A5" s="39"/>
      <c r="B5" s="39"/>
      <c r="C5" s="40"/>
      <c r="D5" s="41" t="s">
        <v>38</v>
      </c>
      <c r="E5" s="42"/>
      <c r="F5" s="42"/>
      <c r="G5" s="43"/>
      <c r="H5" s="42"/>
      <c r="I5" s="43"/>
      <c r="J5" s="40"/>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row>
    <row r="6" spans="1:56" x14ac:dyDescent="0.25">
      <c r="C6" s="15"/>
      <c r="D6" s="23" t="s">
        <v>27</v>
      </c>
      <c r="E6" s="17"/>
      <c r="F6" s="17"/>
      <c r="G6" s="23" t="s">
        <v>2</v>
      </c>
      <c r="H6" s="17"/>
      <c r="I6" s="18"/>
      <c r="J6" s="15"/>
    </row>
    <row r="7" spans="1:56" x14ac:dyDescent="0.25">
      <c r="C7" s="15"/>
      <c r="D7" s="2" t="s">
        <v>11</v>
      </c>
      <c r="E7" s="24">
        <v>1000</v>
      </c>
      <c r="F7" s="17"/>
      <c r="G7" s="2" t="s">
        <v>3</v>
      </c>
      <c r="H7" s="10"/>
      <c r="I7" s="18"/>
      <c r="J7" s="15"/>
    </row>
    <row r="8" spans="1:56" x14ac:dyDescent="0.25">
      <c r="C8" s="15"/>
      <c r="D8" s="2" t="s">
        <v>0</v>
      </c>
      <c r="E8" s="10">
        <v>50</v>
      </c>
      <c r="F8" s="17"/>
      <c r="G8" s="2" t="s">
        <v>4</v>
      </c>
      <c r="H8" s="10"/>
      <c r="I8" s="18"/>
      <c r="J8" s="15"/>
    </row>
    <row r="9" spans="1:56" s="1" customFormat="1" x14ac:dyDescent="0.25">
      <c r="C9" s="15"/>
      <c r="D9" s="27" t="s">
        <v>1</v>
      </c>
      <c r="E9" s="28">
        <f>100-E8</f>
        <v>50</v>
      </c>
      <c r="F9" s="17"/>
      <c r="G9" s="27" t="s">
        <v>5</v>
      </c>
      <c r="H9" s="29">
        <f>(H8-H7)</f>
        <v>0</v>
      </c>
      <c r="I9" s="18"/>
      <c r="J9" s="15"/>
    </row>
    <row r="10" spans="1:56" s="1" customFormat="1" x14ac:dyDescent="0.25">
      <c r="C10" s="15"/>
      <c r="D10" s="18"/>
      <c r="E10" s="17"/>
      <c r="F10" s="17"/>
      <c r="G10" s="18"/>
      <c r="H10" s="17"/>
      <c r="I10" s="18"/>
      <c r="J10" s="15"/>
    </row>
    <row r="11" spans="1:56" s="1" customFormat="1" x14ac:dyDescent="0.25">
      <c r="C11" s="15"/>
      <c r="D11" s="23" t="s">
        <v>17</v>
      </c>
      <c r="E11" s="17"/>
      <c r="F11" s="17"/>
      <c r="G11" s="23" t="s">
        <v>15</v>
      </c>
      <c r="H11" s="17"/>
      <c r="I11" s="18"/>
      <c r="J11" s="15"/>
    </row>
    <row r="12" spans="1:56" x14ac:dyDescent="0.25">
      <c r="C12" s="15"/>
      <c r="D12" s="2" t="s">
        <v>18</v>
      </c>
      <c r="E12" s="25">
        <v>195</v>
      </c>
      <c r="F12" s="17"/>
      <c r="G12" s="2" t="s">
        <v>7</v>
      </c>
      <c r="H12" s="25"/>
      <c r="I12" s="18"/>
      <c r="J12" s="15"/>
    </row>
    <row r="13" spans="1:56" s="2" customFormat="1" x14ac:dyDescent="0.25">
      <c r="C13" s="18"/>
      <c r="D13" s="2" t="s">
        <v>19</v>
      </c>
      <c r="E13" s="25">
        <v>195</v>
      </c>
      <c r="F13" s="17"/>
      <c r="G13" s="2" t="s">
        <v>8</v>
      </c>
      <c r="H13" s="25"/>
      <c r="I13" s="18"/>
      <c r="J13" s="18"/>
    </row>
    <row r="14" spans="1:56" s="1" customFormat="1" x14ac:dyDescent="0.25">
      <c r="C14" s="15"/>
      <c r="D14" s="18"/>
      <c r="E14" s="17"/>
      <c r="F14" s="17"/>
      <c r="G14" s="27" t="s">
        <v>6</v>
      </c>
      <c r="H14" s="28">
        <f>((E7*(E8/100))+(H12*2.205/2.681))+((E7*(E9/100))+(H13*2.205/2.681))</f>
        <v>1000</v>
      </c>
      <c r="I14" s="18"/>
      <c r="J14" s="15"/>
    </row>
    <row r="15" spans="1:56" ht="15.75" customHeight="1" x14ac:dyDescent="0.25">
      <c r="C15" s="15"/>
      <c r="D15" s="23" t="s">
        <v>28</v>
      </c>
      <c r="E15" s="17"/>
      <c r="F15" s="17"/>
      <c r="G15" s="27" t="s">
        <v>9</v>
      </c>
      <c r="H15" s="28">
        <f>(E7*(E8/100)+H12*2.205/2.681)*100/H14</f>
        <v>50</v>
      </c>
      <c r="I15" s="18"/>
      <c r="J15" s="15"/>
    </row>
    <row r="16" spans="1:56" x14ac:dyDescent="0.25">
      <c r="C16" s="15"/>
      <c r="D16" s="2" t="s">
        <v>29</v>
      </c>
      <c r="E16" s="25">
        <v>0</v>
      </c>
      <c r="F16" s="18"/>
      <c r="G16" s="27" t="s">
        <v>10</v>
      </c>
      <c r="H16" s="28">
        <f>(E7*(E9/100)+H13*2.205/2.681)*100/H14</f>
        <v>50</v>
      </c>
      <c r="I16" s="18"/>
      <c r="J16" s="15"/>
    </row>
    <row r="17" spans="3:10" s="1" customFormat="1" x14ac:dyDescent="0.25">
      <c r="C17" s="15"/>
      <c r="D17" s="22"/>
      <c r="E17" s="22"/>
      <c r="F17" s="17"/>
      <c r="G17" s="18"/>
      <c r="H17" s="17"/>
      <c r="I17" s="18"/>
      <c r="J17" s="15"/>
    </row>
    <row r="18" spans="3:10" s="1" customFormat="1" x14ac:dyDescent="0.25">
      <c r="D18" s="30"/>
      <c r="E18" s="35"/>
      <c r="F18" s="9"/>
      <c r="G18" s="2"/>
      <c r="H18" s="9"/>
      <c r="I18" s="2"/>
    </row>
    <row r="19" spans="3:10" s="1" customFormat="1" x14ac:dyDescent="0.25"/>
    <row r="20" spans="3:10" s="39" customFormat="1" ht="21" x14ac:dyDescent="0.35">
      <c r="C20" s="40"/>
      <c r="D20" s="40" t="s">
        <v>17</v>
      </c>
      <c r="E20" s="45"/>
      <c r="F20" s="40"/>
      <c r="G20" s="40"/>
      <c r="H20" s="45"/>
      <c r="I20" s="40"/>
      <c r="J20" s="40"/>
    </row>
    <row r="21" spans="3:10" s="1" customFormat="1" x14ac:dyDescent="0.25">
      <c r="C21" s="15"/>
      <c r="D21" s="33" t="s">
        <v>44</v>
      </c>
      <c r="E21" s="16"/>
      <c r="F21" s="15"/>
      <c r="G21" s="15"/>
      <c r="H21" s="16"/>
      <c r="I21" s="15"/>
      <c r="J21" s="15"/>
    </row>
    <row r="22" spans="3:10" s="1" customFormat="1" x14ac:dyDescent="0.25">
      <c r="C22" s="15"/>
      <c r="D22" s="32" t="s">
        <v>0</v>
      </c>
      <c r="E22" s="50">
        <f>(3.8*(H15/100))-(E16*E16/20*0.63)+0.2</f>
        <v>2.1</v>
      </c>
      <c r="F22" s="52"/>
      <c r="G22" s="52"/>
      <c r="H22" s="16"/>
      <c r="I22" s="15"/>
      <c r="J22" s="15"/>
    </row>
    <row r="23" spans="3:10" s="1" customFormat="1" x14ac:dyDescent="0.25">
      <c r="C23" s="15"/>
      <c r="D23" s="32" t="s">
        <v>1</v>
      </c>
      <c r="E23" s="50">
        <f>(3.8*(H16/100))-(E16*E16/20*0.63)+0.2</f>
        <v>2.1</v>
      </c>
      <c r="F23" s="52"/>
      <c r="G23" s="52"/>
      <c r="H23" s="16"/>
      <c r="I23" s="15"/>
      <c r="J23" s="15"/>
    </row>
    <row r="24" spans="3:10" s="1" customFormat="1" x14ac:dyDescent="0.25">
      <c r="C24" s="15"/>
      <c r="D24" s="15"/>
      <c r="E24" s="16"/>
      <c r="F24" s="15"/>
      <c r="G24" s="15"/>
      <c r="H24" s="16"/>
      <c r="I24" s="15"/>
      <c r="J24" s="15"/>
    </row>
    <row r="25" spans="3:10" s="1" customFormat="1" x14ac:dyDescent="0.25">
      <c r="E25" s="7"/>
      <c r="H25" s="7"/>
    </row>
    <row r="26" spans="3:10" s="39" customFormat="1" ht="21" x14ac:dyDescent="0.35">
      <c r="C26" s="40"/>
      <c r="D26" s="46" t="s">
        <v>39</v>
      </c>
      <c r="E26" s="42"/>
      <c r="F26" s="42"/>
      <c r="G26" s="43"/>
      <c r="H26" s="42"/>
      <c r="I26" s="43"/>
      <c r="J26" s="40"/>
    </row>
    <row r="27" spans="3:10" s="1" customFormat="1" x14ac:dyDescent="0.25">
      <c r="C27" s="15"/>
      <c r="D27" s="33" t="s">
        <v>40</v>
      </c>
      <c r="E27" s="16"/>
      <c r="F27" s="15"/>
      <c r="G27" s="33" t="s">
        <v>41</v>
      </c>
      <c r="H27" s="16"/>
      <c r="I27" s="15"/>
      <c r="J27" s="15"/>
    </row>
    <row r="28" spans="3:10" s="1" customFormat="1" x14ac:dyDescent="0.25">
      <c r="C28" s="16"/>
      <c r="D28" s="32" t="s">
        <v>0</v>
      </c>
      <c r="E28" s="51">
        <f>-5*(E16*E16/2/10+1)*(E12/(E12+E13))*(H16/100)</f>
        <v>-1.25</v>
      </c>
      <c r="F28" s="53"/>
      <c r="G28" s="32" t="s">
        <v>0</v>
      </c>
      <c r="H28" s="51">
        <f>(((E16*E16/2)*(H15/100+1)*(E12/(E12+E13))-1)/10)+0.09078</f>
        <v>-9.220000000000006E-3</v>
      </c>
      <c r="I28" s="15"/>
      <c r="J28" s="15"/>
    </row>
    <row r="29" spans="3:10" x14ac:dyDescent="0.25">
      <c r="C29" s="16"/>
      <c r="D29" s="32" t="s">
        <v>1</v>
      </c>
      <c r="E29" s="51">
        <f>(-5*(E16*E16/2/10+1)*(E13/(E12+E13))*(H15/100))+0.2</f>
        <v>-1.05</v>
      </c>
      <c r="F29" s="53"/>
      <c r="G29" s="32" t="s">
        <v>1</v>
      </c>
      <c r="H29" s="51">
        <f>(((E16*E16/2)*(H16/100+1)*(E13/(E12+E13))-1)/10)+0.113</f>
        <v>1.2999999999999998E-2</v>
      </c>
      <c r="I29" s="15"/>
      <c r="J29" s="15"/>
    </row>
    <row r="30" spans="3:10" x14ac:dyDescent="0.25">
      <c r="C30" s="15"/>
      <c r="D30" s="15"/>
      <c r="E30" s="16"/>
      <c r="F30" s="15"/>
      <c r="G30" s="15"/>
      <c r="H30" s="16"/>
      <c r="I30" s="15"/>
      <c r="J30" s="15"/>
    </row>
    <row r="31" spans="3:10" s="1" customFormat="1" x14ac:dyDescent="0.25">
      <c r="C31" s="15"/>
      <c r="D31" s="33" t="s">
        <v>42</v>
      </c>
      <c r="E31" s="16"/>
      <c r="F31" s="15"/>
      <c r="G31" s="15"/>
      <c r="H31" s="16"/>
      <c r="I31" s="15"/>
      <c r="J31" s="15"/>
    </row>
    <row r="32" spans="3:10" s="1" customFormat="1" x14ac:dyDescent="0.25">
      <c r="C32" s="15"/>
      <c r="D32" s="32" t="s">
        <v>43</v>
      </c>
      <c r="E32" s="51">
        <f>7-(E28*E28/2)</f>
        <v>6.21875</v>
      </c>
      <c r="F32" s="15"/>
      <c r="G32" s="15"/>
      <c r="H32" s="16"/>
      <c r="I32" s="15"/>
      <c r="J32" s="15"/>
    </row>
    <row r="33" spans="3:10" s="1" customFormat="1" x14ac:dyDescent="0.25">
      <c r="C33" s="31"/>
      <c r="D33" s="31"/>
      <c r="E33" s="34"/>
      <c r="F33" s="31"/>
      <c r="G33" s="31"/>
      <c r="H33" s="34"/>
      <c r="I33" s="31"/>
      <c r="J33" s="31"/>
    </row>
    <row r="34" spans="3:10" s="1" customFormat="1" x14ac:dyDescent="0.25">
      <c r="E34" s="7"/>
      <c r="H34" s="7"/>
    </row>
    <row r="35" spans="3:10" s="39" customFormat="1" ht="21" x14ac:dyDescent="0.35">
      <c r="C35" s="40"/>
      <c r="D35" s="47" t="s">
        <v>30</v>
      </c>
      <c r="E35" s="48"/>
      <c r="F35" s="46"/>
      <c r="G35" s="46"/>
      <c r="H35" s="48"/>
      <c r="I35" s="43"/>
      <c r="J35" s="40"/>
    </row>
    <row r="36" spans="3:10" s="1" customFormat="1" x14ac:dyDescent="0.25">
      <c r="C36" s="15"/>
      <c r="D36" s="11" t="s">
        <v>26</v>
      </c>
      <c r="E36" s="17"/>
      <c r="F36" s="18"/>
      <c r="G36" s="11" t="s">
        <v>25</v>
      </c>
      <c r="H36" s="17"/>
      <c r="I36" s="18"/>
      <c r="J36" s="15"/>
    </row>
    <row r="37" spans="3:10" x14ac:dyDescent="0.25">
      <c r="C37" s="15"/>
      <c r="D37" s="2" t="s">
        <v>13</v>
      </c>
      <c r="E37" s="25"/>
      <c r="F37" s="18"/>
      <c r="G37" s="2" t="s">
        <v>13</v>
      </c>
      <c r="H37" s="25"/>
      <c r="I37" s="18"/>
      <c r="J37" s="15"/>
    </row>
    <row r="38" spans="3:10" x14ac:dyDescent="0.25">
      <c r="C38" s="15"/>
      <c r="D38" s="2" t="s">
        <v>45</v>
      </c>
      <c r="E38" s="25"/>
      <c r="F38" s="18"/>
      <c r="G38" s="2" t="s">
        <v>45</v>
      </c>
      <c r="H38" s="25"/>
      <c r="I38" s="18"/>
      <c r="J38" s="15"/>
    </row>
    <row r="39" spans="3:10" x14ac:dyDescent="0.25">
      <c r="C39" s="15"/>
      <c r="D39" s="26" t="s">
        <v>0</v>
      </c>
      <c r="E39" s="14">
        <f>(50*H15/100)*(E12/(E12+E13)+0.5)*(H14/(E7+H14)+0.5)*(1-(E16*E16/3)/10)*(E37/100+1)*(1+E38/100)</f>
        <v>25</v>
      </c>
      <c r="F39" s="18"/>
      <c r="G39" s="26" t="s">
        <v>0</v>
      </c>
      <c r="H39" s="14">
        <f>(50*H15/100)*(E12/(E12+E13)+0.5)*(H14/(E7+H14)+0.5)*(1-(E16*E16/1.6)/10)*(H37/100+1)*(1+H38/100)</f>
        <v>25</v>
      </c>
      <c r="I39" s="18"/>
      <c r="J39" s="15"/>
    </row>
    <row r="40" spans="3:10" s="1" customFormat="1" x14ac:dyDescent="0.25">
      <c r="C40" s="15"/>
      <c r="D40" s="26" t="s">
        <v>1</v>
      </c>
      <c r="E40" s="14">
        <f>(50*H15/100)*(E13/(E12+E13)+0.5)*(H14/(E7+H14)+0.5)*(1+(E16*E16/3)/10)*(E37/100+1)*(1-E38/100)</f>
        <v>25</v>
      </c>
      <c r="F40" s="18"/>
      <c r="G40" s="26" t="s">
        <v>1</v>
      </c>
      <c r="H40" s="14">
        <f>(50*H15/100)*(E13/(E12+E13)+0.5)*(H14/(E7+H14)+0.5)*(1+(E16*E16/1.6)/10)*(H37/100+1)*(1-H38/100)</f>
        <v>25</v>
      </c>
      <c r="I40" s="18"/>
      <c r="J40" s="15"/>
    </row>
    <row r="41" spans="3:10" s="1" customFormat="1" x14ac:dyDescent="0.25">
      <c r="C41" s="15"/>
      <c r="D41" s="18"/>
      <c r="E41" s="17"/>
      <c r="F41" s="18"/>
      <c r="G41" s="18"/>
      <c r="H41" s="17"/>
      <c r="I41" s="18"/>
      <c r="J41" s="15"/>
    </row>
    <row r="42" spans="3:10" s="1" customFormat="1" x14ac:dyDescent="0.25">
      <c r="D42" s="2"/>
      <c r="E42" s="9"/>
      <c r="F42" s="2"/>
      <c r="G42" s="2"/>
      <c r="H42" s="9"/>
      <c r="I42" s="2"/>
    </row>
    <row r="43" spans="3:10" s="39" customFormat="1" ht="21" x14ac:dyDescent="0.35">
      <c r="C43" s="40"/>
      <c r="D43" s="46" t="s">
        <v>2</v>
      </c>
      <c r="E43" s="48"/>
      <c r="F43" s="46"/>
      <c r="G43" s="46"/>
      <c r="H43" s="48"/>
      <c r="I43" s="43"/>
      <c r="J43" s="40"/>
    </row>
    <row r="44" spans="3:10" s="1" customFormat="1" x14ac:dyDescent="0.25">
      <c r="C44" s="15"/>
      <c r="D44" s="11" t="s">
        <v>31</v>
      </c>
      <c r="E44" s="17"/>
      <c r="F44" s="17"/>
      <c r="G44" s="11" t="s">
        <v>46</v>
      </c>
      <c r="H44" s="17"/>
      <c r="I44" s="18"/>
      <c r="J44" s="15"/>
    </row>
    <row r="45" spans="3:10" s="1" customFormat="1" x14ac:dyDescent="0.25">
      <c r="C45" s="15"/>
      <c r="D45" s="12" t="s">
        <v>13</v>
      </c>
      <c r="E45" s="10"/>
      <c r="F45" s="17"/>
      <c r="G45" s="26" t="s">
        <v>0</v>
      </c>
      <c r="H45" s="49">
        <f>(12-(6*(E45/100+1)))+0.5</f>
        <v>6.5</v>
      </c>
      <c r="I45" s="18"/>
      <c r="J45" s="15"/>
    </row>
    <row r="46" spans="3:10" s="1" customFormat="1" x14ac:dyDescent="0.25">
      <c r="C46" s="15"/>
      <c r="D46" s="26" t="s">
        <v>0</v>
      </c>
      <c r="E46" s="13">
        <f>((H9*(H15/100))*(H14/E7))*(E45/100+1)*(1-(E16*E16/7)/10)</f>
        <v>0</v>
      </c>
      <c r="F46" s="18"/>
      <c r="G46" s="26" t="s">
        <v>1</v>
      </c>
      <c r="H46" s="49">
        <f>12-(6*(E45/100+1))</f>
        <v>6</v>
      </c>
      <c r="I46" s="18"/>
      <c r="J46" s="15"/>
    </row>
    <row r="47" spans="3:10" x14ac:dyDescent="0.25">
      <c r="C47" s="15"/>
      <c r="D47" s="26" t="s">
        <v>1</v>
      </c>
      <c r="E47" s="13">
        <f>((H9*(H16/100))*(H14/E7))*(E45/100+1)*(1+(E16*E16/7)/10)</f>
        <v>0</v>
      </c>
      <c r="F47" s="18"/>
      <c r="G47" s="18"/>
      <c r="H47" s="17"/>
      <c r="I47" s="18"/>
      <c r="J47" s="15"/>
    </row>
    <row r="48" spans="3:10" s="1" customFormat="1" x14ac:dyDescent="0.25">
      <c r="C48" s="15"/>
      <c r="D48" s="18"/>
      <c r="E48" s="17"/>
      <c r="F48" s="18"/>
      <c r="G48" s="18"/>
      <c r="H48" s="17"/>
      <c r="I48" s="18"/>
      <c r="J48" s="15"/>
    </row>
    <row r="49" spans="1:56" s="1" customFormat="1" x14ac:dyDescent="0.25">
      <c r="D49" s="2"/>
      <c r="E49" s="9"/>
      <c r="F49" s="2"/>
      <c r="G49" s="2"/>
      <c r="H49" s="9"/>
      <c r="I49" s="2"/>
    </row>
    <row r="50" spans="1:56" s="39" customFormat="1" ht="21" x14ac:dyDescent="0.35">
      <c r="C50" s="40"/>
      <c r="D50" s="46" t="s">
        <v>33</v>
      </c>
      <c r="E50" s="48"/>
      <c r="F50" s="46"/>
      <c r="G50" s="46"/>
      <c r="H50" s="48"/>
      <c r="I50" s="43"/>
      <c r="J50" s="40"/>
    </row>
    <row r="51" spans="1:56" s="1" customFormat="1" x14ac:dyDescent="0.25">
      <c r="C51" s="15"/>
      <c r="D51" s="11" t="s">
        <v>32</v>
      </c>
      <c r="E51" s="17"/>
      <c r="F51" s="17"/>
      <c r="G51" s="11" t="s">
        <v>34</v>
      </c>
      <c r="H51" s="17"/>
      <c r="I51" s="18"/>
      <c r="J51" s="15"/>
    </row>
    <row r="52" spans="1:56" x14ac:dyDescent="0.25">
      <c r="C52" s="15"/>
      <c r="D52" s="12" t="s">
        <v>13</v>
      </c>
      <c r="E52" s="10"/>
      <c r="F52" s="17"/>
      <c r="G52" s="12" t="s">
        <v>13</v>
      </c>
      <c r="H52" s="10"/>
      <c r="I52" s="18"/>
      <c r="J52" s="15"/>
    </row>
    <row r="53" spans="1:56" x14ac:dyDescent="0.25">
      <c r="C53" s="15"/>
      <c r="D53" s="26" t="s">
        <v>0</v>
      </c>
      <c r="E53" s="13">
        <f>(20*(H14/1500)*H15/100)*(E52/100+1)*(1-(E16*E16/7)/10)</f>
        <v>6.6666666666666661</v>
      </c>
      <c r="F53" s="17"/>
      <c r="G53" s="26" t="s">
        <v>0</v>
      </c>
      <c r="H53" s="13">
        <f>(20*(H14/1500)*H16/100)*0.63*(H52/100+1)*(1+(E16*E16/7)/10)</f>
        <v>4.1999999999999993</v>
      </c>
      <c r="I53" s="18"/>
      <c r="J53" s="15"/>
    </row>
    <row r="54" spans="1:56" s="1" customFormat="1" x14ac:dyDescent="0.25">
      <c r="C54" s="15"/>
      <c r="D54" s="36" t="s">
        <v>1</v>
      </c>
      <c r="E54" s="37">
        <f>(20*(H14/1500)*H16/100)*(E52/100+1)*(1+(E16*E16/7)/10)</f>
        <v>6.6666666666666661</v>
      </c>
      <c r="F54" s="38"/>
      <c r="G54" s="36" t="s">
        <v>1</v>
      </c>
      <c r="H54" s="13">
        <f>(20*(H14/1500)*H15/100)*0.63*(H52/100+1)*(1-(E16*E16/7)/10)</f>
        <v>4.1999999999999993</v>
      </c>
      <c r="I54" s="18"/>
      <c r="J54" s="15"/>
    </row>
    <row r="55" spans="1:56" x14ac:dyDescent="0.25">
      <c r="C55" s="15"/>
      <c r="D55" s="18"/>
      <c r="E55" s="17"/>
      <c r="F55" s="18"/>
      <c r="G55" s="18"/>
      <c r="H55" s="17"/>
      <c r="I55" s="18"/>
      <c r="J55" s="15"/>
    </row>
    <row r="56" spans="1:56" x14ac:dyDescent="0.25">
      <c r="C56" s="1"/>
      <c r="D56" s="2"/>
      <c r="E56" s="9"/>
      <c r="F56" s="2"/>
      <c r="G56" s="2"/>
      <c r="H56" s="9"/>
      <c r="I56" s="2"/>
    </row>
    <row r="57" spans="1:56" s="44" customFormat="1" ht="21" x14ac:dyDescent="0.35">
      <c r="A57" s="39"/>
      <c r="B57" s="39"/>
      <c r="C57" s="40"/>
      <c r="D57" s="46" t="s">
        <v>14</v>
      </c>
      <c r="E57" s="48"/>
      <c r="F57" s="46"/>
      <c r="G57" s="46"/>
      <c r="H57" s="48"/>
      <c r="I57" s="43"/>
      <c r="J57" s="40"/>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c r="BD57" s="39"/>
    </row>
    <row r="58" spans="1:56" s="1" customFormat="1" x14ac:dyDescent="0.25">
      <c r="C58" s="15"/>
      <c r="D58" s="11" t="s">
        <v>16</v>
      </c>
      <c r="E58" s="19">
        <f>100-(((E12*100/(E12+E13))+H15)/2)</f>
        <v>50</v>
      </c>
      <c r="F58" s="17"/>
      <c r="G58" s="11" t="s">
        <v>24</v>
      </c>
      <c r="H58" s="20">
        <f>(H14/300+90)*((E16*E16/2)/10+1)</f>
        <v>93.333333333333329</v>
      </c>
      <c r="I58" s="18"/>
      <c r="J58" s="15"/>
    </row>
    <row r="59" spans="1:56" x14ac:dyDescent="0.25">
      <c r="C59" s="15"/>
      <c r="D59" s="18"/>
      <c r="E59" s="17"/>
      <c r="F59" s="18"/>
      <c r="G59" s="18"/>
      <c r="H59" s="17"/>
      <c r="I59" s="18"/>
      <c r="J59" s="15"/>
    </row>
    <row r="60" spans="1:56" x14ac:dyDescent="0.25">
      <c r="C60" s="1"/>
      <c r="D60" s="2"/>
      <c r="E60" s="9"/>
      <c r="F60" s="2"/>
      <c r="G60" s="2"/>
      <c r="H60" s="9"/>
      <c r="I60" s="2"/>
    </row>
    <row r="61" spans="1:56" s="44" customFormat="1" ht="21" x14ac:dyDescent="0.35">
      <c r="A61" s="39"/>
      <c r="B61" s="39"/>
      <c r="C61" s="40"/>
      <c r="D61" s="46" t="s">
        <v>35</v>
      </c>
      <c r="E61" s="48"/>
      <c r="F61" s="46"/>
      <c r="G61" s="46"/>
      <c r="H61" s="48"/>
      <c r="I61" s="43"/>
      <c r="J61" s="40"/>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row>
    <row r="62" spans="1:56" x14ac:dyDescent="0.25">
      <c r="C62" s="15"/>
      <c r="D62" s="11" t="s">
        <v>36</v>
      </c>
      <c r="E62" s="11" t="s">
        <v>21</v>
      </c>
      <c r="F62" s="17"/>
      <c r="G62" s="11" t="s">
        <v>25</v>
      </c>
      <c r="H62" s="11" t="s">
        <v>20</v>
      </c>
      <c r="I62" s="11" t="s">
        <v>21</v>
      </c>
      <c r="J62" s="15"/>
    </row>
    <row r="63" spans="1:56" x14ac:dyDescent="0.25">
      <c r="C63" s="15"/>
      <c r="D63" s="26" t="s">
        <v>22</v>
      </c>
      <c r="E63" s="19">
        <f>(E13/(E12+E13)*100)*((H16+100)/100)*0.815</f>
        <v>61.124999999999993</v>
      </c>
      <c r="F63" s="17"/>
      <c r="G63" s="26" t="s">
        <v>22</v>
      </c>
      <c r="H63" s="19">
        <f>I63*0.83</f>
        <v>64.117499999999993</v>
      </c>
      <c r="I63" s="19">
        <f>(E13/(E12+E13)*100)*((H16+100)/100)*1.03</f>
        <v>77.25</v>
      </c>
      <c r="J63" s="15"/>
    </row>
    <row r="64" spans="1:56" x14ac:dyDescent="0.25">
      <c r="C64" s="15"/>
      <c r="D64" s="26" t="s">
        <v>23</v>
      </c>
      <c r="E64" s="19">
        <f>E63*0.75</f>
        <v>45.843749999999993</v>
      </c>
      <c r="F64" s="17"/>
      <c r="G64" s="26" t="s">
        <v>23</v>
      </c>
      <c r="H64" s="19">
        <f>H63*0</f>
        <v>0</v>
      </c>
      <c r="I64" s="19">
        <f>I63*0.75</f>
        <v>57.9375</v>
      </c>
      <c r="J64" s="15"/>
    </row>
    <row r="65" spans="3:10" s="1" customFormat="1" x14ac:dyDescent="0.25">
      <c r="C65" s="15"/>
      <c r="D65" s="18"/>
      <c r="E65" s="17"/>
      <c r="F65" s="17"/>
      <c r="G65" s="26" t="s">
        <v>16</v>
      </c>
      <c r="H65" s="19">
        <f>E9*(E13/(E12+E13)+100/100)</f>
        <v>75</v>
      </c>
      <c r="I65" s="19"/>
      <c r="J65" s="15"/>
    </row>
    <row r="66" spans="3:10" s="1" customFormat="1" x14ac:dyDescent="0.25">
      <c r="C66" s="15"/>
      <c r="D66" s="11" t="s">
        <v>37</v>
      </c>
      <c r="E66" s="11" t="s">
        <v>20</v>
      </c>
      <c r="F66" s="17"/>
      <c r="G66" s="18"/>
      <c r="H66" s="17"/>
      <c r="I66" s="18"/>
      <c r="J66" s="15"/>
    </row>
    <row r="67" spans="3:10" s="1" customFormat="1" x14ac:dyDescent="0.25">
      <c r="C67" s="15"/>
      <c r="D67" s="26" t="s">
        <v>22</v>
      </c>
      <c r="E67" s="21">
        <f>(E12/(E12+E13)*100)*((H15+100)/100)*0.785</f>
        <v>58.875</v>
      </c>
      <c r="F67" s="17"/>
      <c r="G67" s="18"/>
      <c r="H67" s="17"/>
      <c r="I67" s="18"/>
      <c r="J67" s="15"/>
    </row>
    <row r="68" spans="3:10" s="1" customFormat="1" x14ac:dyDescent="0.25">
      <c r="C68" s="15"/>
      <c r="D68" s="26" t="s">
        <v>23</v>
      </c>
      <c r="E68" s="19">
        <f>E67*0</f>
        <v>0</v>
      </c>
      <c r="F68" s="18"/>
      <c r="G68" s="18"/>
      <c r="H68" s="17"/>
      <c r="I68" s="18"/>
      <c r="J68" s="15"/>
    </row>
    <row r="69" spans="3:10" s="1" customFormat="1" x14ac:dyDescent="0.25">
      <c r="C69" s="15"/>
      <c r="D69" s="18"/>
      <c r="E69" s="17"/>
      <c r="F69" s="17"/>
      <c r="G69" s="18"/>
      <c r="H69" s="17"/>
      <c r="I69" s="18"/>
      <c r="J69" s="15"/>
    </row>
    <row r="70" spans="3:10" s="1" customFormat="1" x14ac:dyDescent="0.25"/>
    <row r="71" spans="3:10" s="1" customFormat="1" x14ac:dyDescent="0.25">
      <c r="E71" s="7"/>
      <c r="F71" s="2"/>
      <c r="H71" s="7"/>
    </row>
    <row r="72" spans="3:10" s="1" customFormat="1" x14ac:dyDescent="0.25">
      <c r="E72" s="7"/>
      <c r="F72" s="2"/>
      <c r="H72" s="7"/>
    </row>
    <row r="73" spans="3:10" s="1" customFormat="1" x14ac:dyDescent="0.25">
      <c r="E73" s="7"/>
      <c r="H73" s="7"/>
    </row>
    <row r="74" spans="3:10" s="1" customFormat="1" x14ac:dyDescent="0.25">
      <c r="E74" s="7"/>
      <c r="H74" s="7"/>
    </row>
    <row r="75" spans="3:10" s="1" customFormat="1" x14ac:dyDescent="0.25">
      <c r="E75" s="7"/>
      <c r="H75" s="7"/>
    </row>
    <row r="76" spans="3:10" s="1" customFormat="1" x14ac:dyDescent="0.25">
      <c r="E76" s="7"/>
      <c r="H76" s="7"/>
    </row>
    <row r="77" spans="3:10" s="1" customFormat="1" x14ac:dyDescent="0.25">
      <c r="C77" s="7"/>
      <c r="D77" s="7"/>
      <c r="E77" s="7"/>
      <c r="F77" s="2"/>
      <c r="H77" s="7"/>
    </row>
    <row r="78" spans="3:10" s="1" customFormat="1" x14ac:dyDescent="0.25">
      <c r="C78" s="7"/>
      <c r="D78" s="7"/>
      <c r="E78" s="7"/>
      <c r="F78" s="2"/>
      <c r="H78" s="7"/>
    </row>
    <row r="79" spans="3:10" s="1" customFormat="1" x14ac:dyDescent="0.25">
      <c r="C79" s="7"/>
      <c r="D79" s="7"/>
      <c r="E79" s="7"/>
      <c r="F79" s="2"/>
      <c r="H79" s="7"/>
    </row>
    <row r="80" spans="3:10" s="1" customFormat="1" x14ac:dyDescent="0.25">
      <c r="C80" s="7"/>
      <c r="D80" s="7"/>
      <c r="E80" s="7"/>
      <c r="F80" s="2"/>
      <c r="H80" s="7"/>
    </row>
    <row r="81" spans="3:8" s="1" customFormat="1" x14ac:dyDescent="0.25">
      <c r="C81" s="7"/>
      <c r="D81" s="7"/>
      <c r="E81" s="7"/>
      <c r="F81" s="2"/>
      <c r="H81" s="7"/>
    </row>
    <row r="82" spans="3:8" s="1" customFormat="1" x14ac:dyDescent="0.25">
      <c r="C82" s="7"/>
      <c r="D82" s="7"/>
      <c r="E82" s="7"/>
      <c r="F82" s="2"/>
      <c r="H82" s="7"/>
    </row>
    <row r="83" spans="3:8" s="1" customFormat="1" x14ac:dyDescent="0.25">
      <c r="C83" s="7"/>
      <c r="D83" s="7"/>
      <c r="E83" s="7"/>
      <c r="F83" s="2"/>
      <c r="H83" s="7"/>
    </row>
    <row r="84" spans="3:8" s="1" customFormat="1" x14ac:dyDescent="0.25">
      <c r="C84" s="7"/>
      <c r="D84" s="7"/>
      <c r="E84" s="7"/>
      <c r="F84" s="2"/>
      <c r="H84" s="7"/>
    </row>
    <row r="85" spans="3:8" s="1" customFormat="1" x14ac:dyDescent="0.25">
      <c r="C85" s="7"/>
      <c r="D85" s="7"/>
      <c r="E85" s="7"/>
      <c r="F85" s="2"/>
      <c r="H85" s="7"/>
    </row>
    <row r="86" spans="3:8" s="1" customFormat="1" x14ac:dyDescent="0.25">
      <c r="C86" s="7"/>
      <c r="D86" s="7"/>
      <c r="E86" s="7"/>
      <c r="F86" s="2"/>
      <c r="H86" s="7"/>
    </row>
    <row r="87" spans="3:8" s="1" customFormat="1" x14ac:dyDescent="0.25">
      <c r="C87" s="7"/>
      <c r="D87" s="7"/>
      <c r="E87" s="7"/>
      <c r="F87" s="2"/>
      <c r="H87" s="7"/>
    </row>
    <row r="88" spans="3:8" s="1" customFormat="1" x14ac:dyDescent="0.25">
      <c r="C88" s="7"/>
      <c r="D88" s="7"/>
      <c r="E88" s="7"/>
      <c r="F88" s="2"/>
      <c r="H88" s="7"/>
    </row>
    <row r="89" spans="3:8" s="1" customFormat="1" x14ac:dyDescent="0.25">
      <c r="C89" s="7"/>
      <c r="D89" s="7"/>
      <c r="E89" s="7"/>
      <c r="F89" s="2"/>
      <c r="H89" s="7"/>
    </row>
    <row r="90" spans="3:8" s="1" customForma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pageMargins left="0.7" right="0.7" top="0.75" bottom="0.75" header="0.3" footer="0.3"/>
  <pageSetup paperSize="9" orientation="portrait" horizontalDpi="90" verticalDpi="90"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9t3ndo</cp:lastModifiedBy>
  <cp:revision/>
  <dcterms:created xsi:type="dcterms:W3CDTF">2021-09-19T17:15:05Z</dcterms:created>
  <dcterms:modified xsi:type="dcterms:W3CDTF">2022-02-27T10:19:57Z</dcterms:modified>
  <cp:category/>
  <cp:contentStatus/>
</cp:coreProperties>
</file>