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0F3A36D7-BC8A-4F1F-93EF-35702A9357D2}" xr6:coauthVersionLast="47" xr6:coauthVersionMax="47" xr10:uidLastSave="{00000000-0000-0000-0000-000000000000}"/>
  <bookViews>
    <workbookView xWindow="14250" yWindow="2145" windowWidth="24000" windowHeight="15150" xr2:uid="{00000000-000D-0000-FFFF-FFFF00000000}"/>
  </bookViews>
  <sheets>
    <sheet name="CB Calculator" sheetId="1" r:id="rId1"/>
    <sheet name="MISC" sheetId="2" r:id="rId2"/>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46" i="1" l="1"/>
  <c r="H45" i="1"/>
  <c r="D62" i="1"/>
  <c r="E64" i="1"/>
  <c r="D36" i="1"/>
  <c r="C7" i="2"/>
  <c r="C4" i="2"/>
  <c r="E65" i="1" s="1"/>
  <c r="C10" i="2" l="1"/>
  <c r="C11" i="2" l="1"/>
  <c r="H54" i="1" s="1"/>
  <c r="C12" i="2"/>
  <c r="E47" i="1" s="1"/>
  <c r="E63" i="1"/>
  <c r="H58" i="1"/>
  <c r="H22" i="1" l="1"/>
  <c r="E53" i="1"/>
  <c r="E54" i="1"/>
  <c r="H53" i="1"/>
  <c r="E40" i="1"/>
  <c r="E39" i="1"/>
  <c r="E46" i="1"/>
  <c r="H23" i="1"/>
  <c r="F63" i="1"/>
  <c r="F64" i="1"/>
  <c r="H29" i="1"/>
  <c r="H28" i="1"/>
  <c r="E29" i="1"/>
  <c r="E28" i="1"/>
  <c r="E32" i="1" s="1"/>
  <c r="E5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1"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1"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2"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2"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5"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20" authorId="0" shapeId="0" xr:uid="{256CC846-D6B4-4E10-ACD0-4501236C81B3}">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21" authorId="0" shapeId="0" xr:uid="{C59FE232-83FF-4537-88BC-50B426B13CD3}">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E37"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E38"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45"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45" authorId="0" shapeId="0" xr:uid="{F595E286-2C18-4ECF-AC5F-E7592877A550}">
      <text>
        <r>
          <rPr>
            <b/>
            <sz val="14"/>
            <color indexed="9"/>
            <rFont val="Segoe UI"/>
            <family val="2"/>
          </rPr>
          <t xml:space="preserve">      
          Regler nach ganz links und dann um die angezeigten Clicks erhöhen.  </t>
        </r>
      </text>
    </comment>
    <comment ref="H46" authorId="0" shapeId="0" xr:uid="{DE5FB816-B281-4548-BD33-DE68A9D2569E}">
      <text>
        <r>
          <rPr>
            <b/>
            <sz val="14"/>
            <color indexed="9"/>
            <rFont val="Segoe UI"/>
            <family val="2"/>
          </rPr>
          <t xml:space="preserve">
       Regler nach ganz links und dann um die angezeigten Clicks erhöhen.  </t>
        </r>
      </text>
    </comment>
    <comment ref="E52"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2"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<sst xmlns="http://schemas.openxmlformats.org/spreadsheetml/2006/main" count="91" uniqueCount="63">
  <si>
    <t>Vorne:</t>
  </si>
  <si>
    <t>Hinten:</t>
  </si>
  <si>
    <t>Federn</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</si>
  <si>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</si>
  <si>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</si>
  <si>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</si>
  <si>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</si>
  <si>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</si>
  <si>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</si>
  <si>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</si>
  <si>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</si>
  <si>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Bremse</t>
  </si>
  <si>
    <t>Aerodynamik</t>
  </si>
  <si>
    <t>Verteilung</t>
  </si>
  <si>
    <t>Reifen</t>
  </si>
  <si>
    <t>Breite vorne</t>
  </si>
  <si>
    <t>Breite hinten</t>
  </si>
  <si>
    <t>Vorne</t>
  </si>
  <si>
    <t>Hinten</t>
  </si>
  <si>
    <t>Beschleunigung</t>
  </si>
  <si>
    <t>Verzögerung</t>
  </si>
  <si>
    <t>Druck</t>
  </si>
  <si>
    <t>AWD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</si>
  <si>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</si>
  <si>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</si>
  <si>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</si>
  <si>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</si>
  <si>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</si>
  <si>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</si>
  <si>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</si>
  <si>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</si>
  <si>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</si>
  <si>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</si>
  <si>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</si>
  <si>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</si>
  <si>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</si>
  <si>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</si>
  <si>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</si>
  <si>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</si>
  <si>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</si>
  <si>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</si>
  <si>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</si>
  <si>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</si>
  <si>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Druck +-%</t>
  </si>
  <si>
    <t>Härte +-%</t>
  </si>
  <si>
    <t>Federn Min</t>
  </si>
  <si>
    <t>Federn Max</t>
  </si>
  <si>
    <t>Aerodynamik Zwischenwerte</t>
  </si>
  <si>
    <t>Antriebsart</t>
  </si>
  <si>
    <t>Bitte wählen:</t>
  </si>
  <si>
    <t>Feder Differenz</t>
  </si>
  <si>
    <t>Vorne  %</t>
  </si>
  <si>
    <t>v. 2.0 by 9t3ndo</t>
  </si>
  <si>
    <t>Reifenmischung</t>
  </si>
  <si>
    <t>Sport</t>
  </si>
  <si>
    <t>Slick</t>
  </si>
  <si>
    <t>Drift</t>
  </si>
  <si>
    <t>Offroad</t>
  </si>
  <si>
    <t>Gelände</t>
  </si>
  <si>
    <t>Drag</t>
  </si>
  <si>
    <t>Strasse</t>
  </si>
  <si>
    <t>Semi-Slicks</t>
  </si>
  <si>
    <t>Oldtimer-Rennr.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</si>
</sst>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0">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9" fontId="6" fillId="0" borderId="0" applyFont="0" applyFill="0" applyBorder="0" applyAlignment="0" applyProtection="0"/>
  </cellStyleXfs>
  <cellXfs count="69">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1" fillId="7" borderId="0" xfId="0" applyFont="1" applyFill="1" applyBorder="1"/>
    <xf numFmtId="0" fontId="0" fillId="9" borderId="0" xfId="0" applyFill="1" applyBorder="1"/>
    <xf numFmtId="1" fontId="0" fillId="9" borderId="0" xfId="0" applyNumberFormat="1" applyFill="1" applyBorder="1" applyAlignment="1">
      <alignment horizontal="center"/>
    </xf>
    <xf numFmtId="0" fontId="0" fillId="9" borderId="0" xfId="0" applyFill="1" applyBorder="1" applyAlignment="1">
      <alignment horizontal="center"/>
    </xf>
    <xf numFmtId="0" fontId="9" fillId="6" borderId="0" xfId="0" applyFont="1" applyFill="1"/>
    <xf numFmtId="0" fontId="9" fillId="0" borderId="0" xfId="0" applyFont="1"/>
    <xf numFmtId="0" fontId="9" fillId="8" borderId="0" xfId="0" applyFont="1" applyFill="1" applyBorder="1" applyAlignment="1">
      <alignment vertical="center"/>
    </xf>
    <xf numFmtId="0" fontId="9" fillId="8" borderId="0" xfId="0" applyFont="1" applyFill="1" applyBorder="1" applyAlignment="1">
      <alignment horizontal="left" vertical="center"/>
    </xf>
    <xf numFmtId="0" fontId="9" fillId="8" borderId="0" xfId="0" applyFont="1" applyFill="1" applyBorder="1" applyAlignment="1">
      <alignment horizontal="center" vertical="center"/>
    </xf>
    <xf numFmtId="0" fontId="0" fillId="7" borderId="0" xfId="0" applyFill="1"/>
    <xf numFmtId="0" fontId="1" fillId="7" borderId="0" xfId="0" applyFont="1" applyFill="1"/>
    <xf numFmtId="0" fontId="0" fillId="9" borderId="0" xfId="0" applyFill="1"/>
    <xf numFmtId="164" fontId="0" fillId="6" borderId="0" xfId="0" applyNumberFormat="1" applyFill="1"/>
    <xf numFmtId="0" fontId="0" fillId="0" borderId="0" xfId="0" applyFill="1"/>
    <xf numFmtId="0" fontId="0" fillId="6" borderId="0" xfId="0" applyFill="1" applyAlignment="1">
      <alignment horizontal="center" vertical="center"/>
    </xf>
    <xf numFmtId="0" fontId="0" fillId="6" borderId="0" xfId="0" applyFill="1" applyBorder="1" applyAlignment="1">
      <alignment horizontal="center" vertical="center"/>
    </xf>
    <xf numFmtId="0" fontId="9" fillId="8" borderId="0" xfId="0" applyFont="1" applyFill="1" applyAlignment="1">
      <alignment horizontal="center" vertical="center"/>
    </xf>
    <xf numFmtId="0" fontId="0" fillId="8" borderId="0" xfId="0" applyFill="1" applyAlignment="1">
      <alignment horizontal="center" vertical="center"/>
    </xf>
    <xf numFmtId="0" fontId="1" fillId="7" borderId="0" xfId="0" applyFont="1" applyFill="1" applyBorder="1" applyAlignment="1">
      <alignment horizontal="center" vertical="center"/>
    </xf>
    <xf numFmtId="0" fontId="0" fillId="8" borderId="0" xfId="0" applyFill="1" applyBorder="1" applyAlignment="1">
      <alignment horizontal="center" vertical="center"/>
    </xf>
    <xf numFmtId="0" fontId="0" fillId="4" borderId="0" xfId="0" applyFont="1" applyFill="1" applyBorder="1" applyAlignment="1">
      <alignment horizontal="center" vertical="center"/>
    </xf>
    <xf numFmtId="0" fontId="0" fillId="2" borderId="0" xfId="0" applyFill="1" applyBorder="1" applyAlignment="1">
      <alignment horizontal="center" vertical="center"/>
    </xf>
    <xf numFmtId="0" fontId="0" fillId="4" borderId="0" xfId="0" applyFill="1" applyBorder="1" applyAlignment="1">
      <alignment horizontal="center" vertical="center"/>
    </xf>
    <xf numFmtId="0" fontId="1" fillId="7" borderId="0" xfId="0" applyFont="1"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2" fontId="0" fillId="5" borderId="0" xfId="0" applyNumberFormat="1" applyFill="1" applyAlignment="1">
      <alignment horizontal="center" vertical="center"/>
    </xf>
    <xf numFmtId="164" fontId="0" fillId="5" borderId="0" xfId="0" applyNumberFormat="1" applyFill="1" applyAlignment="1">
      <alignment horizontal="center" vertical="center"/>
    </xf>
    <xf numFmtId="0" fontId="7" fillId="8" borderId="0" xfId="0" applyFont="1" applyFill="1" applyAlignment="1">
      <alignment horizontal="center" vertical="center"/>
    </xf>
    <xf numFmtId="0" fontId="1" fillId="8" borderId="0" xfId="0" applyFont="1" applyFill="1" applyBorder="1" applyAlignment="1">
      <alignment horizontal="center" vertical="center"/>
    </xf>
    <xf numFmtId="164" fontId="0" fillId="5" borderId="0" xfId="0" applyNumberFormat="1" applyFill="1" applyBorder="1" applyAlignment="1">
      <alignment horizontal="center" vertical="center"/>
    </xf>
    <xf numFmtId="164" fontId="0" fillId="8" borderId="0" xfId="0" applyNumberFormat="1" applyFill="1" applyBorder="1" applyAlignment="1">
      <alignment horizontal="center" vertical="center"/>
    </xf>
    <xf numFmtId="1" fontId="0" fillId="3" borderId="0" xfId="0" applyNumberFormat="1" applyFill="1" applyBorder="1" applyAlignment="1">
      <alignment horizontal="center" vertical="center"/>
    </xf>
    <xf numFmtId="164" fontId="0" fillId="3" borderId="0" xfId="0" applyNumberFormat="1" applyFill="1" applyBorder="1" applyAlignment="1">
      <alignment horizontal="center" vertical="center"/>
    </xf>
    <xf numFmtId="164" fontId="7" fillId="3" borderId="0" xfId="0" applyNumberFormat="1" applyFont="1" applyFill="1" applyBorder="1" applyAlignment="1">
      <alignment horizontal="center" vertical="center"/>
    </xf>
    <xf numFmtId="0" fontId="7" fillId="8" borderId="0" xfId="0" applyFont="1" applyFill="1" applyBorder="1" applyAlignment="1">
      <alignment horizontal="center" vertical="center"/>
    </xf>
    <xf numFmtId="1" fontId="0" fillId="5" borderId="0" xfId="0" applyNumberFormat="1" applyFill="1" applyBorder="1" applyAlignment="1">
      <alignment horizontal="center" vertical="center"/>
    </xf>
    <xf numFmtId="1" fontId="0" fillId="5" borderId="0" xfId="0" applyNumberFormat="1" applyFont="1" applyFill="1" applyBorder="1" applyAlignment="1">
      <alignment horizontal="center" vertical="center"/>
    </xf>
    <xf numFmtId="1" fontId="0" fillId="5" borderId="0" xfId="0" applyNumberFormat="1" applyFill="1" applyAlignment="1">
      <alignment horizontal="center" vertical="center"/>
    </xf>
    <xf numFmtId="1" fontId="0" fillId="6" borderId="0" xfId="1" applyNumberFormat="1" applyFont="1" applyFill="1" applyBorder="1" applyAlignment="1">
      <alignment horizontal="center" vertical="center"/>
    </xf>
    <xf numFmtId="1" fontId="0" fillId="6" borderId="0" xfId="0" applyNumberFormat="1" applyFill="1" applyBorder="1" applyAlignment="1">
      <alignment horizontal="center" vertical="center"/>
    </xf>
    <xf numFmtId="0" fontId="0" fillId="6" borderId="0" xfId="0" applyFill="1" applyAlignment="1">
      <alignment vertical="center"/>
    </xf>
    <xf numFmtId="0" fontId="0" fillId="6" borderId="0" xfId="0" applyFill="1" applyBorder="1" applyAlignment="1">
      <alignment vertical="center"/>
    </xf>
    <xf numFmtId="0" fontId="9" fillId="6" borderId="0" xfId="0" applyFont="1" applyFill="1" applyAlignment="1">
      <alignment vertical="center"/>
    </xf>
    <xf numFmtId="0" fontId="9" fillId="8" borderId="0" xfId="0" applyFont="1" applyFill="1" applyAlignment="1">
      <alignment vertical="center"/>
    </xf>
    <xf numFmtId="0" fontId="0" fillId="8" borderId="0" xfId="0" applyFill="1" applyAlignment="1">
      <alignment vertical="center"/>
    </xf>
    <xf numFmtId="0" fontId="1" fillId="7" borderId="0" xfId="0" applyFont="1" applyFill="1" applyBorder="1" applyAlignment="1">
      <alignment vertical="center"/>
    </xf>
    <xf numFmtId="0" fontId="0" fillId="8" borderId="0" xfId="0" applyFill="1" applyBorder="1" applyAlignment="1">
      <alignment vertical="center"/>
    </xf>
    <xf numFmtId="0" fontId="1" fillId="7" borderId="0" xfId="0" applyFont="1" applyFill="1" applyAlignment="1">
      <alignment vertical="center"/>
    </xf>
    <xf numFmtId="0" fontId="0" fillId="4" borderId="0" xfId="0" applyFill="1" applyAlignment="1">
      <alignment vertical="center"/>
    </xf>
    <xf numFmtId="2" fontId="0" fillId="8" borderId="0" xfId="0" applyNumberFormat="1" applyFill="1" applyAlignment="1">
      <alignment vertical="center"/>
    </xf>
    <xf numFmtId="0" fontId="0" fillId="5" borderId="0" xfId="0" applyFill="1" applyAlignment="1">
      <alignment vertical="center"/>
    </xf>
    <xf numFmtId="164" fontId="0" fillId="8" borderId="0" xfId="0" applyNumberFormat="1" applyFill="1" applyAlignment="1">
      <alignment horizontal="left" vertical="center"/>
    </xf>
    <xf numFmtId="0" fontId="7" fillId="8" borderId="0" xfId="0" applyFont="1" applyFill="1" applyAlignment="1">
      <alignment vertical="center"/>
    </xf>
    <xf numFmtId="0" fontId="7" fillId="6" borderId="0" xfId="0" applyFont="1" applyFill="1" applyAlignment="1">
      <alignment vertical="center"/>
    </xf>
    <xf numFmtId="0" fontId="0" fillId="5" borderId="0" xfId="0" applyFill="1" applyBorder="1" applyAlignment="1">
      <alignment vertical="center"/>
    </xf>
    <xf numFmtId="0" fontId="0" fillId="0" borderId="0" xfId="0" applyFill="1" applyBorder="1" applyAlignment="1">
      <alignment vertical="center"/>
    </xf>
    <xf numFmtId="0" fontId="8" fillId="5" borderId="0" xfId="0" applyFont="1" applyFill="1" applyBorder="1" applyAlignment="1">
      <alignment vertical="center"/>
    </xf>
    <xf numFmtId="1" fontId="0" fillId="5" borderId="0" xfId="0" applyNumberFormat="1" applyFill="1" applyAlignment="1">
      <alignment horizontal="center" vertical="center"/>
    </xf>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2.7109375" style="1" customWidth="1"/>
    <col min="10" max="10" width="10.7109375" style="1" customWidth="1"/>
    <col min="11" max="11" width="2.7109375" style="1" customWidth="1"/>
    <col min="12" max="36" width="10.7109375" style="1" customWidth="1"/>
    <col min="37" max="56" width="9.140625" style="1"/>
  </cols>
  <sheetData>
    <row r="1" spans="1:56" ht="15" customHeight="1" x14ac:dyDescent="0.25">
      <c r="A1" s="2"/>
      <c r="C1" s="7"/>
      <c r="D1" s="7"/>
      <c r="E1" s="9"/>
      <c r="F1" s="2"/>
    </row>
    <row r="2" spans="1:56" ht="15" customHeight="1" x14ac:dyDescent="0.3">
      <c r="C2" s="4" t="s">
        <v>10</v>
      </c>
      <c r="D2" s="7"/>
      <c r="F2" s="2"/>
      <c r="G2" s="2"/>
    </row>
    <row r="3" spans="1:56" ht="15" customHeight="1" x14ac:dyDescent="0.25">
      <c r="C3" s="1"/>
      <c r="D3" s="8"/>
      <c r="F3" s="3" t="s">
        <v>52</v>
      </c>
      <c r="G3" s="2"/>
    </row>
    <row r="4" spans="1:56" s="1" customFormat="1" ht="21" customHeight="1" x14ac:dyDescent="0.25">
      <c r="B4" s="51"/>
      <c r="C4" s="24"/>
      <c r="D4" s="24"/>
      <c r="E4" s="24"/>
      <c r="F4" s="52"/>
      <c r="G4" s="51"/>
      <c r="H4" s="24"/>
      <c r="I4" s="51"/>
      <c r="J4" s="51"/>
      <c r="K4" s="51"/>
    </row>
    <row r="5" spans="1:56" s="15" customFormat="1" ht="21" customHeight="1" x14ac:dyDescent="0.35">
      <c r="A5" s="14"/>
      <c r="B5" s="53"/>
      <c r="C5" s="54"/>
      <c r="D5" s="16" t="s">
        <v>34</v>
      </c>
      <c r="E5" s="18"/>
      <c r="F5" s="18"/>
      <c r="G5" s="16"/>
      <c r="H5" s="18"/>
      <c r="I5" s="16"/>
      <c r="J5" s="53"/>
      <c r="K5" s="53"/>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row>
    <row r="6" spans="1:56" ht="15" customHeight="1" x14ac:dyDescent="0.25">
      <c r="B6" s="51"/>
      <c r="C6" s="55"/>
      <c r="D6" s="56" t="s">
        <v>23</v>
      </c>
      <c r="E6" s="29"/>
      <c r="F6" s="29"/>
      <c r="G6" s="56" t="s">
        <v>2</v>
      </c>
      <c r="H6" s="29"/>
      <c r="I6" s="57"/>
      <c r="J6" s="51"/>
      <c r="K6" s="51"/>
    </row>
    <row r="7" spans="1:56" ht="15" customHeight="1" x14ac:dyDescent="0.25">
      <c r="B7" s="51"/>
      <c r="C7" s="55"/>
      <c r="D7" s="52" t="s">
        <v>9</v>
      </c>
      <c r="E7" s="30">
        <v>1000</v>
      </c>
      <c r="F7" s="29"/>
      <c r="G7" s="52" t="s">
        <v>45</v>
      </c>
      <c r="H7" s="31"/>
      <c r="I7" s="57"/>
      <c r="J7" s="51"/>
      <c r="K7" s="51"/>
    </row>
    <row r="8" spans="1:56" ht="15" customHeight="1" x14ac:dyDescent="0.25">
      <c r="B8" s="51"/>
      <c r="C8" s="55"/>
      <c r="D8" s="52" t="s">
        <v>51</v>
      </c>
      <c r="E8" s="31">
        <v>50</v>
      </c>
      <c r="F8" s="29"/>
      <c r="G8" s="52" t="s">
        <v>46</v>
      </c>
      <c r="H8" s="31"/>
      <c r="I8" s="57"/>
      <c r="J8" s="51"/>
      <c r="K8" s="51"/>
    </row>
    <row r="9" spans="1:56" s="1" customFormat="1" ht="15" customHeight="1" x14ac:dyDescent="0.25">
      <c r="B9" s="51"/>
      <c r="C9" s="55"/>
      <c r="D9" s="57"/>
      <c r="E9" s="29"/>
      <c r="F9" s="29"/>
      <c r="G9" s="57"/>
      <c r="H9" s="29"/>
      <c r="I9" s="57"/>
      <c r="J9" s="51"/>
      <c r="K9" s="51"/>
    </row>
    <row r="10" spans="1:56" s="1" customFormat="1" ht="15" customHeight="1" x14ac:dyDescent="0.25">
      <c r="B10" s="51"/>
      <c r="C10" s="55"/>
      <c r="D10" s="56" t="s">
        <v>14</v>
      </c>
      <c r="E10" s="29"/>
      <c r="F10" s="29"/>
      <c r="G10" s="56" t="s">
        <v>12</v>
      </c>
      <c r="H10" s="29"/>
      <c r="I10" s="57"/>
      <c r="J10" s="51"/>
      <c r="K10" s="51"/>
    </row>
    <row r="11" spans="1:56" s="1" customFormat="1" ht="15" customHeight="1" x14ac:dyDescent="0.25">
      <c r="B11" s="51"/>
      <c r="C11" s="55"/>
      <c r="D11" s="52" t="s">
        <v>15</v>
      </c>
      <c r="E11" s="32">
        <v>195</v>
      </c>
      <c r="F11" s="29"/>
      <c r="G11" s="52" t="s">
        <v>5</v>
      </c>
      <c r="H11" s="32"/>
      <c r="I11" s="57"/>
      <c r="J11" s="51"/>
      <c r="K11" s="51"/>
    </row>
    <row r="12" spans="1:56" ht="15" customHeight="1" x14ac:dyDescent="0.25">
      <c r="A12" s="2"/>
      <c r="B12" s="52"/>
      <c r="C12" s="57"/>
      <c r="D12" s="52" t="s">
        <v>16</v>
      </c>
      <c r="E12" s="32">
        <v>195</v>
      </c>
      <c r="F12" s="29"/>
      <c r="G12" s="52" t="s">
        <v>6</v>
      </c>
      <c r="H12" s="32"/>
      <c r="I12" s="57"/>
      <c r="J12" s="52"/>
      <c r="K12" s="51"/>
    </row>
    <row r="13" spans="1:56" s="2" customFormat="1" ht="15" customHeight="1" x14ac:dyDescent="0.25">
      <c r="A13" s="1"/>
      <c r="B13" s="51"/>
      <c r="C13" s="55"/>
      <c r="D13" s="57"/>
      <c r="E13" s="29"/>
      <c r="F13" s="29"/>
      <c r="G13" s="55"/>
      <c r="H13" s="55"/>
      <c r="I13" s="57"/>
      <c r="J13" s="51"/>
      <c r="K13" s="52"/>
    </row>
    <row r="14" spans="1:56" s="1" customFormat="1" ht="15" customHeight="1" x14ac:dyDescent="0.25">
      <c r="B14" s="51"/>
      <c r="C14" s="55"/>
      <c r="D14" s="56" t="s">
        <v>24</v>
      </c>
      <c r="E14" s="29"/>
      <c r="F14" s="29"/>
      <c r="G14" s="58" t="s">
        <v>48</v>
      </c>
      <c r="H14" s="27"/>
      <c r="I14" s="57"/>
      <c r="J14" s="51"/>
      <c r="K14" s="51"/>
    </row>
    <row r="15" spans="1:56" ht="15" customHeight="1" x14ac:dyDescent="0.25">
      <c r="B15" s="51"/>
      <c r="C15" s="55"/>
      <c r="D15" s="52" t="s">
        <v>25</v>
      </c>
      <c r="E15" s="32">
        <v>1.6</v>
      </c>
      <c r="F15" s="57"/>
      <c r="G15" s="51" t="s">
        <v>49</v>
      </c>
      <c r="H15" s="34" t="s">
        <v>32</v>
      </c>
      <c r="I15" s="57"/>
      <c r="J15" s="51"/>
      <c r="K15" s="51"/>
    </row>
    <row r="16" spans="1:56" ht="21" customHeight="1" x14ac:dyDescent="0.25">
      <c r="B16" s="51"/>
      <c r="C16" s="55"/>
      <c r="D16" s="29"/>
      <c r="E16" s="29"/>
      <c r="F16" s="29"/>
      <c r="G16" s="57"/>
      <c r="H16" s="29"/>
      <c r="I16" s="57"/>
      <c r="J16" s="51"/>
      <c r="K16" s="51"/>
    </row>
    <row r="17" spans="1:11" s="1" customFormat="1" ht="21" customHeight="1" x14ac:dyDescent="0.25">
      <c r="B17" s="51"/>
      <c r="C17" s="51"/>
      <c r="D17" s="52"/>
      <c r="E17" s="25"/>
      <c r="F17" s="25"/>
      <c r="G17" s="52"/>
      <c r="H17" s="25"/>
      <c r="I17" s="52"/>
      <c r="J17" s="51"/>
      <c r="K17" s="51"/>
    </row>
    <row r="18" spans="1:11" s="1" customFormat="1" ht="21" customHeight="1" x14ac:dyDescent="0.25">
      <c r="B18" s="53"/>
      <c r="C18" s="54"/>
      <c r="D18" s="54" t="s">
        <v>14</v>
      </c>
      <c r="E18" s="26"/>
      <c r="F18" s="54"/>
      <c r="G18" s="54"/>
      <c r="H18" s="26"/>
      <c r="I18" s="54"/>
      <c r="J18" s="53"/>
      <c r="K18" s="51"/>
    </row>
    <row r="19" spans="1:11" s="1" customFormat="1" ht="15" customHeight="1" x14ac:dyDescent="0.35">
      <c r="A19" s="14"/>
      <c r="B19" s="51"/>
      <c r="C19" s="55"/>
      <c r="D19" s="33" t="s">
        <v>53</v>
      </c>
      <c r="E19" s="55"/>
      <c r="F19" s="55"/>
      <c r="G19" s="33" t="s">
        <v>40</v>
      </c>
      <c r="H19" s="27"/>
      <c r="I19" s="55"/>
      <c r="J19" s="51"/>
      <c r="K19" s="51"/>
    </row>
    <row r="20" spans="1:11" s="14" customFormat="1" ht="15" customHeight="1" x14ac:dyDescent="0.35">
      <c r="A20" s="1"/>
      <c r="B20" s="51"/>
      <c r="C20" s="55"/>
      <c r="D20" s="51" t="s">
        <v>49</v>
      </c>
      <c r="E20" s="34" t="s">
        <v>60</v>
      </c>
      <c r="F20" s="55"/>
      <c r="G20" s="51" t="s">
        <v>43</v>
      </c>
      <c r="H20" s="59"/>
      <c r="I20" s="55"/>
      <c r="J20" s="51"/>
      <c r="K20" s="53"/>
    </row>
    <row r="21" spans="1:11" s="1" customFormat="1" ht="15" customHeight="1" x14ac:dyDescent="0.25">
      <c r="B21" s="51"/>
      <c r="C21" s="55"/>
      <c r="D21" s="55"/>
      <c r="E21" s="55"/>
      <c r="F21" s="55"/>
      <c r="G21" s="51" t="s">
        <v>41</v>
      </c>
      <c r="H21" s="59"/>
      <c r="I21" s="55"/>
      <c r="J21" s="51"/>
      <c r="K21" s="51"/>
    </row>
    <row r="22" spans="1:11" s="1" customFormat="1" ht="15" customHeight="1" x14ac:dyDescent="0.25">
      <c r="B22" s="51"/>
      <c r="C22" s="55"/>
      <c r="D22" s="55"/>
      <c r="E22" s="55"/>
      <c r="F22" s="60"/>
      <c r="G22" s="61" t="s">
        <v>0</v>
      </c>
      <c r="H22" s="36">
        <f>((2.85*((MISC!C11/100)+(MISC!C11/100/1.9)))-(E15*E15/20*0.63)+0.2)*(1+H20/100)*(1+H21/100)*IF(E20="Strasse",MISC!C18,IF(E20="Sport",MISC!C19,IF(E20="Semi-Slicks",MISC!C20,IF(E20="Slick",MISC!C21,IF(E20="Drift",MISC!C22,IF(E20="Offroad",MISC!C23,IF(E20="Gelände",MISC!C24,IF(E20="Drag",MISC!C25,IF(E20="Oldtimer-Rennr.",MISC!C26)))))))))</f>
        <v>2.2943600000000002</v>
      </c>
      <c r="I22" s="55"/>
      <c r="J22" s="51"/>
      <c r="K22" s="51"/>
    </row>
    <row r="23" spans="1:11" s="1" customFormat="1" ht="15" customHeight="1" x14ac:dyDescent="0.25">
      <c r="B23" s="51"/>
      <c r="C23" s="55"/>
      <c r="D23" s="55"/>
      <c r="E23" s="55"/>
      <c r="F23" s="60"/>
      <c r="G23" s="61" t="s">
        <v>1</v>
      </c>
      <c r="H23" s="36">
        <f>((2.85*((MISC!C12/100)+(MISC!C12/100/1.9))-(E15*E15/20*0.63)+0.2)*(1+H20/100)*(1-H21/100))*IF(E20="Strasse",MISC!C18,IF(E20="Sport",MISC!C19,IF(E20="Semi-Slicks",MISC!C20,IF(E20="Slick",MISC!C21,IF(E20="Drift",MISC!C22,IF(E20="Offroad",MISC!C23,IF(E20="Gelände",MISC!C24,IF(E20="Drag",MISC!C25,IF(E20="Oldtimer-Rennr.",MISC!C26)))))))))</f>
        <v>2.2943600000000002</v>
      </c>
      <c r="I23" s="55"/>
      <c r="J23" s="51"/>
      <c r="K23" s="51"/>
    </row>
    <row r="24" spans="1:11" s="1" customFormat="1" ht="21" customHeight="1" x14ac:dyDescent="0.25">
      <c r="B24" s="53"/>
      <c r="C24" s="55"/>
      <c r="D24" s="55"/>
      <c r="E24" s="27"/>
      <c r="F24" s="55"/>
      <c r="G24" s="55"/>
      <c r="H24" s="27"/>
      <c r="I24" s="55"/>
      <c r="J24" s="51"/>
      <c r="K24" s="51"/>
    </row>
    <row r="25" spans="1:11" s="1" customFormat="1" ht="21" customHeight="1" x14ac:dyDescent="0.35">
      <c r="A25" s="14"/>
      <c r="B25" s="51"/>
      <c r="C25" s="51"/>
      <c r="D25" s="51"/>
      <c r="E25" s="24"/>
      <c r="F25" s="51"/>
      <c r="G25" s="51"/>
      <c r="H25" s="24"/>
      <c r="I25" s="51"/>
      <c r="J25" s="51"/>
      <c r="K25" s="51"/>
    </row>
    <row r="26" spans="1:11" s="14" customFormat="1" ht="21" customHeight="1" x14ac:dyDescent="0.35">
      <c r="A26" s="1"/>
      <c r="B26" s="51"/>
      <c r="C26" s="54"/>
      <c r="D26" s="16" t="s">
        <v>35</v>
      </c>
      <c r="E26" s="18"/>
      <c r="F26" s="18"/>
      <c r="G26" s="16"/>
      <c r="H26" s="18"/>
      <c r="I26" s="16"/>
      <c r="J26" s="53"/>
      <c r="K26" s="53"/>
    </row>
    <row r="27" spans="1:11" s="1" customFormat="1" ht="15" customHeight="1" x14ac:dyDescent="0.25">
      <c r="B27" s="51"/>
      <c r="C27" s="55"/>
      <c r="D27" s="33" t="s">
        <v>36</v>
      </c>
      <c r="E27" s="27"/>
      <c r="F27" s="55"/>
      <c r="G27" s="33" t="s">
        <v>37</v>
      </c>
      <c r="H27" s="27"/>
      <c r="I27" s="55"/>
      <c r="J27" s="51"/>
      <c r="K27" s="51"/>
    </row>
    <row r="28" spans="1:11" s="1" customFormat="1" ht="15" customHeight="1" x14ac:dyDescent="0.25">
      <c r="B28" s="51"/>
      <c r="C28" s="27"/>
      <c r="D28" s="61" t="s">
        <v>0</v>
      </c>
      <c r="E28" s="37">
        <f>-5*(E15*E15/2/10+1)*(E11/(E11+E12))*(MISC!C12/100)</f>
        <v>-1.4100000000000001</v>
      </c>
      <c r="F28" s="62"/>
      <c r="G28" s="61" t="s">
        <v>0</v>
      </c>
      <c r="H28" s="37">
        <f>(((E15*E15/2)*(MISC!C11/100+1)*(E11/(E11+E12))-1)/10)+0.09078</f>
        <v>8.6780000000000024E-2</v>
      </c>
      <c r="I28" s="55"/>
      <c r="J28" s="51"/>
      <c r="K28" s="51"/>
    </row>
    <row r="29" spans="1:11" ht="15" customHeight="1" x14ac:dyDescent="0.25">
      <c r="B29" s="51"/>
      <c r="C29" s="27"/>
      <c r="D29" s="61" t="s">
        <v>1</v>
      </c>
      <c r="E29" s="37">
        <f>(-5*(E15*E15/2/10+1)*(E12/(E11+E12))*(MISC!C11/100))+0.2</f>
        <v>-1.2100000000000002</v>
      </c>
      <c r="F29" s="62"/>
      <c r="G29" s="61" t="s">
        <v>1</v>
      </c>
      <c r="H29" s="37">
        <f>(((E15*E15/2)*(MISC!C12/100+1)*(E12/(E11+E12))-1)/10)+0.113</f>
        <v>0.10900000000000003</v>
      </c>
      <c r="I29" s="55"/>
      <c r="J29" s="51"/>
      <c r="K29" s="51"/>
    </row>
    <row r="30" spans="1:11" ht="15" customHeight="1" x14ac:dyDescent="0.25">
      <c r="B30" s="51"/>
      <c r="C30" s="55"/>
      <c r="D30" s="55"/>
      <c r="E30" s="27"/>
      <c r="F30" s="55"/>
      <c r="G30" s="55"/>
      <c r="H30" s="27"/>
      <c r="I30" s="55"/>
      <c r="J30" s="51"/>
      <c r="K30" s="51"/>
    </row>
    <row r="31" spans="1:11" s="1" customFormat="1" ht="15" customHeight="1" x14ac:dyDescent="0.25">
      <c r="B31" s="51"/>
      <c r="C31" s="55"/>
      <c r="D31" s="33" t="s">
        <v>38</v>
      </c>
      <c r="E31" s="27"/>
      <c r="F31" s="55"/>
      <c r="G31" s="55"/>
      <c r="H31" s="27"/>
      <c r="I31" s="55"/>
      <c r="J31" s="51"/>
      <c r="K31" s="51"/>
    </row>
    <row r="32" spans="1:11" s="1" customFormat="1" ht="15" customHeight="1" x14ac:dyDescent="0.25">
      <c r="B32" s="51"/>
      <c r="C32" s="55"/>
      <c r="D32" s="61" t="s">
        <v>39</v>
      </c>
      <c r="E32" s="37">
        <f>7-(E28*E28/2)</f>
        <v>6.0059499999999995</v>
      </c>
      <c r="F32" s="55"/>
      <c r="G32" s="55"/>
      <c r="H32" s="27"/>
      <c r="I32" s="55"/>
      <c r="J32" s="51"/>
      <c r="K32" s="51"/>
    </row>
    <row r="33" spans="1:13" s="1" customFormat="1" ht="21" customHeight="1" x14ac:dyDescent="0.25">
      <c r="B33" s="53"/>
      <c r="C33" s="63"/>
      <c r="D33" s="63"/>
      <c r="E33" s="38"/>
      <c r="F33" s="63"/>
      <c r="G33" s="63"/>
      <c r="H33" s="38"/>
      <c r="I33" s="63"/>
      <c r="J33" s="64"/>
      <c r="K33" s="51"/>
    </row>
    <row r="34" spans="1:13" s="1" customFormat="1" ht="21" customHeight="1" x14ac:dyDescent="0.35">
      <c r="A34" s="14"/>
      <c r="B34" s="51"/>
      <c r="C34" s="51"/>
      <c r="D34" s="51"/>
      <c r="E34" s="24"/>
      <c r="F34" s="51"/>
      <c r="G34" s="51"/>
      <c r="H34" s="24"/>
      <c r="I34" s="51"/>
      <c r="J34" s="51"/>
      <c r="K34" s="51"/>
    </row>
    <row r="35" spans="1:13" s="14" customFormat="1" ht="21" customHeight="1" x14ac:dyDescent="0.35">
      <c r="A35" s="1"/>
      <c r="B35" s="51"/>
      <c r="C35" s="54"/>
      <c r="D35" s="17" t="s">
        <v>26</v>
      </c>
      <c r="E35" s="18"/>
      <c r="F35" s="16"/>
      <c r="G35" s="16"/>
      <c r="H35" s="18"/>
      <c r="I35" s="16"/>
      <c r="J35" s="53"/>
      <c r="K35" s="53"/>
    </row>
    <row r="36" spans="1:13" s="1" customFormat="1" ht="15" customHeight="1" x14ac:dyDescent="0.25">
      <c r="B36" s="51"/>
      <c r="C36" s="55"/>
      <c r="D36" s="28" t="str">
        <f>IF(H15="RWD","RWD",IF(H15="FWD","FWD","AWD"))</f>
        <v>RWD</v>
      </c>
      <c r="E36" s="29"/>
      <c r="F36" s="57"/>
      <c r="G36" s="39"/>
      <c r="H36" s="29"/>
      <c r="I36" s="57"/>
      <c r="J36" s="51"/>
      <c r="K36" s="51"/>
    </row>
    <row r="37" spans="1:13" ht="15" customHeight="1" x14ac:dyDescent="0.25">
      <c r="B37" s="51"/>
      <c r="C37" s="55"/>
      <c r="D37" s="52" t="s">
        <v>44</v>
      </c>
      <c r="E37" s="32"/>
      <c r="F37" s="57"/>
      <c r="G37" s="57"/>
      <c r="H37" s="29"/>
      <c r="I37" s="57"/>
      <c r="J37" s="51"/>
      <c r="K37" s="51"/>
    </row>
    <row r="38" spans="1:13" ht="15" customHeight="1" x14ac:dyDescent="0.25">
      <c r="B38" s="51"/>
      <c r="C38" s="55"/>
      <c r="D38" s="52" t="s">
        <v>41</v>
      </c>
      <c r="E38" s="32"/>
      <c r="F38" s="57"/>
      <c r="G38" s="57"/>
      <c r="H38" s="29"/>
      <c r="I38" s="57"/>
      <c r="J38" s="51"/>
      <c r="K38" s="51"/>
    </row>
    <row r="39" spans="1:13" ht="15" customHeight="1" x14ac:dyDescent="0.25">
      <c r="B39" s="51"/>
      <c r="C39" s="55"/>
      <c r="D39" s="65" t="s">
        <v>0</v>
      </c>
      <c r="E39" s="40">
        <f>IF(H15="RWD",((50*1.042)*MISC!C11/100)*(E11/(E11+E12)+0.5)*(MISC!C10/(E7+MISC!C10)+0.5)*(1-(E15*E15/4.5)/10)*(E37/100+1)*(1+E38/100),IF(H15="FWD",((50*1.042)*MISC!C11/100)*(E11/(E11+E12)+0.5)*(MISC!C10/(E7+MISC!C10)+0.5)*(1-(E15*E15/4.5)/10)*(E37/100+1)*(1+E38/100),((50*1.042)*MISC!C11/100)*(E11/(E11+E12)+0.5)*(MISC!C10/(E7+MISC!C10)+0.5)*(1-(E15*E15/2.25)/10)*(E37/100+1)*(1+E38/100)))</f>
        <v>24.568044444444446</v>
      </c>
      <c r="F39" s="57"/>
      <c r="G39" s="57"/>
      <c r="H39" s="41"/>
      <c r="I39" s="57"/>
      <c r="J39" s="51"/>
      <c r="K39" s="51"/>
    </row>
    <row r="40" spans="1:13" s="1" customFormat="1" ht="15" customHeight="1" x14ac:dyDescent="0.25">
      <c r="B40" s="51"/>
      <c r="C40" s="55"/>
      <c r="D40" s="65" t="s">
        <v>1</v>
      </c>
      <c r="E40" s="40">
        <f>IF(H15="RWD",((50*1.042)*MISC!C11/100)*(E12/(E11+E12)+0.5)*(MISC!C10/(E7+MISC!C10)+0.5)*(1+(E15*E15/4.5)/10)*(E37/100+1)*(1-E38/100),IF(H15="FWD",((50*1.042)*MISC!C11/100)*(E12/(E11+E12)+0.5)*(MISC!C10/(E7+MISC!C10)+0.5)*(1+(E15*E15/4.5)/10)*(E37/100+1)*(1-E38/100),((50*1.042)*MISC!C11/100)*(E12/(E11+E12)+0.5)*(MISC!C10/(E7+MISC!C10)+0.5)*(1+(E15*E15/2.25)/10)*(E37/100+1)*(1-E38/100)))</f>
        <v>27.531955555555559</v>
      </c>
      <c r="F40" s="57"/>
      <c r="G40" s="57"/>
      <c r="H40" s="41"/>
      <c r="I40" s="57"/>
      <c r="J40" s="51"/>
      <c r="K40" s="51"/>
      <c r="M40" s="22"/>
    </row>
    <row r="41" spans="1:13" s="1" customFormat="1" ht="21" customHeight="1" x14ac:dyDescent="0.25">
      <c r="B41" s="53"/>
      <c r="C41" s="55"/>
      <c r="D41" s="57"/>
      <c r="E41" s="29"/>
      <c r="F41" s="57"/>
      <c r="G41" s="57"/>
      <c r="H41" s="29"/>
      <c r="I41" s="57"/>
      <c r="J41" s="51"/>
      <c r="K41" s="51"/>
      <c r="M41" s="22"/>
    </row>
    <row r="42" spans="1:13" s="1" customFormat="1" ht="21" customHeight="1" x14ac:dyDescent="0.35">
      <c r="A42" s="14"/>
      <c r="B42" s="51"/>
      <c r="C42" s="51"/>
      <c r="D42" s="52"/>
      <c r="E42" s="25"/>
      <c r="F42" s="52"/>
      <c r="G42" s="52"/>
      <c r="H42" s="25"/>
      <c r="I42" s="52"/>
      <c r="J42" s="51"/>
      <c r="K42" s="51"/>
    </row>
    <row r="43" spans="1:13" s="14" customFormat="1" ht="21" customHeight="1" x14ac:dyDescent="0.35">
      <c r="A43" s="1"/>
      <c r="B43" s="51"/>
      <c r="C43" s="54"/>
      <c r="D43" s="16" t="s">
        <v>2</v>
      </c>
      <c r="E43" s="18"/>
      <c r="F43" s="16"/>
      <c r="G43" s="16"/>
      <c r="H43" s="18"/>
      <c r="I43" s="16"/>
      <c r="J43" s="53"/>
      <c r="K43" s="53"/>
    </row>
    <row r="44" spans="1:13" s="1" customFormat="1" ht="15" customHeight="1" x14ac:dyDescent="0.25">
      <c r="B44" s="51"/>
      <c r="C44" s="55"/>
      <c r="D44" s="28" t="s">
        <v>27</v>
      </c>
      <c r="E44" s="29"/>
      <c r="F44" s="29"/>
      <c r="G44" s="28" t="s">
        <v>42</v>
      </c>
      <c r="H44" s="29"/>
      <c r="I44" s="57"/>
      <c r="J44" s="51"/>
      <c r="K44" s="51"/>
    </row>
    <row r="45" spans="1:13" s="1" customFormat="1" ht="15" customHeight="1" x14ac:dyDescent="0.25">
      <c r="B45" s="51"/>
      <c r="C45" s="55"/>
      <c r="D45" s="66" t="s">
        <v>44</v>
      </c>
      <c r="E45" s="31"/>
      <c r="F45" s="29"/>
      <c r="G45" s="65" t="s">
        <v>0</v>
      </c>
      <c r="H45" s="42">
        <f>(11-(6*(E45/100+1)))+0.5</f>
        <v>5.5</v>
      </c>
      <c r="I45" s="57"/>
      <c r="J45" s="51"/>
      <c r="K45" s="51"/>
    </row>
    <row r="46" spans="1:13" s="1" customFormat="1" ht="15" customHeight="1" x14ac:dyDescent="0.25">
      <c r="B46" s="51"/>
      <c r="C46" s="55"/>
      <c r="D46" s="65" t="s">
        <v>0</v>
      </c>
      <c r="E46" s="43">
        <f>(((MISC!C7*(MISC!C11/100))*(MISC!C10/E7))*1.084)*(E45/100+1)*(1-(E15*E15/8)/10)</f>
        <v>0</v>
      </c>
      <c r="F46" s="57"/>
      <c r="G46" s="65" t="s">
        <v>1</v>
      </c>
      <c r="H46" s="42">
        <f>11-(6*(E45/100+1))</f>
        <v>5</v>
      </c>
      <c r="I46" s="57"/>
      <c r="J46" s="51"/>
      <c r="K46" s="51"/>
    </row>
    <row r="47" spans="1:13" ht="15" customHeight="1" x14ac:dyDescent="0.25">
      <c r="B47" s="51"/>
      <c r="C47" s="55"/>
      <c r="D47" s="65" t="s">
        <v>1</v>
      </c>
      <c r="E47" s="43">
        <f>(((MISC!C7*(MISC!C12/100))*(MISC!C10/E7))*1.084)*(E45/100+1)*(1+(E15*E15/8)/10)</f>
        <v>0</v>
      </c>
      <c r="F47" s="57"/>
      <c r="G47" s="57"/>
      <c r="H47" s="29"/>
      <c r="I47" s="57"/>
      <c r="J47" s="51"/>
      <c r="K47" s="51"/>
    </row>
    <row r="48" spans="1:13" s="1" customFormat="1" ht="21" customHeight="1" x14ac:dyDescent="0.25">
      <c r="B48" s="53"/>
      <c r="C48" s="55"/>
      <c r="D48" s="57"/>
      <c r="E48" s="29"/>
      <c r="F48" s="57"/>
      <c r="G48" s="57"/>
      <c r="H48" s="29"/>
      <c r="I48" s="57"/>
      <c r="J48" s="51"/>
      <c r="K48" s="51"/>
    </row>
    <row r="49" spans="1:56" s="1" customFormat="1" ht="21" customHeight="1" x14ac:dyDescent="0.35">
      <c r="A49" s="14"/>
      <c r="B49" s="51"/>
      <c r="C49" s="51"/>
      <c r="D49" s="52"/>
      <c r="E49" s="25"/>
      <c r="F49" s="52"/>
      <c r="G49" s="52"/>
      <c r="H49" s="25"/>
      <c r="I49" s="52"/>
      <c r="J49" s="51"/>
      <c r="K49" s="51"/>
    </row>
    <row r="50" spans="1:56" s="14" customFormat="1" ht="21" customHeight="1" x14ac:dyDescent="0.35">
      <c r="A50" s="1"/>
      <c r="B50" s="51"/>
      <c r="C50" s="54"/>
      <c r="D50" s="16" t="s">
        <v>29</v>
      </c>
      <c r="E50" s="18"/>
      <c r="F50" s="16"/>
      <c r="G50" s="16"/>
      <c r="H50" s="18"/>
      <c r="I50" s="16"/>
      <c r="J50" s="53"/>
      <c r="K50" s="53"/>
    </row>
    <row r="51" spans="1:56" s="1" customFormat="1" ht="15" customHeight="1" x14ac:dyDescent="0.25">
      <c r="B51" s="51"/>
      <c r="C51" s="55"/>
      <c r="D51" s="28" t="s">
        <v>28</v>
      </c>
      <c r="E51" s="29"/>
      <c r="F51" s="29"/>
      <c r="G51" s="28" t="s">
        <v>30</v>
      </c>
      <c r="H51" s="29"/>
      <c r="I51" s="57"/>
      <c r="J51" s="51"/>
      <c r="K51" s="51"/>
    </row>
    <row r="52" spans="1:56" ht="15" customHeight="1" x14ac:dyDescent="0.25">
      <c r="B52" s="51"/>
      <c r="C52" s="55"/>
      <c r="D52" s="66" t="s">
        <v>44</v>
      </c>
      <c r="E52" s="31"/>
      <c r="F52" s="29"/>
      <c r="G52" s="66" t="s">
        <v>44</v>
      </c>
      <c r="H52" s="31"/>
      <c r="I52" s="57"/>
      <c r="J52" s="51"/>
      <c r="K52" s="51"/>
    </row>
    <row r="53" spans="1:56" ht="15" customHeight="1" x14ac:dyDescent="0.25">
      <c r="B53" s="51"/>
      <c r="C53" s="55"/>
      <c r="D53" s="65" t="s">
        <v>0</v>
      </c>
      <c r="E53" s="43">
        <f>((20*(MISC!C10/1500)*MISC!C11/100)*1.042)*(E52/100+1)*(1-(E15*E15/8)/10)</f>
        <v>6.7243733333333324</v>
      </c>
      <c r="F53" s="29"/>
      <c r="G53" s="65" t="s">
        <v>0</v>
      </c>
      <c r="H53" s="43">
        <f>((20*(MISC!C10/1500)*MISC!C12/100)*1.042)*0.63*(H52/100+1)*(1+(E15*E15/8)/10)</f>
        <v>4.5164447999999995</v>
      </c>
      <c r="I53" s="57"/>
      <c r="J53" s="51"/>
      <c r="K53" s="51"/>
    </row>
    <row r="54" spans="1:56" s="1" customFormat="1" ht="15" customHeight="1" x14ac:dyDescent="0.25">
      <c r="B54" s="51"/>
      <c r="C54" s="55"/>
      <c r="D54" s="67" t="s">
        <v>1</v>
      </c>
      <c r="E54" s="44">
        <f>((20*(MISC!C10/1500)*MISC!C12/100)*1.042)*(E52/100+1)*(1+(E15*E15/8)/10)</f>
        <v>7.1689600000000002</v>
      </c>
      <c r="F54" s="45"/>
      <c r="G54" s="67" t="s">
        <v>1</v>
      </c>
      <c r="H54" s="43">
        <f>((20*(MISC!C10/1500)*MISC!C11/100)*1.042)*0.63*(H52/100+1)*(1-(E15*E15/8)/10)</f>
        <v>4.2363551999999993</v>
      </c>
      <c r="I54" s="57"/>
      <c r="J54" s="51"/>
      <c r="K54" s="51"/>
    </row>
    <row r="55" spans="1:56" ht="21" customHeight="1" x14ac:dyDescent="0.25">
      <c r="B55" s="53"/>
      <c r="C55" s="55"/>
      <c r="D55" s="57"/>
      <c r="E55" s="29"/>
      <c r="F55" s="57"/>
      <c r="G55" s="57"/>
      <c r="H55" s="29"/>
      <c r="I55" s="57"/>
      <c r="J55" s="51"/>
      <c r="K55" s="51"/>
    </row>
    <row r="56" spans="1:56" ht="21" customHeight="1" x14ac:dyDescent="0.35">
      <c r="A56" s="14"/>
      <c r="B56" s="51"/>
      <c r="C56" s="51"/>
      <c r="D56" s="52"/>
      <c r="E56" s="25"/>
      <c r="F56" s="52"/>
      <c r="G56" s="52"/>
      <c r="H56" s="25"/>
      <c r="I56" s="52"/>
      <c r="J56" s="51"/>
      <c r="K56" s="51"/>
    </row>
    <row r="57" spans="1:56" s="15" customFormat="1" ht="21" customHeight="1" x14ac:dyDescent="0.35">
      <c r="A57" s="1"/>
      <c r="B57" s="51"/>
      <c r="C57" s="54"/>
      <c r="D57" s="16" t="s">
        <v>11</v>
      </c>
      <c r="E57" s="18"/>
      <c r="F57" s="16"/>
      <c r="G57" s="16"/>
      <c r="H57" s="18"/>
      <c r="I57" s="16"/>
      <c r="J57" s="53"/>
      <c r="K57" s="53"/>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row>
    <row r="58" spans="1:56" s="1" customFormat="1" ht="15" customHeight="1" x14ac:dyDescent="0.25">
      <c r="B58" s="51"/>
      <c r="C58" s="55"/>
      <c r="D58" s="28" t="s">
        <v>13</v>
      </c>
      <c r="E58" s="46">
        <f>100-(((E11*100/(E11+E12))+MISC!C11)/2)</f>
        <v>50</v>
      </c>
      <c r="F58" s="29"/>
      <c r="G58" s="28" t="s">
        <v>21</v>
      </c>
      <c r="H58" s="47">
        <f>(MISC!C10/300+90)*((E15*E15/2)/10+1)</f>
        <v>105.28</v>
      </c>
      <c r="I58" s="57"/>
      <c r="J58" s="51"/>
      <c r="K58" s="51"/>
    </row>
    <row r="59" spans="1:56" ht="21" customHeight="1" x14ac:dyDescent="0.25">
      <c r="B59" s="53"/>
      <c r="C59" s="55"/>
      <c r="D59" s="57"/>
      <c r="E59" s="29"/>
      <c r="F59" s="57"/>
      <c r="G59" s="57"/>
      <c r="H59" s="29"/>
      <c r="I59" s="57"/>
      <c r="J59" s="51"/>
      <c r="K59" s="51"/>
    </row>
    <row r="60" spans="1:56" ht="21" customHeight="1" x14ac:dyDescent="0.35">
      <c r="A60" s="14"/>
      <c r="B60" s="51"/>
      <c r="C60" s="51"/>
      <c r="D60" s="52"/>
      <c r="E60" s="25"/>
      <c r="F60" s="52"/>
      <c r="G60" s="52"/>
      <c r="H60" s="25"/>
      <c r="I60" s="52"/>
      <c r="J60" s="51"/>
      <c r="K60" s="51"/>
    </row>
    <row r="61" spans="1:56" s="15" customFormat="1" ht="21" customHeight="1" x14ac:dyDescent="0.35">
      <c r="A61" s="1"/>
      <c r="B61" s="51"/>
      <c r="C61" s="54"/>
      <c r="D61" s="16" t="s">
        <v>31</v>
      </c>
      <c r="E61" s="18"/>
      <c r="F61" s="16"/>
      <c r="G61" s="16"/>
      <c r="H61" s="18"/>
      <c r="I61" s="16"/>
      <c r="J61" s="53"/>
      <c r="K61" s="53"/>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row>
    <row r="62" spans="1:56" ht="15" customHeight="1" x14ac:dyDescent="0.25">
      <c r="B62" s="51"/>
      <c r="C62" s="55"/>
      <c r="D62" s="28" t="str">
        <f>IF(H15="RWD","RWD",IF(H15="FWD","FWD","AWD"))</f>
        <v>RWD</v>
      </c>
      <c r="E62" s="28" t="s">
        <v>17</v>
      </c>
      <c r="F62" s="28" t="s">
        <v>18</v>
      </c>
      <c r="G62" s="55"/>
      <c r="H62" s="27"/>
      <c r="I62" s="55"/>
      <c r="J62" s="51"/>
      <c r="K62" s="51"/>
    </row>
    <row r="63" spans="1:56" ht="15" customHeight="1" x14ac:dyDescent="0.25">
      <c r="B63" s="51"/>
      <c r="C63" s="55"/>
      <c r="D63" s="65" t="s">
        <v>19</v>
      </c>
      <c r="E63" s="48" t="str">
        <f>IF(H15="RWD","X",IF(H15="FWD",(E11/(E11+E12)*100)*((MISC!C11+100)/100)*0.785,(E12/(E11+E12)*100)*((MISC!C12+100)/100)*1.03*0.83))</f>
        <v>X</v>
      </c>
      <c r="F63" s="48">
        <f>IF(H15="RWD",(E12/(E11+E12)*100)*((MISC!C12+100)/100)*0.815,IF(H15="FWD","X",(E12/(E11+E12)*100)*((MISC!C12+100)/100)*1.03))</f>
        <v>61.124999999999993</v>
      </c>
      <c r="G63" s="55"/>
      <c r="H63" s="27"/>
      <c r="I63" s="55"/>
      <c r="J63" s="51"/>
      <c r="K63" s="51"/>
      <c r="M63" s="7"/>
      <c r="N63" s="7"/>
    </row>
    <row r="64" spans="1:56" ht="15" customHeight="1" x14ac:dyDescent="0.25">
      <c r="B64" s="51"/>
      <c r="C64" s="55"/>
      <c r="D64" s="65" t="s">
        <v>20</v>
      </c>
      <c r="E64" s="35" t="str">
        <f>IF(H15="RWD","X",IF(H15="FWD",E67*0,0))</f>
        <v>X</v>
      </c>
      <c r="F64" s="48">
        <f>IF(H15="RWD",(E12/(E11+E12)*100)*((MISC!C12+100)/100)*0.815*0.75,IF(H15="FWD","X",(E12/(E11+E12)*100)*((MISC!C12+100)/100)*1.03*0.75))</f>
        <v>45.843749999999993</v>
      </c>
      <c r="G64" s="55"/>
      <c r="H64" s="55"/>
      <c r="I64" s="55"/>
      <c r="J64" s="51"/>
      <c r="K64" s="51"/>
    </row>
    <row r="65" spans="2:11" s="1" customFormat="1" ht="15" customHeight="1" x14ac:dyDescent="0.25">
      <c r="B65" s="51"/>
      <c r="C65" s="55"/>
      <c r="D65" s="65" t="s">
        <v>13</v>
      </c>
      <c r="E65" s="68" t="str">
        <f>IF(H15="RWD","X",IF(H15="FWD","X",MISC!C4*(E12/(E11+E12)+100/100)))</f>
        <v>X</v>
      </c>
      <c r="F65" s="68"/>
      <c r="G65" s="55"/>
      <c r="H65" s="55"/>
      <c r="I65" s="55"/>
      <c r="J65" s="51"/>
      <c r="K65" s="51"/>
    </row>
    <row r="66" spans="2:11" s="1" customFormat="1" ht="21" customHeight="1" x14ac:dyDescent="0.25">
      <c r="B66" s="51"/>
      <c r="C66" s="55"/>
      <c r="D66" s="57"/>
      <c r="E66" s="29"/>
      <c r="F66" s="29"/>
      <c r="G66" s="57"/>
      <c r="H66" s="29"/>
      <c r="I66" s="57"/>
      <c r="J66" s="51"/>
      <c r="K66" s="51"/>
    </row>
    <row r="67" spans="2:11" s="1" customFormat="1" ht="21" customHeight="1" x14ac:dyDescent="0.25">
      <c r="B67" s="51"/>
      <c r="C67" s="51"/>
      <c r="D67" s="52"/>
      <c r="E67" s="49"/>
      <c r="F67" s="25"/>
      <c r="G67" s="52"/>
      <c r="H67" s="25"/>
      <c r="I67" s="52"/>
      <c r="J67" s="51"/>
      <c r="K67" s="51"/>
    </row>
    <row r="68" spans="2:11" s="1" customFormat="1" ht="15" customHeight="1" x14ac:dyDescent="0.25">
      <c r="B68" s="51"/>
      <c r="C68" s="51"/>
      <c r="D68" s="52"/>
      <c r="E68" s="50"/>
      <c r="F68" s="52"/>
      <c r="G68" s="52"/>
      <c r="H68" s="25"/>
      <c r="I68" s="52"/>
      <c r="J68" s="51"/>
      <c r="K68" s="51"/>
    </row>
    <row r="69" spans="2:11" s="1" customFormat="1" ht="15" customHeight="1" x14ac:dyDescent="0.25">
      <c r="B69" s="51"/>
      <c r="C69" s="51"/>
      <c r="D69" s="51"/>
      <c r="E69" s="51"/>
      <c r="F69" s="51"/>
      <c r="G69" s="51"/>
      <c r="H69" s="51"/>
      <c r="I69" s="51"/>
      <c r="J69" s="51"/>
      <c r="K69" s="51"/>
    </row>
    <row r="70" spans="2:11" s="1" customFormat="1" ht="15" customHeight="1" x14ac:dyDescent="0.25">
      <c r="B70" s="51"/>
      <c r="C70" s="51"/>
      <c r="D70" s="51"/>
      <c r="E70" s="51"/>
      <c r="F70" s="51"/>
      <c r="G70" s="51"/>
      <c r="H70" s="51"/>
      <c r="I70" s="51"/>
      <c r="J70" s="51"/>
      <c r="K70" s="51"/>
    </row>
    <row r="71" spans="2:11" s="1" customFormat="1" ht="15" customHeight="1" x14ac:dyDescent="0.25">
      <c r="B71" s="51"/>
      <c r="C71" s="51"/>
      <c r="D71" s="51"/>
      <c r="E71" s="51"/>
      <c r="F71" s="51"/>
      <c r="G71" s="51"/>
      <c r="H71" s="51"/>
      <c r="I71" s="51"/>
      <c r="J71" s="51"/>
      <c r="K71" s="51"/>
    </row>
    <row r="72" spans="2:11" s="1" customFormat="1" ht="15" customHeight="1" x14ac:dyDescent="0.25">
      <c r="E72" s="7"/>
      <c r="F72" s="2"/>
      <c r="H72" s="7"/>
    </row>
    <row r="73" spans="2:11" s="1" customFormat="1" ht="15" customHeight="1" x14ac:dyDescent="0.25">
      <c r="E73" s="7"/>
      <c r="H73" s="7"/>
    </row>
    <row r="74" spans="2:11" s="1" customFormat="1" ht="15" customHeight="1" x14ac:dyDescent="0.25">
      <c r="E74" s="7"/>
      <c r="H74" s="7"/>
    </row>
    <row r="75" spans="2:11" s="1" customFormat="1" ht="15" customHeight="1" x14ac:dyDescent="0.25">
      <c r="E75" s="7"/>
      <c r="H75" s="7"/>
    </row>
    <row r="76" spans="2:11" s="1" customFormat="1" ht="15" customHeight="1" x14ac:dyDescent="0.25">
      <c r="E76" s="7"/>
      <c r="H76" s="7"/>
    </row>
    <row r="77" spans="2:11" s="1" customFormat="1" ht="15" customHeight="1" x14ac:dyDescent="0.25">
      <c r="C77" s="7"/>
      <c r="D77" s="7"/>
      <c r="E77" s="7"/>
      <c r="F77" s="2"/>
      <c r="H77" s="7"/>
    </row>
    <row r="78" spans="2:11" s="1" customFormat="1" ht="15" customHeight="1" x14ac:dyDescent="0.25">
      <c r="C78" s="7"/>
      <c r="D78" s="7"/>
      <c r="E78" s="7"/>
      <c r="F78" s="2"/>
      <c r="H78" s="7"/>
    </row>
    <row r="79" spans="2:11" s="1" customFormat="1" ht="15" customHeight="1" x14ac:dyDescent="0.25">
      <c r="C79" s="7"/>
      <c r="D79" s="7"/>
      <c r="E79" s="7"/>
      <c r="F79" s="2"/>
      <c r="H79" s="7"/>
    </row>
    <row r="80" spans="2:11" s="1" customFormat="1" ht="15" customHeight="1" x14ac:dyDescent="0.25">
      <c r="C80" s="7"/>
      <c r="D80" s="7"/>
      <c r="E80" s="7"/>
      <c r="F80" s="2"/>
      <c r="H80" s="7"/>
    </row>
    <row r="81" spans="3:8" s="1" customFormat="1" ht="15" customHeight="1" x14ac:dyDescent="0.25">
      <c r="C81" s="7"/>
      <c r="D81" s="7"/>
      <c r="E81" s="7"/>
      <c r="F81" s="2"/>
      <c r="H81" s="7"/>
    </row>
    <row r="82" spans="3:8" s="1" customFormat="1" ht="15" customHeight="1" x14ac:dyDescent="0.25">
      <c r="C82" s="7"/>
      <c r="D82" s="7"/>
      <c r="E82" s="7"/>
      <c r="F82" s="2"/>
      <c r="H82" s="7"/>
    </row>
    <row r="83" spans="3:8" s="1" customFormat="1" ht="15" customHeight="1" x14ac:dyDescent="0.25">
      <c r="C83" s="7"/>
      <c r="D83" s="7"/>
      <c r="E83" s="7"/>
      <c r="F83" s="2"/>
      <c r="H83" s="7"/>
    </row>
    <row r="84" spans="3:8" s="1" customFormat="1" ht="15" customHeight="1" x14ac:dyDescent="0.25">
      <c r="C84" s="7"/>
      <c r="D84" s="7"/>
      <c r="E84" s="7"/>
      <c r="F84" s="2"/>
      <c r="H84" s="7"/>
    </row>
    <row r="85" spans="3:8" s="1" customFormat="1" ht="15" customHeight="1" x14ac:dyDescent="0.25">
      <c r="C85" s="7"/>
      <c r="D85" s="7"/>
      <c r="E85" s="7"/>
      <c r="F85" s="2"/>
      <c r="H85" s="7"/>
    </row>
    <row r="86" spans="3:8" s="1" customFormat="1" ht="15" customHeight="1" x14ac:dyDescent="0.25">
      <c r="C86" s="7"/>
      <c r="D86" s="7"/>
      <c r="E86" s="7"/>
      <c r="F86" s="2"/>
      <c r="H86" s="7"/>
    </row>
    <row r="87" spans="3:8" s="1" customFormat="1" ht="15" customHeight="1" x14ac:dyDescent="0.25">
      <c r="C87" s="7"/>
      <c r="D87" s="7"/>
      <c r="E87" s="7"/>
      <c r="F87" s="2"/>
      <c r="H87" s="7"/>
    </row>
    <row r="88" spans="3:8" s="1" customFormat="1" ht="15" customHeight="1" x14ac:dyDescent="0.25">
      <c r="C88" s="7"/>
      <c r="D88" s="7"/>
      <c r="E88" s="7"/>
      <c r="F88" s="2"/>
      <c r="H88" s="7"/>
    </row>
    <row r="89" spans="3:8" s="1" customFormat="1" ht="15" customHeight="1" x14ac:dyDescent="0.25">
      <c r="C89" s="7"/>
      <c r="D89" s="7"/>
      <c r="E89" s="7"/>
      <c r="F89" s="2"/>
      <c r="H89" s="7"/>
    </row>
    <row r="90" spans="3:8" s="1" customFormat="1" ht="15" customHeigh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mergeCells count="1">
    <mergeCell ref="E65:F65"/>
  </mergeCell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20550A90-511B-4A9B-B2F1-D1D10959D100}">
          <x14:formula1>
            <xm:f>MISC!$B$15:$D$15</xm:f>
          </x14:formula1>
          <xm:sqref>H15</xm:sqref>
        </x14:dataValidation>
        <x14:dataValidation type="list" allowBlank="1" showInputMessage="1" showErrorMessage="1" xr:uid="{C8D3F473-636E-4F0E-BE59-AE7AEDEF9A0A}">
          <x14:formula1>
            <xm:f>MISC!$B$18:$B$26</xm:f>
          </x14:formula1>
          <xm:sqref>E20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77B6-0324-41E4-9A9F-D4067C9E80EF}">
  <dimension ref="B3:D26"/>
  <sheetViews>
    <sheetView workbookViewId="0">
      <selection activeCell="C27" sqref="C27"/>
    </sheetView>
  </sheetViews>
  <sheetFormatPr baseColWidth="10" defaultRowHeight="15" x14ac:dyDescent="0.25"/>
  <cols>
    <col min="2" max="2" width="26.85546875" customWidth="1"/>
    <col min="3" max="3" width="11.42578125" customWidth="1"/>
  </cols>
  <sheetData>
    <row r="3" spans="2:4" x14ac:dyDescent="0.25">
      <c r="B3" s="20" t="s">
        <v>23</v>
      </c>
      <c r="C3" s="19"/>
    </row>
    <row r="4" spans="2:4" x14ac:dyDescent="0.25">
      <c r="B4" s="11" t="s">
        <v>1</v>
      </c>
      <c r="C4" s="12">
        <f>100-'CB Calculator'!E8</f>
        <v>50</v>
      </c>
    </row>
    <row r="6" spans="2:4" x14ac:dyDescent="0.25">
      <c r="B6" s="19" t="s">
        <v>50</v>
      </c>
      <c r="C6" s="19"/>
    </row>
    <row r="7" spans="2:4" x14ac:dyDescent="0.25">
      <c r="B7" s="11" t="s">
        <v>3</v>
      </c>
      <c r="C7" s="13">
        <f>('CB Calculator'!H8-'CB Calculator'!H7)</f>
        <v>0</v>
      </c>
    </row>
    <row r="9" spans="2:4" x14ac:dyDescent="0.25">
      <c r="B9" s="20" t="s">
        <v>47</v>
      </c>
      <c r="C9" s="19"/>
      <c r="D9" s="23"/>
    </row>
    <row r="10" spans="2:4" x14ac:dyDescent="0.25">
      <c r="B10" s="11" t="s">
        <v>4</v>
      </c>
      <c r="C10" s="12">
        <f>(('CB Calculator'!E7*('CB Calculator'!E8/100))+('CB Calculator'!H11*2.205/2.681))+(('CB Calculator'!E7*(MISC!C4/100))+('CB Calculator'!H12*2.205/2.681))</f>
        <v>1000</v>
      </c>
    </row>
    <row r="11" spans="2:4" x14ac:dyDescent="0.25">
      <c r="B11" s="11" t="s">
        <v>7</v>
      </c>
      <c r="C11" s="12">
        <f>('CB Calculator'!E7*('CB Calculator'!E8/100)+'CB Calculator'!H11*2.205/2.681)*100/C10</f>
        <v>50</v>
      </c>
    </row>
    <row r="12" spans="2:4" x14ac:dyDescent="0.25">
      <c r="B12" s="11" t="s">
        <v>8</v>
      </c>
      <c r="C12" s="12">
        <f>('CB Calculator'!E7*(MISC!C4/100)+'CB Calculator'!H12*2.205/2.681)*100/C10</f>
        <v>50</v>
      </c>
    </row>
    <row r="14" spans="2:4" x14ac:dyDescent="0.25">
      <c r="B14" s="10" t="s">
        <v>48</v>
      </c>
      <c r="C14" s="19"/>
      <c r="D14" s="19"/>
    </row>
    <row r="15" spans="2:4" x14ac:dyDescent="0.25">
      <c r="B15" s="11" t="s">
        <v>32</v>
      </c>
      <c r="C15" s="21" t="s">
        <v>33</v>
      </c>
      <c r="D15" s="21" t="s">
        <v>22</v>
      </c>
    </row>
    <row r="17" spans="2:3" x14ac:dyDescent="0.25">
      <c r="B17" s="19" t="s">
        <v>53</v>
      </c>
      <c r="C17" s="19"/>
    </row>
    <row r="18" spans="2:3" x14ac:dyDescent="0.25">
      <c r="B18" t="s">
        <v>60</v>
      </c>
      <c r="C18">
        <v>1</v>
      </c>
    </row>
    <row r="19" spans="2:3" x14ac:dyDescent="0.25">
      <c r="B19" t="s">
        <v>54</v>
      </c>
      <c r="C19">
        <v>0.97</v>
      </c>
    </row>
    <row r="20" spans="2:3" x14ac:dyDescent="0.25">
      <c r="B20" t="s">
        <v>61</v>
      </c>
      <c r="C20">
        <v>0.92</v>
      </c>
    </row>
    <row r="21" spans="2:3" x14ac:dyDescent="0.25">
      <c r="B21" t="s">
        <v>55</v>
      </c>
      <c r="C21">
        <v>0.89</v>
      </c>
    </row>
    <row r="22" spans="2:3" x14ac:dyDescent="0.25">
      <c r="B22" t="s">
        <v>56</v>
      </c>
      <c r="C22">
        <v>0.96</v>
      </c>
    </row>
    <row r="23" spans="2:3" x14ac:dyDescent="0.25">
      <c r="B23" t="s">
        <v>57</v>
      </c>
      <c r="C23">
        <v>0.95</v>
      </c>
    </row>
    <row r="24" spans="2:3" x14ac:dyDescent="0.25">
      <c r="B24" t="s">
        <v>58</v>
      </c>
      <c r="C24">
        <v>0.78</v>
      </c>
    </row>
    <row r="25" spans="2:3" x14ac:dyDescent="0.25">
      <c r="B25" t="s">
        <v>59</v>
      </c>
      <c r="C25">
        <v>0.96</v>
      </c>
    </row>
    <row r="26" spans="2:3" x14ac:dyDescent="0.25">
      <c r="B26" t="s">
        <v>62</v>
      </c>
      <c r="C26">
        <v>0.94</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CB Calculator</vt:lpstr>
      <vt:lpstr>MISC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9t3ndo</cp:lastModifiedBy>
  <cp:revision/>
  <dcterms:created xsi:type="dcterms:W3CDTF">2021-09-19T17:15:05Z</dcterms:created>
  <dcterms:modified xsi:type="dcterms:W3CDTF">2022-04-08T14:49:22Z</dcterms:modified>
  <cp:category/>
  <cp:contentStatus/>
</cp:coreProperties>
</file>