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128"/>
  <workbookPr defaultThemeVersion="166925"/>
  <mc:AlternateContent xmlns:mc="http://schemas.openxmlformats.org/markup-compatibility/2006">
    <mc:Choice Requires="x15">
      <x15ac:absPath xmlns:x15ac="http://schemas.microsoft.com/office/spreadsheetml/2010/11/ac" url="D:\Forza Calculator\"/>
    </mc:Choice>
  </mc:AlternateContent>
  <xr:revisionPtr revIDLastSave="0" documentId="13_ncr:1_{6D786DAB-1AB7-4EB0-85F6-826465CE7C6F}" xr6:coauthVersionLast="47" xr6:coauthVersionMax="47" xr10:uidLastSave="{00000000-0000-0000-0000-000000000000}"/>
  <bookViews>
    <workbookView xWindow="-120" yWindow="-120" windowWidth="51840" windowHeight="21120" xr2:uid="{00000000-000D-0000-FFFF-FFFF00000000}"/>
  </bookViews>
  <sheets>
    <sheet name="CB Calculator" sheetId="1" r:id="rId1"/>
    <sheet name="MISC"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24" i="2" l="1"/>
  <c r="E59" i="1" s="1"/>
  <c r="D24" i="2"/>
  <c r="E45" i="1" s="1"/>
  <c r="C24" i="2"/>
  <c r="D42" i="2"/>
  <c r="C42" i="2"/>
  <c r="C39" i="2"/>
  <c r="D40" i="2"/>
  <c r="D41" i="2" s="1"/>
  <c r="C40" i="2"/>
  <c r="C41" i="2" s="1"/>
  <c r="C43" i="2"/>
  <c r="D43" i="2"/>
  <c r="C4" i="2"/>
  <c r="D67" i="1"/>
  <c r="E69" i="1"/>
  <c r="D41" i="1"/>
  <c r="C7" i="2"/>
  <c r="E70" i="1"/>
  <c r="E52" i="1" l="1"/>
  <c r="H58" i="1"/>
  <c r="H59" i="1"/>
  <c r="H50" i="1"/>
  <c r="H51" i="1"/>
  <c r="E58" i="1"/>
  <c r="E51" i="1"/>
  <c r="E44" i="1"/>
  <c r="C46" i="2"/>
  <c r="D46" i="2"/>
  <c r="C44" i="2"/>
  <c r="C45" i="2"/>
  <c r="D44" i="2"/>
  <c r="D45" i="2"/>
  <c r="C10" i="2"/>
  <c r="D39" i="2" l="1"/>
  <c r="C11" i="2"/>
  <c r="C12" i="2"/>
  <c r="E68" i="1"/>
  <c r="H63" i="1"/>
  <c r="H27" i="1" l="1"/>
  <c r="H28" i="1"/>
  <c r="F68" i="1"/>
  <c r="F69" i="1"/>
  <c r="H34" i="1"/>
  <c r="H33" i="1"/>
  <c r="E34" i="1"/>
  <c r="E33" i="1"/>
  <c r="E37" i="1" s="1"/>
  <c r="E6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9t3ndo</author>
  </authors>
  <commentList>
    <comment ref="E7" authorId="0" shapeId="0" xr:uid="{33DD50E4-8FD7-4AFE-9ACA-F9F43CC16296}">
      <text>
        <r>
          <rPr>
            <b/>
            <sz val="14"/>
            <color indexed="9"/>
            <rFont val="Segoe UI"/>
            <family val="2"/>
          </rPr>
          <t>Die Werte kannst du dir beim upgraden anzeigen lassen (Y) oder auch später bei "Meine Autos", indem du mit dem rechten Analogstick nach rechts drückst oder am PC "L" drücken.</t>
        </r>
      </text>
    </comment>
    <comment ref="H7" authorId="0" shapeId="0" xr:uid="{6F422338-1A75-4584-81C6-0810DA05265D}">
      <text>
        <r>
          <rPr>
            <b/>
            <sz val="14"/>
            <color indexed="9"/>
            <rFont val="Segoe UI"/>
            <family val="2"/>
          </rPr>
          <t xml:space="preserve">Forza ermittelt immer automatisch anhand des Fahrzeuggewichts die minimale und maximale Federkraft. Solltest du also nachträglich noch etwas am Gewicht verändern, musst du die Werte hier erneut eintragen. 
Den Regler bei Federn vorne einmal ganz nach links (weich) im Tuningfenster </t>
        </r>
      </text>
    </comment>
    <comment ref="E8" authorId="0" shapeId="0" xr:uid="{A05C56D0-C4EE-47C0-8F0D-BC1A01B66066}">
      <text>
        <r>
          <rPr>
            <b/>
            <sz val="14"/>
            <color indexed="9"/>
            <rFont val="Segoe UI"/>
            <family val="2"/>
          </rPr>
          <t xml:space="preserve">Willst du, dass deine Abstimmung Hecklastiger wird, reduziere die vordere Gewichtsverteilung und umgekehrt. (Kommastellen sind auch möglich) </t>
        </r>
        <r>
          <rPr>
            <sz val="14"/>
            <color indexed="9"/>
            <rFont val="Segoe UI"/>
            <family val="2"/>
          </rPr>
          <t xml:space="preserve">
</t>
        </r>
      </text>
    </comment>
    <comment ref="H8" authorId="0" shapeId="0" xr:uid="{98561D64-6057-4321-A956-6ABF1C7AFADE}">
      <text>
        <r>
          <rPr>
            <b/>
            <sz val="14"/>
            <color indexed="9"/>
            <rFont val="Segoe UI"/>
            <family val="2"/>
          </rPr>
          <t xml:space="preserve">Forza ermittelt immer automatisch anhand des Fahrzeuggewichts die minimale und maximale Federkraft. Solltest du also nachträglich noch etwas am Gewicht verändern, musst du die Werte hier erneut eintragen.
Den Regler bei Federn hinten einmal ganz nach rechts (hart) im Tuningfenster </t>
        </r>
      </text>
    </comment>
    <comment ref="E11" authorId="0" shapeId="0" xr:uid="{06441BA1-E34D-44F7-BE3B-D23A505A4CBC}">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Vorne" - Die Breite ist die erste Zahl des Upgradenamen (Name des Upgrades z.B. "215/30R 19")</t>
        </r>
      </text>
    </comment>
    <comment ref="H11" authorId="0" shapeId="0" xr:uid="{B0209181-3AB1-42EC-BA80-78B8DB65E9BC}">
      <text>
        <r>
          <rPr>
            <b/>
            <sz val="14"/>
            <color indexed="9"/>
            <rFont val="Segoe UI"/>
            <family val="2"/>
          </rPr>
          <t xml:space="preserve">Erhöhter Abtrieb vorne führt zu mehr Grip in schnellen Kurvenfahrten auf der Vorderachse und weniger untersteuern.  </t>
        </r>
      </text>
    </comment>
    <comment ref="E12" authorId="0" shapeId="0" xr:uid="{F492088E-9D65-4D89-A518-7BABAADE1DFA}">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Hinten"  - Die Breite ist die erste Zahl des Upgradenamen (Name des Upgrades z.B. "235/30R 19")</t>
        </r>
      </text>
    </comment>
    <comment ref="H12" authorId="0" shapeId="0" xr:uid="{0F16473D-F697-4E14-8023-83711C62C57C}">
      <text>
        <r>
          <rPr>
            <b/>
            <sz val="14"/>
            <color indexed="9"/>
            <rFont val="Segoe UI"/>
            <family val="2"/>
          </rPr>
          <t xml:space="preserve">Erhöhter Abtrieb hinten führt zu mehr Grip in schnellen Kurvenfahrten auf der Hinterachse und weniger übersteuern.  </t>
        </r>
      </text>
    </comment>
    <comment ref="E15" authorId="0" shapeId="0" xr:uid="{C40E16A3-63AE-4A96-B252-690EA8B63C1C}">
      <text>
        <r>
          <rPr>
            <b/>
            <sz val="14"/>
            <color indexed="9"/>
            <rFont val="Segoe UI"/>
            <family val="2"/>
          </rPr>
          <t xml:space="preserve">Den Wert findest du leider nur im "Kaufen und Montieren" Fenster, wenn du deine Upgrade Teile Installierst. Das lässt sich aber jederzeit wieder aufrufen, wenn du ein Teil änderst. Danach kannst du die Änderung einfach wieder verwerfen.  </t>
        </r>
      </text>
    </comment>
    <comment ref="H25" authorId="0" shapeId="0" xr:uid="{256CC846-D6B4-4E10-ACD0-4501236C81B3}">
      <text>
        <r>
          <rPr>
            <b/>
            <sz val="14"/>
            <color indexed="9"/>
            <rFont val="Segoe UI"/>
            <family val="2"/>
          </rPr>
          <t xml:space="preserve">Hierüber kannst du noch den Reifendruck nachträglich anpassen. Höherer Druck bedeutet in Forza in der Regel, dass dein Auto direkter auf Lenkbewegungen reagiert. Neu in Horizon 5 ist aber, das die Reifentemperatur starken Einfluss auf das Gripniveau nimmt. Daher ist es eher sinnvoll, den Druck danach auszurichten und eher die Dämpfer härte zu machen. Am besten ist es, wenn man die Temperatur im durchsichtigen bis leicht gelben Bereich hält. Sind die Reifen blau und damit zu kalt, macht sich das vor allem im Bremsweg bemerkbar. Sind die Reifen allerdings zu warm (gelb bis orange), führt das zu einem rutschigen Fahrverhalten.
</t>
        </r>
      </text>
    </comment>
    <comment ref="H26" authorId="0" shapeId="0" xr:uid="{C59FE232-83FF-4537-88BC-50B426B13CD3}">
      <text>
        <r>
          <rPr>
            <b/>
            <sz val="14"/>
            <color indexed="9"/>
            <rFont val="Segoe UI"/>
            <family val="2"/>
          </rPr>
          <t xml:space="preserve">Hierüber kannst du noch die Reifendrücke im Verhältnis von vorne zu hinten beeinflussen. Vorne mehr und hinten weniger wird erreicht durch einen positiven Wert (z. B. 10), umgekehrt entsprechend mit einem negativen Wert (z. B. -10).
</t>
        </r>
      </text>
    </comment>
    <comment ref="E42" authorId="0" shapeId="0" xr:uid="{EE16796C-CC4E-479C-B5EB-7F9A2422D083}">
      <text>
        <r>
          <rPr>
            <b/>
            <sz val="14"/>
            <color indexed="9"/>
            <rFont val="Segoe UI"/>
            <family val="2"/>
          </rPr>
          <t xml:space="preserve">Du kannst die Stabilisatoren noch über den +-% Wert nachträglich härter oder weicher machen. z.B. 7, wären 7% härter oder -3, wären 3% weicher  </t>
        </r>
      </text>
    </comment>
    <comment ref="E43" authorId="0" shapeId="0" xr:uid="{61F5E16A-E505-44BF-9750-717F0688EFCC}">
      <text>
        <r>
          <rPr>
            <b/>
            <sz val="14"/>
            <color indexed="9"/>
            <rFont val="Segoe UI"/>
            <family val="2"/>
          </rPr>
          <t xml:space="preserve">Du kannst die Verteilung der Stabilisatoren noch über den +-% Wert nachträglich verschieben. Und somit untersteuern und übersteuern in schnellen Kurven beeinflussen.  </t>
        </r>
      </text>
    </comment>
    <comment ref="E50" authorId="0" shapeId="0" xr:uid="{DC8D9CB5-8283-468A-B90B-CD2CF616FC27}">
      <text>
        <r>
          <rPr>
            <b/>
            <sz val="14"/>
            <color indexed="9"/>
            <rFont val="Segoe UI"/>
            <family val="2"/>
          </rPr>
          <t xml:space="preserve">Du kannst die Federn noch über den +-% Wert nachträglich härter oder weicher machen. z.B. 7, wären 7% härter oder -3, wären 3% weicher  </t>
        </r>
      </text>
    </comment>
    <comment ref="H50" authorId="0" shapeId="0" xr:uid="{F595E286-2C18-4ECF-AC5F-E7592877A550}">
      <text>
        <r>
          <rPr>
            <b/>
            <sz val="14"/>
            <color indexed="9"/>
            <rFont val="Segoe UI"/>
            <family val="2"/>
          </rPr>
          <t xml:space="preserve">      
          Regler nach ganz links und dann um die angezeigten Clicks erhöhen.  </t>
        </r>
      </text>
    </comment>
    <comment ref="H51" authorId="0" shapeId="0" xr:uid="{DE5FB816-B281-4548-BD33-DE68A9D2569E}">
      <text>
        <r>
          <rPr>
            <b/>
            <sz val="14"/>
            <color indexed="9"/>
            <rFont val="Segoe UI"/>
            <family val="2"/>
          </rPr>
          <t xml:space="preserve">
       Regler nach ganz links und dann um die angezeigten Clicks erhöhen.  </t>
        </r>
      </text>
    </comment>
    <comment ref="E57" authorId="0" shapeId="0" xr:uid="{15DD0BA1-BA9F-45A1-9765-6D8FA9E6A7E1}">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 ref="H57" authorId="0" shapeId="0" xr:uid="{C329304A-F73F-4CE8-B9C3-06DCF31EC4B1}">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List>
</comments>
</file>

<file path=xl/sharedStrings.xml><?xml version="1.0" encoding="utf-8"?>
<sst xmlns="http://schemas.openxmlformats.org/spreadsheetml/2006/main" count="119" uniqueCount="81">
  <si>
    <t>Vorne:</t>
  </si>
  <si>
    <t>Hinten:</t>
  </si>
  <si>
    <t>Federn</t>
  </si>
  <si>
    <t>Federwert:</t>
  </si>
  <si>
    <t>Gesamtgewicht</t>
  </si>
  <si>
    <t>Abtrieb vorne</t>
  </si>
  <si>
    <t>Abtrieb hinten</t>
  </si>
  <si>
    <t>Vorne%</t>
  </si>
  <si>
    <t>Hinten%</t>
  </si>
  <si>
    <t>Gewicht in KG</t>
  </si>
  <si>
    <r>
      <rPr>
        <b/>
        <i/>
        <sz val="14"/>
        <color theme="4"/>
        <rFont val="Calibri"/>
        <family val="2"/>
        <scheme val="minor"/>
      </rPr>
      <t>Computer</t>
    </r>
    <r>
      <rPr>
        <b/>
        <i/>
        <sz val="14"/>
        <color theme="5"/>
        <rFont val="Calibri"/>
        <family val="2"/>
        <scheme val="minor"/>
      </rPr>
      <t xml:space="preserve">Base </t>
    </r>
    <r>
      <rPr>
        <b/>
        <i/>
        <sz val="14"/>
        <color theme="1"/>
        <rFont val="Calibri"/>
        <family val="2"/>
        <scheme val="minor"/>
      </rPr>
      <t>Simple Forza Suspension Calculator for Forza Horizon 5</t>
    </r>
  </si>
  <si>
    <t>Bremse</t>
  </si>
  <si>
    <t>Aerodynamik</t>
  </si>
  <si>
    <t>Verteilung</t>
  </si>
  <si>
    <t>Reifen</t>
  </si>
  <si>
    <t>Breite vorne</t>
  </si>
  <si>
    <t>Breite hinten</t>
  </si>
  <si>
    <t>Vorne</t>
  </si>
  <si>
    <t>Hinten</t>
  </si>
  <si>
    <t>Beschleunigung</t>
  </si>
  <si>
    <t>Verzögerung</t>
  </si>
  <si>
    <t>Druck</t>
  </si>
  <si>
    <t>AWD</t>
  </si>
  <si>
    <t>Gewichtsverteilung</t>
  </si>
  <si>
    <t>Grip-Level</t>
  </si>
  <si>
    <t>Querbeschleunigung</t>
  </si>
  <si>
    <t>Stabisilatoren</t>
  </si>
  <si>
    <t>Härte</t>
  </si>
  <si>
    <t>Zugstufe</t>
  </si>
  <si>
    <t>Dämpfer</t>
  </si>
  <si>
    <t>Druckstufe</t>
  </si>
  <si>
    <t>Differenzial</t>
  </si>
  <si>
    <t>RWD</t>
  </si>
  <si>
    <t>FWD</t>
  </si>
  <si>
    <t>Tuningwerte</t>
  </si>
  <si>
    <t>Ausrichtung</t>
  </si>
  <si>
    <t>Radsturz</t>
  </si>
  <si>
    <t>Spur</t>
  </si>
  <si>
    <t>Vorderer Nachlauf</t>
  </si>
  <si>
    <t>Winkel:</t>
  </si>
  <si>
    <t>Reifendruck</t>
  </si>
  <si>
    <t>Verhältnis +-%</t>
  </si>
  <si>
    <t>Fahrwerkshöhe</t>
  </si>
  <si>
    <t>Druck +-%</t>
  </si>
  <si>
    <t>Härte +-%</t>
  </si>
  <si>
    <t>Federn Min</t>
  </si>
  <si>
    <t>Federn Max</t>
  </si>
  <si>
    <t>Aerodynamik Zwischenwerte</t>
  </si>
  <si>
    <t>Antriebsart</t>
  </si>
  <si>
    <t>Bitte wählen:</t>
  </si>
  <si>
    <t>Feder Differenz</t>
  </si>
  <si>
    <t>Vorne  %</t>
  </si>
  <si>
    <t>Reifenmischung</t>
  </si>
  <si>
    <t>Sport</t>
  </si>
  <si>
    <t>Slick</t>
  </si>
  <si>
    <t>Drift</t>
  </si>
  <si>
    <t>Offroad</t>
  </si>
  <si>
    <t>Gelände</t>
  </si>
  <si>
    <t>Drag</t>
  </si>
  <si>
    <t>Strasse</t>
  </si>
  <si>
    <t>Semi-Slicks</t>
  </si>
  <si>
    <t>Oldtimer-Rennr.</t>
  </si>
  <si>
    <t>Stabilisatoren</t>
  </si>
  <si>
    <t xml:space="preserve">Gewichtsv. Inkl. Reifen </t>
  </si>
  <si>
    <t>Wert</t>
  </si>
  <si>
    <t>Stabi</t>
  </si>
  <si>
    <t>Gewicht</t>
  </si>
  <si>
    <t>Vorne / Ergebnis</t>
  </si>
  <si>
    <t>Hinten / Zwischenerg.</t>
  </si>
  <si>
    <t>Gewicht Aero Multi</t>
  </si>
  <si>
    <t>Gewicht Aero</t>
  </si>
  <si>
    <t>v. 2.3 by 9t3ndo</t>
  </si>
  <si>
    <t>Voreinstellung</t>
  </si>
  <si>
    <t>Preset</t>
  </si>
  <si>
    <t>Stabis</t>
  </si>
  <si>
    <t>Funktion</t>
  </si>
  <si>
    <t>Asphalt (Rennfahrwerk)</t>
  </si>
  <si>
    <t>Asphalt (Rennfahrwerk - weich)</t>
  </si>
  <si>
    <t>Asphalt (Rennfahrwerk - hart)</t>
  </si>
  <si>
    <t>Dirt (Offroad-Fahrwerk)</t>
  </si>
  <si>
    <t>Querfeldein (Offroad-Fahrwerk)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</si>
</sst>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11" x14ac:knownFonts="1">
    <font>
      <sz val="11"/>
      <color theme="1"/>
      <name val="Calibri"/>
      <family val="2"/>
      <scheme val="minor"/>
    </font>
    <font>
      <b/>
      <sz val="11"/>
      <color theme="1"/>
      <name val="Calibri"/>
      <family val="2"/>
      <scheme val="minor"/>
    </font>
    <font>
      <b/>
      <i/>
      <sz val="14"/>
      <color theme="1"/>
      <name val="Calibri"/>
      <family val="2"/>
      <scheme val="minor"/>
    </font>
    <font>
      <b/>
      <i/>
      <sz val="9"/>
      <color theme="1"/>
      <name val="Calibri"/>
      <family val="2"/>
      <scheme val="minor"/>
    </font>
    <font>
      <b/>
      <i/>
      <sz val="14"/>
      <color theme="4"/>
      <name val="Calibri"/>
      <family val="2"/>
      <scheme val="minor"/>
    </font>
    <font>
      <b/>
      <i/>
      <sz val="14"/>
      <color theme="5"/>
      <name val="Calibri"/>
      <family val="2"/>
      <scheme val="minor"/>
    </font>
    <font>
      <sz val="11"/>
      <name val="Calibri"/>
      <family val="2"/>
      <scheme val="minor"/>
    </font>
    <font>
      <sz val="11"/>
      <name val="Calibri"/>
      <family val="2"/>
    </font>
    <font>
      <i/>
      <sz val="16"/>
      <color theme="1"/>
      <name val="Calibri"/>
      <family val="2"/>
      <scheme val="minor"/>
    </font>
    <font>
      <b/>
      <sz val="14"/>
      <color indexed="9"/>
      <name val="Segoe UI"/>
      <family val="2"/>
    </font>
    <font>
      <sz val="14"/>
      <color indexed="9"/>
      <name val="Segoe UI"/>
      <family val="2"/>
    </font>
  </fonts>
  <fills count="12">
    <fill>
      <patternFill patternType="none"/>
    </fill>
    <fill>
      <patternFill patternType="gray125"/>
    </fill>
    <fill>
      <patternFill patternType="solid">
        <fgColor rgb="FFD9E1F2"/>
        <bgColor indexed="64"/>
      </patternFill>
    </fill>
    <fill>
      <patternFill patternType="solid">
        <fgColor rgb="FFE2EFDA"/>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rgb="FF33CCCC"/>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6"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7">
    <xf numFmtId="0" fontId="0" fillId="0" borderId="0" xfId="0"/>
    <xf numFmtId="0" fontId="0" fillId="6" borderId="0" xfId="0" applyFill="1"/>
    <xf numFmtId="0" fontId="0" fillId="6" borderId="0" xfId="0" applyFill="1" applyBorder="1"/>
    <xf numFmtId="0" fontId="3" fillId="6" borderId="0" xfId="0" applyFont="1" applyFill="1" applyBorder="1" applyAlignment="1">
      <alignment vertical="top"/>
    </xf>
    <xf numFmtId="0" fontId="2" fillId="6" borderId="0" xfId="0" applyFont="1" applyFill="1"/>
    <xf numFmtId="0" fontId="0" fillId="0" borderId="0" xfId="0" applyBorder="1"/>
    <xf numFmtId="0" fontId="0" fillId="0" borderId="0" xfId="0" applyAlignment="1">
      <alignment horizontal="center"/>
    </xf>
    <xf numFmtId="0" fontId="0" fillId="6" borderId="0" xfId="0" applyFill="1" applyAlignment="1">
      <alignment horizontal="center"/>
    </xf>
    <xf numFmtId="0" fontId="3" fillId="6" borderId="0" xfId="0" applyFont="1" applyFill="1" applyAlignment="1">
      <alignment horizontal="center" vertical="top"/>
    </xf>
    <xf numFmtId="0" fontId="0" fillId="6" borderId="0" xfId="0" applyFill="1" applyBorder="1" applyAlignment="1">
      <alignment horizontal="center"/>
    </xf>
    <xf numFmtId="0" fontId="1" fillId="7" borderId="0" xfId="0" applyFont="1" applyFill="1" applyBorder="1"/>
    <xf numFmtId="0" fontId="8" fillId="6" borderId="0" xfId="0" applyFont="1" applyFill="1"/>
    <xf numFmtId="0" fontId="8" fillId="0" borderId="0" xfId="0" applyFont="1"/>
    <xf numFmtId="0" fontId="8" fillId="8" borderId="0" xfId="0" applyFont="1" applyFill="1" applyBorder="1" applyAlignment="1">
      <alignment vertical="center"/>
    </xf>
    <xf numFmtId="0" fontId="8" fillId="8" borderId="0" xfId="0" applyFont="1" applyFill="1" applyBorder="1" applyAlignment="1">
      <alignment horizontal="left" vertical="center"/>
    </xf>
    <xf numFmtId="0" fontId="8" fillId="8" borderId="0" xfId="0" applyFont="1" applyFill="1" applyBorder="1" applyAlignment="1">
      <alignment horizontal="center" vertical="center"/>
    </xf>
    <xf numFmtId="0" fontId="0" fillId="7" borderId="0" xfId="0" applyFill="1"/>
    <xf numFmtId="0" fontId="1" fillId="7" borderId="0" xfId="0" applyFont="1" applyFill="1"/>
    <xf numFmtId="164" fontId="0" fillId="6" borderId="0" xfId="0" applyNumberFormat="1" applyFill="1"/>
    <xf numFmtId="0" fontId="0" fillId="0" borderId="0" xfId="0" applyFill="1"/>
    <xf numFmtId="0" fontId="0" fillId="6" borderId="0" xfId="0" applyFill="1" applyAlignment="1">
      <alignment horizontal="center" vertical="center"/>
    </xf>
    <xf numFmtId="0" fontId="0" fillId="6" borderId="0" xfId="0" applyFill="1" applyBorder="1" applyAlignment="1">
      <alignment horizontal="center" vertical="center"/>
    </xf>
    <xf numFmtId="0" fontId="8" fillId="8" borderId="0" xfId="0" applyFont="1" applyFill="1" applyAlignment="1">
      <alignment horizontal="center" vertical="center"/>
    </xf>
    <xf numFmtId="0" fontId="0" fillId="8" borderId="0" xfId="0" applyFill="1" applyAlignment="1">
      <alignment horizontal="center" vertical="center"/>
    </xf>
    <xf numFmtId="0" fontId="1" fillId="7" borderId="0" xfId="0" applyFont="1" applyFill="1" applyBorder="1" applyAlignment="1">
      <alignment horizontal="center" vertical="center"/>
    </xf>
    <xf numFmtId="0" fontId="0" fillId="8" borderId="0" xfId="0" applyFill="1" applyBorder="1" applyAlignment="1">
      <alignment horizontal="center" vertical="center"/>
    </xf>
    <xf numFmtId="0" fontId="0" fillId="4" borderId="0" xfId="0" applyFont="1" applyFill="1" applyBorder="1" applyAlignment="1">
      <alignment horizontal="center" vertical="center"/>
    </xf>
    <xf numFmtId="0" fontId="0" fillId="2" borderId="0" xfId="0" applyFill="1" applyBorder="1" applyAlignment="1">
      <alignment horizontal="center" vertical="center"/>
    </xf>
    <xf numFmtId="0" fontId="0" fillId="4" borderId="0" xfId="0" applyFill="1" applyBorder="1" applyAlignment="1">
      <alignment horizontal="center" vertical="center"/>
    </xf>
    <xf numFmtId="0" fontId="1" fillId="7" borderId="0" xfId="0" applyFont="1" applyFill="1" applyAlignment="1">
      <alignment horizontal="center" vertical="center"/>
    </xf>
    <xf numFmtId="0" fontId="0" fillId="4" borderId="0" xfId="0" applyFill="1" applyAlignment="1">
      <alignment horizontal="center" vertical="center"/>
    </xf>
    <xf numFmtId="0" fontId="0" fillId="5" borderId="0" xfId="0" applyFill="1" applyAlignment="1">
      <alignment horizontal="center" vertical="center"/>
    </xf>
    <xf numFmtId="2" fontId="0" fillId="5" borderId="0" xfId="0" applyNumberFormat="1" applyFill="1" applyAlignment="1">
      <alignment horizontal="center" vertical="center"/>
    </xf>
    <xf numFmtId="164" fontId="0" fillId="5" borderId="0" xfId="0" applyNumberFormat="1" applyFill="1" applyAlignment="1">
      <alignment horizontal="center" vertical="center"/>
    </xf>
    <xf numFmtId="0" fontId="6" fillId="8" borderId="0" xfId="0" applyFont="1" applyFill="1" applyAlignment="1">
      <alignment horizontal="center" vertical="center"/>
    </xf>
    <xf numFmtId="0" fontId="1" fillId="8" borderId="0" xfId="0" applyFont="1" applyFill="1" applyBorder="1" applyAlignment="1">
      <alignment horizontal="center" vertical="center"/>
    </xf>
    <xf numFmtId="164" fontId="0" fillId="5" borderId="0" xfId="0" applyNumberFormat="1" applyFill="1" applyBorder="1" applyAlignment="1">
      <alignment horizontal="center" vertical="center"/>
    </xf>
    <xf numFmtId="164" fontId="0" fillId="8" borderId="0" xfId="0" applyNumberFormat="1" applyFill="1" applyBorder="1" applyAlignment="1">
      <alignment horizontal="center" vertical="center"/>
    </xf>
    <xf numFmtId="1" fontId="0" fillId="3" borderId="0" xfId="0" applyNumberFormat="1" applyFill="1" applyBorder="1" applyAlignment="1">
      <alignment horizontal="center" vertical="center"/>
    </xf>
    <xf numFmtId="164" fontId="0" fillId="3" borderId="0" xfId="0" applyNumberFormat="1" applyFill="1" applyBorder="1" applyAlignment="1">
      <alignment horizontal="center" vertical="center"/>
    </xf>
    <xf numFmtId="164" fontId="6" fillId="3" borderId="0" xfId="0" applyNumberFormat="1" applyFont="1" applyFill="1" applyBorder="1" applyAlignment="1">
      <alignment horizontal="center" vertical="center"/>
    </xf>
    <xf numFmtId="0" fontId="6" fillId="8" borderId="0" xfId="0" applyFont="1" applyFill="1" applyBorder="1" applyAlignment="1">
      <alignment horizontal="center" vertical="center"/>
    </xf>
    <xf numFmtId="1" fontId="0" fillId="5" borderId="0" xfId="0" applyNumberFormat="1" applyFill="1" applyBorder="1" applyAlignment="1">
      <alignment horizontal="center" vertical="center"/>
    </xf>
    <xf numFmtId="1" fontId="0" fillId="5" borderId="0" xfId="0" applyNumberFormat="1" applyFont="1" applyFill="1" applyBorder="1" applyAlignment="1">
      <alignment horizontal="center" vertical="center"/>
    </xf>
    <xf numFmtId="0" fontId="0" fillId="6" borderId="0" xfId="0" applyFill="1" applyAlignment="1">
      <alignment vertical="center"/>
    </xf>
    <xf numFmtId="0" fontId="0" fillId="6" borderId="0" xfId="0" applyFill="1" applyBorder="1" applyAlignment="1">
      <alignment vertical="center"/>
    </xf>
    <xf numFmtId="0" fontId="8" fillId="6" borderId="0" xfId="0" applyFont="1" applyFill="1" applyAlignment="1">
      <alignment vertical="center"/>
    </xf>
    <xf numFmtId="0" fontId="8" fillId="8" borderId="0" xfId="0" applyFont="1" applyFill="1" applyAlignment="1">
      <alignment vertical="center"/>
    </xf>
    <xf numFmtId="0" fontId="0" fillId="8" borderId="0" xfId="0" applyFill="1" applyAlignment="1">
      <alignment vertical="center"/>
    </xf>
    <xf numFmtId="0" fontId="0" fillId="8" borderId="0" xfId="0" applyFill="1" applyBorder="1" applyAlignment="1">
      <alignment vertical="center"/>
    </xf>
    <xf numFmtId="0" fontId="0" fillId="4" borderId="0" xfId="0" applyFill="1" applyAlignment="1">
      <alignment vertical="center"/>
    </xf>
    <xf numFmtId="2" fontId="0" fillId="8" borderId="0" xfId="0" applyNumberFormat="1" applyFill="1" applyAlignment="1">
      <alignment vertical="center"/>
    </xf>
    <xf numFmtId="0" fontId="0" fillId="5" borderId="0" xfId="0" applyFill="1" applyAlignment="1">
      <alignment vertical="center"/>
    </xf>
    <xf numFmtId="164" fontId="0" fillId="8" borderId="0" xfId="0" applyNumberFormat="1" applyFill="1" applyAlignment="1">
      <alignment horizontal="left" vertical="center"/>
    </xf>
    <xf numFmtId="0" fontId="6" fillId="8" borderId="0" xfId="0" applyFont="1" applyFill="1" applyAlignment="1">
      <alignment vertical="center"/>
    </xf>
    <xf numFmtId="0" fontId="6" fillId="6" borderId="0" xfId="0" applyFont="1" applyFill="1" applyAlignment="1">
      <alignment vertical="center"/>
    </xf>
    <xf numFmtId="0" fontId="0" fillId="5" borderId="0" xfId="0" applyFill="1" applyBorder="1" applyAlignment="1">
      <alignment vertical="center"/>
    </xf>
    <xf numFmtId="0" fontId="0" fillId="0" borderId="0" xfId="0" applyFill="1" applyBorder="1" applyAlignment="1">
      <alignment vertical="center"/>
    </xf>
    <xf numFmtId="0" fontId="7" fillId="5" borderId="0" xfId="0" applyFont="1" applyFill="1" applyBorder="1" applyAlignment="1">
      <alignment vertical="center"/>
    </xf>
    <xf numFmtId="0" fontId="1" fillId="7" borderId="0" xfId="0" applyFont="1" applyFill="1" applyAlignment="1">
      <alignment horizontal="center"/>
    </xf>
    <xf numFmtId="0" fontId="0" fillId="9" borderId="1" xfId="0" applyFill="1" applyBorder="1"/>
    <xf numFmtId="0" fontId="0" fillId="10" borderId="1" xfId="0" applyFill="1" applyBorder="1" applyAlignment="1">
      <alignment horizontal="center"/>
    </xf>
    <xf numFmtId="165" fontId="0" fillId="9" borderId="1" xfId="0" applyNumberFormat="1" applyFill="1" applyBorder="1" applyAlignment="1">
      <alignment horizontal="center"/>
    </xf>
    <xf numFmtId="0" fontId="0" fillId="9" borderId="1" xfId="0" applyFill="1" applyBorder="1" applyAlignment="1">
      <alignment horizontal="center"/>
    </xf>
    <xf numFmtId="0" fontId="0" fillId="10" borderId="1" xfId="0" applyFill="1" applyBorder="1"/>
    <xf numFmtId="2" fontId="0" fillId="9" borderId="1" xfId="0" applyNumberFormat="1" applyFill="1" applyBorder="1" applyAlignment="1">
      <alignment horizontal="center"/>
    </xf>
    <xf numFmtId="164" fontId="0" fillId="9" borderId="1" xfId="0" applyNumberFormat="1" applyFill="1" applyBorder="1" applyAlignment="1">
      <alignment horizontal="center"/>
    </xf>
    <xf numFmtId="1" fontId="0" fillId="9" borderId="1" xfId="0" applyNumberFormat="1" applyFill="1" applyBorder="1" applyAlignment="1">
      <alignment horizontal="center"/>
    </xf>
    <xf numFmtId="1" fontId="0" fillId="5" borderId="0" xfId="0" applyNumberFormat="1" applyFill="1" applyAlignment="1">
      <alignment horizontal="center" vertical="center"/>
    </xf>
    <xf numFmtId="1" fontId="0" fillId="5" borderId="0" xfId="0" applyNumberFormat="1" applyFill="1" applyAlignment="1">
      <alignment horizontal="center" vertical="center"/>
    </xf>
    <xf numFmtId="0" fontId="0" fillId="11" borderId="0" xfId="0" applyFill="1"/>
    <xf numFmtId="0" fontId="8" fillId="11" borderId="0" xfId="0" applyFont="1" applyFill="1"/>
    <xf numFmtId="0" fontId="0" fillId="9" borderId="1" xfId="0" applyFont="1" applyFill="1" applyBorder="1"/>
    <xf numFmtId="0" fontId="0" fillId="11" borderId="0" xfId="0" applyFill="1" applyAlignment="1">
      <alignment vertical="center"/>
    </xf>
    <xf numFmtId="0" fontId="8" fillId="11" borderId="0" xfId="0" applyFont="1" applyFill="1" applyAlignment="1">
      <alignment vertical="center"/>
    </xf>
    <xf numFmtId="0" fontId="0" fillId="6" borderId="0" xfId="0" applyFont="1" applyFill="1" applyAlignment="1">
      <alignment vertical="center"/>
    </xf>
    <xf numFmtId="0" fontId="0" fillId="4" borderId="0" xfId="0" applyFont="1" applyFill="1" applyAlignment="1">
      <alignment horizontal="center" vertical="center"/>
    </xf>
  </cellXfs>
  <cellStyles count="1">
    <cellStyle name="Standard" xfId="0" builtinId="0"/>
  </cellStyles>
  <dxfs count="0"/>
  <tableStyles count="0" defaultTableStyle="TableStyleMedium2" defaultPivotStyle="PivotStyleMedium9"/>
  <colors>
    <mruColors>
      <color rgb="FF33CCCC"/>
      <color rgb="FF99FFCC"/>
      <color rgb="FFCCFFCC"/>
      <color rgb="FF00FFFF"/>
      <color rgb="FFF753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243"/>
  <sheetViews>
    <sheetView tabSelected="1" workbookViewId="0"/>
  </sheetViews>
  <sheetFormatPr baseColWidth="10" defaultColWidth="9.140625" defaultRowHeight="15" x14ac:dyDescent="0.25"/>
  <cols>
    <col min="1" max="2" width="2.7109375" style="1" customWidth="1"/>
    <col min="3" max="3" width="2.7109375" style="6" customWidth="1"/>
    <col min="4" max="4" width="19.85546875" style="6" customWidth="1"/>
    <col min="5" max="5" width="10.7109375" style="7" customWidth="1"/>
    <col min="6" max="6" width="10.7109375" style="5" customWidth="1"/>
    <col min="7" max="7" width="19.85546875" style="1" customWidth="1"/>
    <col min="8" max="8" width="10.7109375" style="7" customWidth="1"/>
    <col min="9" max="9" width="2.7109375" style="1" customWidth="1"/>
    <col min="10" max="10" width="10.7109375" style="1" customWidth="1"/>
    <col min="11" max="11" width="2.7109375" style="1" customWidth="1"/>
    <col min="12" max="36" width="10.7109375" style="1" customWidth="1"/>
    <col min="37" max="56" width="9.140625" style="1"/>
  </cols>
  <sheetData>
    <row r="1" spans="1:56" ht="15" customHeight="1" x14ac:dyDescent="0.25">
      <c r="A1" s="2"/>
      <c r="C1" s="7"/>
      <c r="D1" s="7"/>
      <c r="E1" s="9"/>
      <c r="F1" s="2"/>
    </row>
    <row r="2" spans="1:56" ht="15" customHeight="1" x14ac:dyDescent="0.3">
      <c r="C2" s="4" t="s">
        <v>10</v>
      </c>
      <c r="D2" s="7"/>
      <c r="F2" s="2"/>
      <c r="G2" s="2"/>
    </row>
    <row r="3" spans="1:56" ht="15" customHeight="1" x14ac:dyDescent="0.25">
      <c r="C3" s="1"/>
      <c r="D3" s="8"/>
      <c r="F3" s="3" t="s">
        <v>71</v>
      </c>
      <c r="G3" s="2"/>
    </row>
    <row r="4" spans="1:56" s="1" customFormat="1" ht="21" customHeight="1" x14ac:dyDescent="0.25">
      <c r="B4" s="44"/>
      <c r="C4" s="20"/>
      <c r="D4" s="20"/>
      <c r="E4" s="20"/>
      <c r="F4" s="45"/>
      <c r="G4" s="44"/>
      <c r="H4" s="20"/>
      <c r="I4" s="44"/>
      <c r="J4" s="44"/>
      <c r="K4" s="44"/>
    </row>
    <row r="5" spans="1:56" s="12" customFormat="1" ht="21" customHeight="1" x14ac:dyDescent="0.35">
      <c r="A5" s="11"/>
      <c r="B5" s="46"/>
      <c r="C5" s="47"/>
      <c r="D5" s="13" t="s">
        <v>34</v>
      </c>
      <c r="E5" s="15"/>
      <c r="F5" s="15"/>
      <c r="G5" s="13"/>
      <c r="H5" s="15"/>
      <c r="I5" s="13"/>
      <c r="J5" s="46"/>
      <c r="K5" s="46"/>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row>
    <row r="6" spans="1:56" ht="15" customHeight="1" x14ac:dyDescent="0.25">
      <c r="B6" s="44"/>
      <c r="C6" s="48"/>
      <c r="D6" s="24" t="s">
        <v>23</v>
      </c>
      <c r="E6" s="25"/>
      <c r="F6" s="25"/>
      <c r="G6" s="24" t="s">
        <v>2</v>
      </c>
      <c r="H6" s="25"/>
      <c r="I6" s="49"/>
      <c r="J6" s="44"/>
      <c r="K6" s="44"/>
    </row>
    <row r="7" spans="1:56" ht="15" customHeight="1" x14ac:dyDescent="0.25">
      <c r="B7" s="44"/>
      <c r="C7" s="48"/>
      <c r="D7" s="45" t="s">
        <v>9</v>
      </c>
      <c r="E7" s="26">
        <v>1450</v>
      </c>
      <c r="F7" s="25"/>
      <c r="G7" s="45" t="s">
        <v>45</v>
      </c>
      <c r="H7" s="27"/>
      <c r="I7" s="49"/>
      <c r="J7" s="44"/>
      <c r="K7" s="44"/>
    </row>
    <row r="8" spans="1:56" ht="15" customHeight="1" x14ac:dyDescent="0.25">
      <c r="B8" s="44"/>
      <c r="C8" s="48"/>
      <c r="D8" s="45" t="s">
        <v>51</v>
      </c>
      <c r="E8" s="27">
        <v>50</v>
      </c>
      <c r="F8" s="25"/>
      <c r="G8" s="45" t="s">
        <v>46</v>
      </c>
      <c r="H8" s="27"/>
      <c r="I8" s="49"/>
      <c r="J8" s="44"/>
      <c r="K8" s="44"/>
    </row>
    <row r="9" spans="1:56" s="1" customFormat="1" ht="15" customHeight="1" x14ac:dyDescent="0.25">
      <c r="B9" s="44"/>
      <c r="C9" s="48"/>
      <c r="D9" s="49"/>
      <c r="E9" s="25"/>
      <c r="F9" s="25"/>
      <c r="G9" s="49"/>
      <c r="H9" s="25"/>
      <c r="I9" s="49"/>
      <c r="J9" s="44"/>
      <c r="K9" s="44"/>
    </row>
    <row r="10" spans="1:56" s="1" customFormat="1" ht="15" customHeight="1" x14ac:dyDescent="0.25">
      <c r="B10" s="44"/>
      <c r="C10" s="48"/>
      <c r="D10" s="24" t="s">
        <v>14</v>
      </c>
      <c r="E10" s="25"/>
      <c r="F10" s="25"/>
      <c r="G10" s="24" t="s">
        <v>12</v>
      </c>
      <c r="H10" s="25"/>
      <c r="I10" s="49"/>
      <c r="J10" s="44"/>
      <c r="K10" s="44"/>
      <c r="L10" s="7"/>
      <c r="M10" s="7"/>
    </row>
    <row r="11" spans="1:56" s="1" customFormat="1" ht="15" customHeight="1" x14ac:dyDescent="0.25">
      <c r="B11" s="44"/>
      <c r="C11" s="48"/>
      <c r="D11" s="45" t="s">
        <v>15</v>
      </c>
      <c r="E11" s="28">
        <v>255</v>
      </c>
      <c r="F11" s="25"/>
      <c r="G11" s="45" t="s">
        <v>5</v>
      </c>
      <c r="H11" s="28"/>
      <c r="I11" s="49"/>
      <c r="J11" s="44"/>
      <c r="K11" s="44"/>
    </row>
    <row r="12" spans="1:56" ht="15" customHeight="1" x14ac:dyDescent="0.25">
      <c r="A12" s="2"/>
      <c r="B12" s="45"/>
      <c r="C12" s="49"/>
      <c r="D12" s="45" t="s">
        <v>16</v>
      </c>
      <c r="E12" s="28">
        <v>255</v>
      </c>
      <c r="F12" s="25"/>
      <c r="G12" s="45" t="s">
        <v>6</v>
      </c>
      <c r="H12" s="28"/>
      <c r="I12" s="49"/>
      <c r="J12" s="45"/>
      <c r="K12" s="44"/>
    </row>
    <row r="13" spans="1:56" s="2" customFormat="1" ht="15" customHeight="1" x14ac:dyDescent="0.25">
      <c r="A13" s="1"/>
      <c r="B13" s="44"/>
      <c r="C13" s="48"/>
      <c r="D13" s="49"/>
      <c r="E13" s="25"/>
      <c r="F13" s="25"/>
      <c r="G13" s="48"/>
      <c r="H13" s="48"/>
      <c r="I13" s="49"/>
      <c r="J13" s="44"/>
      <c r="K13" s="45"/>
    </row>
    <row r="14" spans="1:56" s="1" customFormat="1" ht="15" customHeight="1" x14ac:dyDescent="0.25">
      <c r="B14" s="44"/>
      <c r="C14" s="48"/>
      <c r="D14" s="24" t="s">
        <v>24</v>
      </c>
      <c r="E14" s="25"/>
      <c r="F14" s="25"/>
      <c r="G14" s="29" t="s">
        <v>48</v>
      </c>
      <c r="H14" s="23"/>
      <c r="I14" s="49"/>
      <c r="J14" s="44"/>
      <c r="K14" s="44"/>
    </row>
    <row r="15" spans="1:56" ht="15" customHeight="1" x14ac:dyDescent="0.25">
      <c r="B15" s="44"/>
      <c r="C15" s="48"/>
      <c r="D15" s="45" t="s">
        <v>25</v>
      </c>
      <c r="E15" s="28">
        <v>2.2999999999999998</v>
      </c>
      <c r="F15" s="49"/>
      <c r="G15" s="44" t="s">
        <v>49</v>
      </c>
      <c r="H15" s="30" t="s">
        <v>32</v>
      </c>
      <c r="I15" s="49"/>
      <c r="J15" s="44"/>
      <c r="K15" s="44"/>
    </row>
    <row r="16" spans="1:56" ht="15" customHeight="1" x14ac:dyDescent="0.25">
      <c r="B16" s="44"/>
      <c r="C16" s="48"/>
      <c r="D16" s="25"/>
      <c r="E16" s="25"/>
      <c r="F16" s="25"/>
      <c r="G16" s="49"/>
      <c r="H16" s="25"/>
      <c r="I16" s="49"/>
      <c r="J16" s="44"/>
      <c r="K16" s="44"/>
    </row>
    <row r="17" spans="1:11" s="1" customFormat="1" ht="15" customHeight="1" x14ac:dyDescent="0.25">
      <c r="B17" s="44"/>
      <c r="C17" s="44"/>
      <c r="D17" s="45"/>
      <c r="E17" s="21"/>
      <c r="F17" s="21"/>
      <c r="G17" s="45"/>
      <c r="H17" s="21"/>
      <c r="I17" s="45"/>
      <c r="J17" s="44"/>
      <c r="K17" s="44"/>
    </row>
    <row r="18" spans="1:11" s="1" customFormat="1" ht="21" customHeight="1" x14ac:dyDescent="0.25">
      <c r="B18" s="46"/>
      <c r="C18" s="73"/>
      <c r="D18" s="74" t="s">
        <v>72</v>
      </c>
      <c r="E18" s="73"/>
      <c r="F18" s="73"/>
      <c r="G18" s="73"/>
      <c r="H18" s="73"/>
      <c r="I18" s="70"/>
      <c r="J18" s="46"/>
      <c r="K18" s="44"/>
    </row>
    <row r="19" spans="1:11" s="1" customFormat="1" ht="15" customHeight="1" x14ac:dyDescent="0.35">
      <c r="A19" s="11"/>
      <c r="B19" s="44"/>
      <c r="C19" s="73"/>
      <c r="D19" s="29" t="s">
        <v>73</v>
      </c>
      <c r="E19" s="73"/>
      <c r="F19" s="73"/>
      <c r="G19" s="73"/>
      <c r="H19" s="73"/>
      <c r="I19" s="70"/>
      <c r="J19" s="44"/>
      <c r="K19" s="44"/>
    </row>
    <row r="20" spans="1:11" s="11" customFormat="1" ht="15" customHeight="1" x14ac:dyDescent="0.35">
      <c r="A20" s="1"/>
      <c r="B20" s="44"/>
      <c r="C20" s="74"/>
      <c r="D20" s="75" t="s">
        <v>49</v>
      </c>
      <c r="E20" s="76" t="s">
        <v>76</v>
      </c>
      <c r="F20" s="76"/>
      <c r="G20" s="76"/>
      <c r="H20" s="74"/>
      <c r="I20" s="71"/>
      <c r="J20" s="44"/>
      <c r="K20" s="46"/>
    </row>
    <row r="21" spans="1:11" s="1" customFormat="1" ht="15" customHeight="1" x14ac:dyDescent="0.25">
      <c r="B21" s="44"/>
      <c r="C21" s="73"/>
      <c r="D21" s="73"/>
      <c r="E21" s="73"/>
      <c r="F21" s="73"/>
      <c r="G21" s="73"/>
      <c r="H21" s="73"/>
      <c r="I21" s="70"/>
      <c r="J21" s="44"/>
      <c r="K21" s="44"/>
    </row>
    <row r="22" spans="1:11" s="1" customFormat="1" ht="15" customHeight="1" x14ac:dyDescent="0.25">
      <c r="B22" s="44"/>
      <c r="C22" s="44"/>
      <c r="D22" s="44"/>
      <c r="E22" s="44"/>
      <c r="F22" s="44"/>
      <c r="G22" s="44"/>
      <c r="H22" s="44"/>
      <c r="J22" s="44"/>
      <c r="K22" s="44"/>
    </row>
    <row r="23" spans="1:11" s="1" customFormat="1" ht="21" customHeight="1" x14ac:dyDescent="0.25">
      <c r="B23" s="44"/>
      <c r="C23" s="47"/>
      <c r="D23" s="47" t="s">
        <v>14</v>
      </c>
      <c r="E23" s="22"/>
      <c r="F23" s="47"/>
      <c r="G23" s="47"/>
      <c r="H23" s="22"/>
      <c r="I23" s="47"/>
      <c r="J23" s="44"/>
      <c r="K23" s="44"/>
    </row>
    <row r="24" spans="1:11" s="1" customFormat="1" ht="15" customHeight="1" x14ac:dyDescent="0.25">
      <c r="B24" s="46"/>
      <c r="C24" s="48"/>
      <c r="D24" s="29" t="s">
        <v>52</v>
      </c>
      <c r="E24" s="23"/>
      <c r="F24" s="23"/>
      <c r="G24" s="29" t="s">
        <v>40</v>
      </c>
      <c r="H24" s="23"/>
      <c r="I24" s="48"/>
      <c r="J24" s="44"/>
      <c r="K24" s="44"/>
    </row>
    <row r="25" spans="1:11" s="1" customFormat="1" ht="15" customHeight="1" x14ac:dyDescent="0.35">
      <c r="A25" s="11"/>
      <c r="B25" s="44"/>
      <c r="C25" s="48"/>
      <c r="D25" s="44" t="s">
        <v>49</v>
      </c>
      <c r="E25" s="30" t="s">
        <v>59</v>
      </c>
      <c r="F25" s="48"/>
      <c r="G25" s="44" t="s">
        <v>43</v>
      </c>
      <c r="H25" s="50"/>
      <c r="I25" s="48"/>
      <c r="J25" s="44"/>
      <c r="K25" s="44"/>
    </row>
    <row r="26" spans="1:11" s="11" customFormat="1" ht="15" customHeight="1" x14ac:dyDescent="0.35">
      <c r="A26" s="1"/>
      <c r="B26" s="44"/>
      <c r="C26" s="48"/>
      <c r="D26" s="48"/>
      <c r="E26" s="48"/>
      <c r="F26" s="48"/>
      <c r="G26" s="44" t="s">
        <v>41</v>
      </c>
      <c r="H26" s="50"/>
      <c r="I26" s="48"/>
      <c r="J26" s="46"/>
      <c r="K26" s="46"/>
    </row>
    <row r="27" spans="1:11" s="1" customFormat="1" ht="15" customHeight="1" x14ac:dyDescent="0.25">
      <c r="B27" s="44"/>
      <c r="C27" s="48"/>
      <c r="D27" s="48"/>
      <c r="E27" s="48"/>
      <c r="F27" s="51"/>
      <c r="G27" s="52" t="s">
        <v>0</v>
      </c>
      <c r="H27" s="32">
        <f>((2.85*((MISC!C11/100)+(MISC!C11/100/1.9)))-(E15*E15/20*0.63)+0.2)*(1+H25/100)*(1+H26/100)*IF(E25="Strasse",MISC!C27,IF(E25="Sport",MISC!C28,IF(E25="Semi-Slicks",MISC!C29,IF(E25="Slick",MISC!C30,IF(E25="Drift",MISC!C31,IF(E25="Offroad",MISC!C32,IF(E25="Gelände",MISC!C33,IF(E25="Drag",MISC!C34,IF(E25="Oldtimer-Rennr.",MISC!C35)))))))))</f>
        <v>2.2083650000000001</v>
      </c>
      <c r="I27" s="48"/>
      <c r="J27" s="44"/>
      <c r="K27" s="44"/>
    </row>
    <row r="28" spans="1:11" s="1" customFormat="1" ht="15" customHeight="1" x14ac:dyDescent="0.25">
      <c r="B28" s="44"/>
      <c r="C28" s="48"/>
      <c r="D28" s="48"/>
      <c r="E28" s="48"/>
      <c r="F28" s="51"/>
      <c r="G28" s="52" t="s">
        <v>1</v>
      </c>
      <c r="H28" s="32">
        <f>((2.85*((MISC!C12/100)+(MISC!C12/100/1.9))-(E15*E15/20*0.63)+0.2)*(1+H25/100)*(1-H26/100))*IF(E25="Strasse",MISC!C27,IF(E25="Sport",MISC!C28,IF(E25="Semi-Slicks",MISC!C29,IF(E25="Slick",MISC!C30,IF(E25="Drift",MISC!C31,IF(E25="Offroad",MISC!C32,IF(E25="Gelände",MISC!C33,IF(E25="Drag",MISC!C34,IF(E25="Oldtimer-Rennr.",MISC!C35)))))))))</f>
        <v>2.2083650000000001</v>
      </c>
      <c r="I28" s="48"/>
      <c r="J28" s="44"/>
      <c r="K28" s="44"/>
    </row>
    <row r="29" spans="1:11" ht="15" customHeight="1" x14ac:dyDescent="0.25">
      <c r="B29" s="44"/>
      <c r="C29" s="48"/>
      <c r="D29" s="48"/>
      <c r="E29" s="23"/>
      <c r="F29" s="48"/>
      <c r="G29" s="48"/>
      <c r="H29" s="23"/>
      <c r="I29" s="48"/>
      <c r="J29" s="44"/>
      <c r="K29" s="44"/>
    </row>
    <row r="30" spans="1:11" ht="15" customHeight="1" x14ac:dyDescent="0.25">
      <c r="B30" s="44"/>
      <c r="C30" s="44"/>
      <c r="D30" s="44"/>
      <c r="E30" s="20"/>
      <c r="F30" s="44"/>
      <c r="G30" s="44"/>
      <c r="H30" s="20"/>
      <c r="I30" s="44"/>
      <c r="J30" s="44"/>
      <c r="K30" s="44"/>
    </row>
    <row r="31" spans="1:11" s="1" customFormat="1" ht="21" customHeight="1" x14ac:dyDescent="0.25">
      <c r="B31" s="44"/>
      <c r="C31" s="47"/>
      <c r="D31" s="13" t="s">
        <v>35</v>
      </c>
      <c r="E31" s="15"/>
      <c r="F31" s="15"/>
      <c r="G31" s="13"/>
      <c r="H31" s="15"/>
      <c r="I31" s="13"/>
      <c r="J31" s="44"/>
      <c r="K31" s="44"/>
    </row>
    <row r="32" spans="1:11" s="1" customFormat="1" ht="15" customHeight="1" x14ac:dyDescent="0.25">
      <c r="B32" s="44"/>
      <c r="C32" s="48"/>
      <c r="D32" s="29" t="s">
        <v>36</v>
      </c>
      <c r="E32" s="23"/>
      <c r="F32" s="23"/>
      <c r="G32" s="29" t="s">
        <v>37</v>
      </c>
      <c r="H32" s="23"/>
      <c r="I32" s="48"/>
      <c r="J32" s="44"/>
      <c r="K32" s="44"/>
    </row>
    <row r="33" spans="1:13" s="1" customFormat="1" ht="15" customHeight="1" x14ac:dyDescent="0.25">
      <c r="B33" s="46"/>
      <c r="C33" s="23"/>
      <c r="D33" s="52" t="s">
        <v>0</v>
      </c>
      <c r="E33" s="33">
        <f>-5*(E15*E15/2/10+1)*(E11/(E11+E12))*(MISC!C12/100)</f>
        <v>-1.5806249999999999</v>
      </c>
      <c r="F33" s="53"/>
      <c r="G33" s="52" t="s">
        <v>0</v>
      </c>
      <c r="H33" s="33">
        <f>(((E15*E15/2)*(MISC!C11/100+1)*(E11/(E11+E12))-1)/10)+0.09078</f>
        <v>0.18915499999999996</v>
      </c>
      <c r="I33" s="48"/>
      <c r="J33" s="55"/>
      <c r="K33" s="44"/>
    </row>
    <row r="34" spans="1:13" s="1" customFormat="1" ht="15" customHeight="1" x14ac:dyDescent="0.35">
      <c r="A34" s="11"/>
      <c r="B34" s="44"/>
      <c r="C34" s="23"/>
      <c r="D34" s="52" t="s">
        <v>1</v>
      </c>
      <c r="E34" s="33">
        <f>(-5*(E15*E15/2/10+1)*(E12/(E11+E12))*(MISC!C11/100))+0.2</f>
        <v>-1.380625</v>
      </c>
      <c r="F34" s="53"/>
      <c r="G34" s="52" t="s">
        <v>1</v>
      </c>
      <c r="H34" s="33">
        <f>(((E15*E15/2)*(MISC!C12/100+1)*(E12/(E11+E12))-1)/10)+0.113</f>
        <v>0.21137499999999998</v>
      </c>
      <c r="I34" s="48"/>
      <c r="J34" s="44"/>
      <c r="K34" s="44"/>
    </row>
    <row r="35" spans="1:13" s="11" customFormat="1" ht="15" customHeight="1" x14ac:dyDescent="0.35">
      <c r="A35" s="1"/>
      <c r="B35" s="44"/>
      <c r="C35" s="48"/>
      <c r="D35" s="48"/>
      <c r="E35" s="23"/>
      <c r="F35" s="48"/>
      <c r="G35" s="48"/>
      <c r="H35" s="23"/>
      <c r="I35" s="48"/>
      <c r="J35" s="46"/>
      <c r="K35" s="46"/>
    </row>
    <row r="36" spans="1:13" s="1" customFormat="1" ht="15" customHeight="1" x14ac:dyDescent="0.25">
      <c r="B36" s="44"/>
      <c r="C36" s="48"/>
      <c r="D36" s="29" t="s">
        <v>38</v>
      </c>
      <c r="E36" s="23"/>
      <c r="F36" s="48"/>
      <c r="G36" s="48"/>
      <c r="H36" s="23"/>
      <c r="I36" s="48"/>
      <c r="J36" s="44"/>
      <c r="K36" s="44"/>
    </row>
    <row r="37" spans="1:13" ht="15" customHeight="1" x14ac:dyDescent="0.25">
      <c r="B37" s="44"/>
      <c r="C37" s="48"/>
      <c r="D37" s="52" t="s">
        <v>39</v>
      </c>
      <c r="E37" s="33">
        <f>7-(E33*E33/2)</f>
        <v>5.7508123046874999</v>
      </c>
      <c r="F37" s="48"/>
      <c r="G37" s="48"/>
      <c r="H37" s="23"/>
      <c r="I37" s="48"/>
      <c r="J37" s="44"/>
      <c r="K37" s="44"/>
    </row>
    <row r="38" spans="1:13" ht="15" customHeight="1" x14ac:dyDescent="0.25">
      <c r="B38" s="44"/>
      <c r="C38" s="54"/>
      <c r="D38" s="54"/>
      <c r="E38" s="34"/>
      <c r="F38" s="54"/>
      <c r="G38" s="54"/>
      <c r="H38" s="34"/>
      <c r="I38" s="54"/>
      <c r="J38" s="44"/>
      <c r="K38" s="44"/>
    </row>
    <row r="39" spans="1:13" ht="15" customHeight="1" x14ac:dyDescent="0.25">
      <c r="B39" s="44"/>
      <c r="C39" s="44"/>
      <c r="D39" s="44"/>
      <c r="E39" s="20"/>
      <c r="F39" s="44"/>
      <c r="G39" s="44"/>
      <c r="H39" s="20"/>
      <c r="I39" s="44"/>
      <c r="J39" s="44"/>
      <c r="K39" s="44"/>
    </row>
    <row r="40" spans="1:13" s="1" customFormat="1" ht="21" customHeight="1" x14ac:dyDescent="0.25">
      <c r="B40" s="44"/>
      <c r="C40" s="47"/>
      <c r="D40" s="14" t="s">
        <v>26</v>
      </c>
      <c r="E40" s="15"/>
      <c r="F40" s="13"/>
      <c r="G40" s="13"/>
      <c r="H40" s="15"/>
      <c r="I40" s="13"/>
      <c r="J40" s="44"/>
      <c r="K40" s="44"/>
      <c r="M40" s="18"/>
    </row>
    <row r="41" spans="1:13" s="1" customFormat="1" ht="15" customHeight="1" x14ac:dyDescent="0.25">
      <c r="B41" s="46"/>
      <c r="C41" s="48"/>
      <c r="D41" s="24" t="str">
        <f>IF(H15="RWD","RWD",IF(H15="FWD","FWD","AWD"))</f>
        <v>RWD</v>
      </c>
      <c r="E41" s="25"/>
      <c r="F41" s="49"/>
      <c r="G41" s="35"/>
      <c r="H41" s="25"/>
      <c r="I41" s="49"/>
      <c r="J41" s="44"/>
      <c r="K41" s="44"/>
      <c r="M41" s="18"/>
    </row>
    <row r="42" spans="1:13" s="1" customFormat="1" ht="15" customHeight="1" x14ac:dyDescent="0.35">
      <c r="A42" s="11"/>
      <c r="B42" s="44"/>
      <c r="C42" s="48"/>
      <c r="D42" s="45" t="s">
        <v>44</v>
      </c>
      <c r="E42" s="28"/>
      <c r="F42" s="49"/>
      <c r="G42" s="49"/>
      <c r="H42" s="25"/>
      <c r="I42" s="49"/>
      <c r="J42" s="44"/>
      <c r="K42" s="44"/>
    </row>
    <row r="43" spans="1:13" s="11" customFormat="1" ht="15" customHeight="1" x14ac:dyDescent="0.35">
      <c r="A43" s="1"/>
      <c r="B43" s="44"/>
      <c r="C43" s="48"/>
      <c r="D43" s="45" t="s">
        <v>41</v>
      </c>
      <c r="E43" s="28"/>
      <c r="F43" s="49"/>
      <c r="G43" s="49"/>
      <c r="H43" s="25"/>
      <c r="I43" s="49"/>
      <c r="J43" s="46"/>
      <c r="K43" s="46"/>
    </row>
    <row r="44" spans="1:13" s="1" customFormat="1" ht="15" customHeight="1" x14ac:dyDescent="0.25">
      <c r="B44" s="44"/>
      <c r="C44" s="48"/>
      <c r="D44" s="56" t="s">
        <v>0</v>
      </c>
      <c r="E44" s="36">
        <f>IF(H15="RWD",MISC!C44,IF(H15="FWD",MISC!C45,MISC!C46))*MISC!D24*(E42/100+1)*(E43/100+1)</f>
        <v>22.079166666666669</v>
      </c>
      <c r="F44" s="49"/>
      <c r="G44" s="49"/>
      <c r="H44" s="37"/>
      <c r="I44" s="49"/>
      <c r="J44" s="44"/>
      <c r="K44" s="44"/>
    </row>
    <row r="45" spans="1:13" s="1" customFormat="1" ht="15" customHeight="1" x14ac:dyDescent="0.25">
      <c r="B45" s="44"/>
      <c r="C45" s="48"/>
      <c r="D45" s="56" t="s">
        <v>1</v>
      </c>
      <c r="E45" s="36">
        <f>IF(H15="RWD",MISC!D44,IF(H15="FWD",MISC!D45,MISC!D46))*MISC!D24*(E42/100+1)*(E43/100-1)*-1</f>
        <v>27.117261904761907</v>
      </c>
      <c r="F45" s="49"/>
      <c r="G45" s="49"/>
      <c r="H45" s="37"/>
      <c r="I45" s="49"/>
      <c r="J45" s="44"/>
      <c r="K45" s="44"/>
    </row>
    <row r="46" spans="1:13" s="1" customFormat="1" ht="15" customHeight="1" x14ac:dyDescent="0.25">
      <c r="B46" s="44"/>
      <c r="C46" s="48"/>
      <c r="D46" s="49"/>
      <c r="E46" s="25"/>
      <c r="F46" s="49"/>
      <c r="G46" s="49"/>
      <c r="H46" s="25"/>
      <c r="I46" s="49"/>
      <c r="J46" s="44"/>
      <c r="K46" s="44"/>
    </row>
    <row r="47" spans="1:13" ht="15" customHeight="1" x14ac:dyDescent="0.25">
      <c r="B47" s="44"/>
      <c r="C47" s="44"/>
      <c r="D47" s="45"/>
      <c r="E47" s="21"/>
      <c r="F47" s="45"/>
      <c r="G47" s="45"/>
      <c r="H47" s="21"/>
      <c r="I47" s="45"/>
      <c r="J47" s="44"/>
      <c r="K47" s="44"/>
    </row>
    <row r="48" spans="1:13" s="1" customFormat="1" ht="21" customHeight="1" x14ac:dyDescent="0.25">
      <c r="B48" s="46"/>
      <c r="C48" s="47"/>
      <c r="D48" s="13" t="s">
        <v>2</v>
      </c>
      <c r="E48" s="15"/>
      <c r="F48" s="13"/>
      <c r="G48" s="13"/>
      <c r="H48" s="15"/>
      <c r="I48" s="13"/>
      <c r="J48" s="44"/>
      <c r="K48" s="44"/>
    </row>
    <row r="49" spans="1:56" s="1" customFormat="1" ht="15" customHeight="1" x14ac:dyDescent="0.35">
      <c r="A49" s="11"/>
      <c r="B49" s="44"/>
      <c r="C49" s="48"/>
      <c r="D49" s="24" t="s">
        <v>27</v>
      </c>
      <c r="E49" s="25"/>
      <c r="F49" s="25"/>
      <c r="G49" s="24" t="s">
        <v>42</v>
      </c>
      <c r="H49" s="25"/>
      <c r="I49" s="49"/>
      <c r="J49" s="44"/>
      <c r="K49" s="44"/>
    </row>
    <row r="50" spans="1:56" s="11" customFormat="1" ht="15" customHeight="1" x14ac:dyDescent="0.35">
      <c r="A50" s="1"/>
      <c r="B50" s="44"/>
      <c r="C50" s="48"/>
      <c r="D50" s="57" t="s">
        <v>44</v>
      </c>
      <c r="E50" s="27"/>
      <c r="F50" s="25"/>
      <c r="G50" s="56" t="s">
        <v>0</v>
      </c>
      <c r="H50" s="38">
        <f>IF(E20="Dirt (Offroad-Fahrwerk)",9,IF(E20="Querfeldein (Offroad-Fahrwerk)","MAX",(11-(6*MISC!C24*(E50/100+1)))+0.5))</f>
        <v>5.5</v>
      </c>
      <c r="I50" s="49"/>
      <c r="J50" s="46"/>
      <c r="K50" s="46"/>
    </row>
    <row r="51" spans="1:56" s="1" customFormat="1" ht="15" customHeight="1" x14ac:dyDescent="0.25">
      <c r="B51" s="44"/>
      <c r="C51" s="48"/>
      <c r="D51" s="56" t="s">
        <v>0</v>
      </c>
      <c r="E51" s="39">
        <f>(((MISC!C7*(MISC!C11/100))*(MISC!C10/E7))*1.084)*MISC!C24*(E50/100+1)*(1-(E15*E15/8)/10)</f>
        <v>0</v>
      </c>
      <c r="F51" s="49"/>
      <c r="G51" s="56" t="s">
        <v>1</v>
      </c>
      <c r="H51" s="38">
        <f>IF(E20="Dirt (Offroad-Fahrwerk)",8,IF(E20="Querfeldein (Offroad-Fahrwerk)","MAX",11-(6*MISC!C24*(E50/100+1))))</f>
        <v>5</v>
      </c>
      <c r="I51" s="49"/>
      <c r="J51" s="44"/>
      <c r="K51" s="44"/>
    </row>
    <row r="52" spans="1:56" ht="15" customHeight="1" x14ac:dyDescent="0.25">
      <c r="B52" s="44"/>
      <c r="C52" s="48"/>
      <c r="D52" s="56" t="s">
        <v>1</v>
      </c>
      <c r="E52" s="39">
        <f>(((MISC!C7*(MISC!C12/100))*(MISC!C10/E7))*1.084)*MISC!C24*(E50/100+1)*(1+(E15*E15/8)/10)</f>
        <v>0</v>
      </c>
      <c r="F52" s="49"/>
      <c r="G52" s="49"/>
      <c r="H52" s="25"/>
      <c r="I52" s="49"/>
      <c r="J52" s="44"/>
      <c r="K52" s="44"/>
    </row>
    <row r="53" spans="1:56" ht="15" customHeight="1" x14ac:dyDescent="0.25">
      <c r="B53" s="44"/>
      <c r="C53" s="48"/>
      <c r="D53" s="49"/>
      <c r="E53" s="25"/>
      <c r="F53" s="49"/>
      <c r="G53" s="49"/>
      <c r="H53" s="25"/>
      <c r="I53" s="49"/>
      <c r="J53" s="44"/>
      <c r="K53" s="44"/>
    </row>
    <row r="54" spans="1:56" s="1" customFormat="1" ht="15" customHeight="1" x14ac:dyDescent="0.25">
      <c r="B54" s="44"/>
      <c r="C54" s="44"/>
      <c r="D54" s="45"/>
      <c r="E54" s="21"/>
      <c r="F54" s="45"/>
      <c r="G54" s="45"/>
      <c r="H54" s="21"/>
      <c r="I54" s="45"/>
      <c r="J54" s="44"/>
      <c r="K54" s="44"/>
    </row>
    <row r="55" spans="1:56" ht="21" customHeight="1" x14ac:dyDescent="0.25">
      <c r="B55" s="46"/>
      <c r="C55" s="47"/>
      <c r="D55" s="13" t="s">
        <v>29</v>
      </c>
      <c r="E55" s="15"/>
      <c r="F55" s="13"/>
      <c r="G55" s="13"/>
      <c r="H55" s="15"/>
      <c r="I55" s="13"/>
      <c r="J55" s="44"/>
      <c r="K55" s="44"/>
    </row>
    <row r="56" spans="1:56" ht="15" customHeight="1" x14ac:dyDescent="0.35">
      <c r="A56" s="11"/>
      <c r="B56" s="44"/>
      <c r="C56" s="48"/>
      <c r="D56" s="24" t="s">
        <v>28</v>
      </c>
      <c r="E56" s="25"/>
      <c r="F56" s="25"/>
      <c r="G56" s="24" t="s">
        <v>30</v>
      </c>
      <c r="H56" s="25"/>
      <c r="I56" s="49"/>
      <c r="J56" s="44"/>
      <c r="K56" s="44"/>
    </row>
    <row r="57" spans="1:56" s="12" customFormat="1" ht="15" customHeight="1" x14ac:dyDescent="0.35">
      <c r="A57" s="1"/>
      <c r="B57" s="44"/>
      <c r="C57" s="48"/>
      <c r="D57" s="57" t="s">
        <v>44</v>
      </c>
      <c r="E57" s="27"/>
      <c r="F57" s="25"/>
      <c r="G57" s="57" t="s">
        <v>44</v>
      </c>
      <c r="H57" s="27"/>
      <c r="I57" s="49"/>
      <c r="J57" s="46"/>
      <c r="K57" s="46"/>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c r="BB57" s="11"/>
      <c r="BC57" s="11"/>
      <c r="BD57" s="11"/>
    </row>
    <row r="58" spans="1:56" s="1" customFormat="1" ht="15" customHeight="1" x14ac:dyDescent="0.25">
      <c r="B58" s="44"/>
      <c r="C58" s="48"/>
      <c r="D58" s="56" t="s">
        <v>0</v>
      </c>
      <c r="E58" s="39">
        <f>((20*(MISC!C10/1500)*MISC!C11/100)*1.042)*MISC!E24*(E57/100+1)*(1-(E15*E15/8)/10)</f>
        <v>9.4066115833333335</v>
      </c>
      <c r="F58" s="25"/>
      <c r="G58" s="56" t="s">
        <v>0</v>
      </c>
      <c r="H58" s="39">
        <f>((20*(MISC!C10/1500)*MISC!C12/100)*1.042)*0.63*MISC!E24*(H57/100+1)*(1+(E15*E15/8)/10)</f>
        <v>6.7653947025000001</v>
      </c>
      <c r="I58" s="49"/>
      <c r="J58" s="44"/>
      <c r="K58" s="44"/>
    </row>
    <row r="59" spans="1:56" ht="15" customHeight="1" x14ac:dyDescent="0.25">
      <c r="B59" s="46"/>
      <c r="C59" s="48"/>
      <c r="D59" s="58" t="s">
        <v>1</v>
      </c>
      <c r="E59" s="40">
        <f>((20*(MISC!C10/1500)*MISC!C12/100)*1.042)*MISC!E24*(E57/100+1)*(1+(E15*E15/8)/10)</f>
        <v>10.73872175</v>
      </c>
      <c r="F59" s="41"/>
      <c r="G59" s="58" t="s">
        <v>1</v>
      </c>
      <c r="H59" s="39">
        <f>((20*(MISC!C10/1500)*MISC!C11/100)*1.042)*0.63*MISC!E24*(H57/100+1)*(1-(E15*E15/8)/10)</f>
        <v>5.9261652975000008</v>
      </c>
      <c r="I59" s="49"/>
      <c r="J59" s="44"/>
      <c r="K59" s="44"/>
    </row>
    <row r="60" spans="1:56" ht="15" customHeight="1" x14ac:dyDescent="0.35">
      <c r="A60" s="11"/>
      <c r="B60" s="44"/>
      <c r="C60" s="48"/>
      <c r="D60" s="49"/>
      <c r="E60" s="25"/>
      <c r="F60" s="49"/>
      <c r="G60" s="49"/>
      <c r="H60" s="25"/>
      <c r="I60" s="49"/>
      <c r="J60" s="44"/>
      <c r="K60" s="44"/>
    </row>
    <row r="61" spans="1:56" s="12" customFormat="1" ht="15" customHeight="1" x14ac:dyDescent="0.35">
      <c r="A61" s="1"/>
      <c r="B61" s="44"/>
      <c r="C61" s="44"/>
      <c r="D61" s="45"/>
      <c r="E61" s="21"/>
      <c r="F61" s="45"/>
      <c r="G61" s="45"/>
      <c r="H61" s="21"/>
      <c r="I61" s="45"/>
      <c r="J61" s="46"/>
      <c r="K61" s="46"/>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row>
    <row r="62" spans="1:56" ht="21" customHeight="1" x14ac:dyDescent="0.25">
      <c r="B62" s="44"/>
      <c r="C62" s="47"/>
      <c r="D62" s="13" t="s">
        <v>11</v>
      </c>
      <c r="E62" s="15"/>
      <c r="F62" s="13"/>
      <c r="G62" s="13"/>
      <c r="H62" s="15"/>
      <c r="I62" s="13"/>
      <c r="J62" s="44"/>
      <c r="K62" s="44"/>
    </row>
    <row r="63" spans="1:56" ht="15" customHeight="1" x14ac:dyDescent="0.25">
      <c r="B63" s="44"/>
      <c r="C63" s="48"/>
      <c r="D63" s="24" t="s">
        <v>13</v>
      </c>
      <c r="E63" s="42">
        <f>100-(((E11*100/(E11+E12))+MISC!C11)/2)</f>
        <v>50</v>
      </c>
      <c r="F63" s="25"/>
      <c r="G63" s="24" t="s">
        <v>21</v>
      </c>
      <c r="H63" s="43">
        <f>(MISC!C10/300+90)*((E15*E15/2)/10+1)</f>
        <v>119.91674999999999</v>
      </c>
      <c r="I63" s="49"/>
      <c r="J63" s="44"/>
      <c r="K63" s="44"/>
      <c r="M63" s="7"/>
      <c r="N63" s="7"/>
    </row>
    <row r="64" spans="1:56" ht="15" customHeight="1" x14ac:dyDescent="0.25">
      <c r="B64" s="44"/>
      <c r="C64" s="48"/>
      <c r="D64" s="49"/>
      <c r="E64" s="25"/>
      <c r="F64" s="49"/>
      <c r="G64" s="49"/>
      <c r="H64" s="25"/>
      <c r="I64" s="49"/>
      <c r="J64" s="44"/>
      <c r="K64" s="44"/>
    </row>
    <row r="65" spans="2:11" s="1" customFormat="1" ht="15" customHeight="1" x14ac:dyDescent="0.25">
      <c r="B65" s="44"/>
      <c r="C65" s="44"/>
      <c r="D65" s="45"/>
      <c r="E65" s="21"/>
      <c r="F65" s="45"/>
      <c r="G65" s="45"/>
      <c r="H65" s="21"/>
      <c r="I65" s="45"/>
      <c r="J65" s="44"/>
      <c r="K65" s="44"/>
    </row>
    <row r="66" spans="2:11" s="1" customFormat="1" ht="21" customHeight="1" x14ac:dyDescent="0.25">
      <c r="B66" s="44"/>
      <c r="C66" s="47"/>
      <c r="D66" s="13" t="s">
        <v>31</v>
      </c>
      <c r="E66" s="15"/>
      <c r="F66" s="13"/>
      <c r="G66" s="13"/>
      <c r="H66" s="15"/>
      <c r="I66" s="13"/>
      <c r="J66" s="44"/>
      <c r="K66" s="44"/>
    </row>
    <row r="67" spans="2:11" s="1" customFormat="1" ht="15" customHeight="1" x14ac:dyDescent="0.25">
      <c r="B67" s="44"/>
      <c r="C67" s="48"/>
      <c r="D67" s="24" t="str">
        <f>IF(H15="RWD","RWD",IF(H15="FWD","FWD","AWD"))</f>
        <v>RWD</v>
      </c>
      <c r="E67" s="24" t="s">
        <v>17</v>
      </c>
      <c r="F67" s="24" t="s">
        <v>18</v>
      </c>
      <c r="G67" s="48"/>
      <c r="H67" s="23"/>
      <c r="I67" s="48"/>
      <c r="J67" s="44"/>
      <c r="K67" s="44"/>
    </row>
    <row r="68" spans="2:11" s="1" customFormat="1" ht="15" customHeight="1" x14ac:dyDescent="0.25">
      <c r="B68" s="44"/>
      <c r="C68" s="48"/>
      <c r="D68" s="56" t="s">
        <v>19</v>
      </c>
      <c r="E68" s="68" t="str">
        <f>IF(H15="RWD","X",IF(H15="FWD",(E11/(E11+E12)*100)*((MISC!C11+100)/100)*0.785,(E12/(E11+E12)*100)*((MISC!C12+100)/100)*1.03*0.83))</f>
        <v>X</v>
      </c>
      <c r="F68" s="68">
        <f>IF(H15="RWD",(E12/(E11+E12)*100)*((MISC!C12+100)/100)*0.815,IF(H15="FWD","X",(E12/(E11+E12)*100)*((MISC!C12+100)/100)*1.03))</f>
        <v>61.124999999999993</v>
      </c>
      <c r="G68" s="48"/>
      <c r="H68" s="23"/>
      <c r="I68" s="48"/>
      <c r="J68" s="44"/>
      <c r="K68" s="44"/>
    </row>
    <row r="69" spans="2:11" s="1" customFormat="1" ht="15" customHeight="1" x14ac:dyDescent="0.25">
      <c r="B69" s="44"/>
      <c r="C69" s="48"/>
      <c r="D69" s="56" t="s">
        <v>20</v>
      </c>
      <c r="E69" s="31" t="str">
        <f>IF(H15="RWD","X",IF(H15="FWD",#REF!*0,0))</f>
        <v>X</v>
      </c>
      <c r="F69" s="68">
        <f>IF(H15="RWD",(E12/(E11+E12)*100)*((MISC!C12+100)/100)*0.815*0.75,IF(H15="FWD","X",(E12/(E11+E12)*100)*((MISC!C12+100)/100)*1.03*0.75))</f>
        <v>45.843749999999993</v>
      </c>
      <c r="G69" s="48"/>
      <c r="H69" s="48"/>
      <c r="I69" s="48"/>
      <c r="J69" s="44"/>
      <c r="K69" s="44"/>
    </row>
    <row r="70" spans="2:11" s="1" customFormat="1" ht="15" customHeight="1" x14ac:dyDescent="0.25">
      <c r="B70" s="44"/>
      <c r="C70" s="48"/>
      <c r="D70" s="56" t="s">
        <v>13</v>
      </c>
      <c r="E70" s="69" t="str">
        <f>IF(H15="RWD","X",IF(H15="FWD","X",MISC!C4*(E12/(E11+E12)+100/100)))</f>
        <v>X</v>
      </c>
      <c r="F70" s="69"/>
      <c r="G70" s="48"/>
      <c r="H70" s="48"/>
      <c r="I70" s="48"/>
      <c r="J70" s="44"/>
      <c r="K70" s="44"/>
    </row>
    <row r="71" spans="2:11" s="1" customFormat="1" ht="15" customHeight="1" x14ac:dyDescent="0.25">
      <c r="B71" s="44"/>
      <c r="C71" s="48"/>
      <c r="D71" s="49"/>
      <c r="E71" s="25"/>
      <c r="F71" s="25"/>
      <c r="G71" s="49"/>
      <c r="H71" s="25"/>
      <c r="I71" s="49"/>
      <c r="J71" s="44"/>
      <c r="K71" s="44"/>
    </row>
    <row r="72" spans="2:11" s="1" customFormat="1" ht="15" customHeight="1" x14ac:dyDescent="0.25"/>
    <row r="73" spans="2:11" s="1" customFormat="1" ht="15" customHeight="1" x14ac:dyDescent="0.25"/>
    <row r="74" spans="2:11" s="1" customFormat="1" ht="15" customHeight="1" x14ac:dyDescent="0.25">
      <c r="E74" s="7"/>
      <c r="H74" s="7"/>
    </row>
    <row r="75" spans="2:11" s="1" customFormat="1" ht="15" customHeight="1" x14ac:dyDescent="0.25">
      <c r="E75" s="7"/>
      <c r="H75" s="7"/>
    </row>
    <row r="76" spans="2:11" s="1" customFormat="1" ht="15" customHeight="1" x14ac:dyDescent="0.25">
      <c r="E76" s="7"/>
      <c r="H76" s="7"/>
    </row>
    <row r="77" spans="2:11" s="1" customFormat="1" ht="15" customHeight="1" x14ac:dyDescent="0.25">
      <c r="C77" s="7"/>
      <c r="D77" s="7"/>
      <c r="E77" s="7"/>
      <c r="F77" s="2"/>
      <c r="H77" s="7"/>
    </row>
    <row r="78" spans="2:11" s="1" customFormat="1" ht="15" customHeight="1" x14ac:dyDescent="0.25">
      <c r="C78" s="7"/>
      <c r="D78" s="7"/>
      <c r="E78" s="7"/>
      <c r="F78" s="2"/>
      <c r="H78" s="7"/>
    </row>
    <row r="79" spans="2:11" s="1" customFormat="1" ht="15" customHeight="1" x14ac:dyDescent="0.25">
      <c r="C79" s="7"/>
      <c r="D79" s="7"/>
      <c r="E79" s="7"/>
      <c r="F79" s="2"/>
      <c r="H79" s="7"/>
    </row>
    <row r="80" spans="2:11" s="1" customFormat="1" ht="15" customHeight="1" x14ac:dyDescent="0.25">
      <c r="C80" s="7"/>
      <c r="D80" s="7"/>
      <c r="E80" s="7"/>
      <c r="F80" s="2"/>
      <c r="H80" s="7"/>
    </row>
    <row r="81" spans="3:8" s="1" customFormat="1" ht="15" customHeight="1" x14ac:dyDescent="0.25">
      <c r="C81" s="7"/>
      <c r="D81" s="7"/>
      <c r="E81" s="7"/>
      <c r="F81" s="2"/>
      <c r="H81" s="7"/>
    </row>
    <row r="82" spans="3:8" s="1" customFormat="1" ht="15" customHeight="1" x14ac:dyDescent="0.25">
      <c r="C82" s="7"/>
      <c r="D82" s="7"/>
      <c r="E82" s="7"/>
      <c r="F82" s="2"/>
      <c r="H82" s="7"/>
    </row>
    <row r="83" spans="3:8" s="1" customFormat="1" ht="15" customHeight="1" x14ac:dyDescent="0.25">
      <c r="C83" s="7"/>
      <c r="D83" s="7"/>
      <c r="E83" s="7"/>
      <c r="F83" s="2"/>
      <c r="H83" s="7"/>
    </row>
    <row r="84" spans="3:8" s="1" customFormat="1" ht="15" customHeight="1" x14ac:dyDescent="0.25">
      <c r="C84" s="7"/>
      <c r="D84" s="7"/>
      <c r="E84" s="7"/>
      <c r="F84" s="2"/>
      <c r="H84" s="7"/>
    </row>
    <row r="85" spans="3:8" s="1" customFormat="1" ht="15" customHeight="1" x14ac:dyDescent="0.25">
      <c r="C85" s="7"/>
      <c r="D85" s="7"/>
      <c r="E85" s="7"/>
      <c r="F85" s="2"/>
      <c r="H85" s="7"/>
    </row>
    <row r="86" spans="3:8" s="1" customFormat="1" ht="15" customHeight="1" x14ac:dyDescent="0.25">
      <c r="C86" s="7"/>
      <c r="D86" s="7"/>
      <c r="E86" s="7"/>
      <c r="F86" s="2"/>
      <c r="H86" s="7"/>
    </row>
    <row r="87" spans="3:8" s="1" customFormat="1" ht="15" customHeight="1" x14ac:dyDescent="0.25">
      <c r="C87" s="7"/>
      <c r="D87" s="7"/>
      <c r="E87" s="7"/>
      <c r="F87" s="2"/>
      <c r="H87" s="7"/>
    </row>
    <row r="88" spans="3:8" s="1" customFormat="1" ht="15" customHeight="1" x14ac:dyDescent="0.25">
      <c r="C88" s="7"/>
      <c r="D88" s="7"/>
      <c r="E88" s="7"/>
      <c r="F88" s="2"/>
      <c r="H88" s="7"/>
    </row>
    <row r="89" spans="3:8" s="1" customFormat="1" ht="15" customHeight="1" x14ac:dyDescent="0.25">
      <c r="C89" s="7"/>
      <c r="D89" s="7"/>
      <c r="E89" s="7"/>
      <c r="F89" s="2"/>
      <c r="H89" s="7"/>
    </row>
    <row r="90" spans="3:8" s="1" customFormat="1" ht="15" customHeight="1" x14ac:dyDescent="0.25">
      <c r="C90" s="7"/>
      <c r="D90" s="7"/>
      <c r="E90" s="7"/>
      <c r="F90" s="2"/>
      <c r="H90" s="7"/>
    </row>
    <row r="91" spans="3:8" s="1" customFormat="1" x14ac:dyDescent="0.25">
      <c r="C91" s="7"/>
      <c r="D91" s="7"/>
      <c r="E91" s="7"/>
      <c r="F91" s="2"/>
      <c r="H91" s="7"/>
    </row>
    <row r="92" spans="3:8" s="1" customFormat="1" x14ac:dyDescent="0.25">
      <c r="C92" s="7"/>
      <c r="D92" s="7"/>
      <c r="E92" s="7"/>
      <c r="F92" s="2"/>
      <c r="H92" s="7"/>
    </row>
    <row r="93" spans="3:8" s="1" customFormat="1" x14ac:dyDescent="0.25">
      <c r="C93" s="7"/>
      <c r="D93" s="7"/>
      <c r="E93" s="7"/>
      <c r="F93" s="2"/>
      <c r="H93" s="7"/>
    </row>
    <row r="94" spans="3:8" s="1" customFormat="1" x14ac:dyDescent="0.25">
      <c r="C94" s="7"/>
      <c r="D94" s="7"/>
      <c r="E94" s="7"/>
      <c r="F94" s="2"/>
      <c r="H94" s="7"/>
    </row>
    <row r="95" spans="3:8" s="1" customFormat="1" x14ac:dyDescent="0.25">
      <c r="C95" s="7"/>
      <c r="D95" s="7"/>
      <c r="E95" s="7"/>
      <c r="F95" s="2"/>
      <c r="H95" s="7"/>
    </row>
    <row r="96" spans="3:8" s="1" customFormat="1" x14ac:dyDescent="0.25">
      <c r="C96" s="7"/>
      <c r="D96" s="7"/>
      <c r="E96" s="7"/>
      <c r="F96" s="2"/>
      <c r="H96" s="7"/>
    </row>
    <row r="97" spans="3:8" s="1" customFormat="1" x14ac:dyDescent="0.25">
      <c r="C97" s="7"/>
      <c r="D97" s="7"/>
      <c r="E97" s="7"/>
      <c r="F97" s="2"/>
      <c r="H97" s="7"/>
    </row>
    <row r="98" spans="3:8" s="1" customFormat="1" x14ac:dyDescent="0.25">
      <c r="C98" s="7"/>
      <c r="D98" s="7"/>
      <c r="E98" s="7"/>
      <c r="F98" s="2"/>
      <c r="H98" s="7"/>
    </row>
    <row r="99" spans="3:8" s="1" customFormat="1" x14ac:dyDescent="0.25">
      <c r="C99" s="7"/>
      <c r="D99" s="7"/>
      <c r="E99" s="7"/>
      <c r="F99" s="2"/>
      <c r="H99" s="7"/>
    </row>
    <row r="100" spans="3:8" s="1" customFormat="1" x14ac:dyDescent="0.25">
      <c r="C100" s="7"/>
      <c r="D100" s="7"/>
      <c r="E100" s="7"/>
      <c r="F100" s="2"/>
      <c r="H100" s="7"/>
    </row>
    <row r="101" spans="3:8" s="1" customFormat="1" x14ac:dyDescent="0.25">
      <c r="C101" s="7"/>
      <c r="D101" s="7"/>
      <c r="E101" s="7"/>
      <c r="F101" s="2"/>
      <c r="H101" s="7"/>
    </row>
    <row r="102" spans="3:8" s="1" customFormat="1" x14ac:dyDescent="0.25">
      <c r="C102" s="7"/>
      <c r="D102" s="7"/>
      <c r="E102" s="7"/>
      <c r="F102" s="2"/>
      <c r="H102" s="7"/>
    </row>
    <row r="103" spans="3:8" s="1" customFormat="1" x14ac:dyDescent="0.25">
      <c r="C103" s="7"/>
      <c r="D103" s="7"/>
      <c r="E103" s="7"/>
      <c r="F103" s="2"/>
      <c r="H103" s="7"/>
    </row>
    <row r="104" spans="3:8" s="1" customFormat="1" x14ac:dyDescent="0.25">
      <c r="C104" s="7"/>
      <c r="D104" s="7"/>
      <c r="E104" s="7"/>
      <c r="F104" s="2"/>
      <c r="H104" s="7"/>
    </row>
    <row r="105" spans="3:8" s="1" customFormat="1" x14ac:dyDescent="0.25">
      <c r="C105" s="7"/>
      <c r="D105" s="7"/>
      <c r="E105" s="7"/>
      <c r="F105" s="2"/>
      <c r="H105" s="7"/>
    </row>
    <row r="106" spans="3:8" s="1" customFormat="1" x14ac:dyDescent="0.25">
      <c r="C106" s="7"/>
      <c r="D106" s="7"/>
      <c r="E106" s="7"/>
      <c r="F106" s="2"/>
      <c r="H106" s="7"/>
    </row>
    <row r="107" spans="3:8" s="1" customFormat="1" x14ac:dyDescent="0.25">
      <c r="C107" s="7"/>
      <c r="D107" s="7"/>
      <c r="E107" s="7"/>
      <c r="F107" s="2"/>
      <c r="H107" s="7"/>
    </row>
    <row r="108" spans="3:8" s="1" customFormat="1" x14ac:dyDescent="0.25">
      <c r="C108" s="7"/>
      <c r="D108" s="7"/>
      <c r="E108" s="7"/>
      <c r="F108" s="2"/>
      <c r="H108" s="7"/>
    </row>
    <row r="109" spans="3:8" s="1" customFormat="1" x14ac:dyDescent="0.25">
      <c r="C109" s="7"/>
      <c r="D109" s="7"/>
      <c r="E109" s="7"/>
      <c r="F109" s="2"/>
      <c r="H109" s="7"/>
    </row>
    <row r="110" spans="3:8" s="1" customFormat="1" x14ac:dyDescent="0.25">
      <c r="C110" s="7"/>
      <c r="D110" s="7"/>
      <c r="E110" s="7"/>
      <c r="F110" s="2"/>
      <c r="H110" s="7"/>
    </row>
    <row r="111" spans="3:8" s="1" customFormat="1" x14ac:dyDescent="0.25">
      <c r="C111" s="7"/>
      <c r="D111" s="7"/>
      <c r="E111" s="7"/>
      <c r="F111" s="2"/>
      <c r="H111" s="7"/>
    </row>
    <row r="112" spans="3:8" s="1" customFormat="1" x14ac:dyDescent="0.25">
      <c r="C112" s="7"/>
      <c r="D112" s="7"/>
      <c r="E112" s="7"/>
      <c r="F112" s="2"/>
      <c r="H112" s="7"/>
    </row>
    <row r="113" spans="3:8" s="1" customFormat="1" x14ac:dyDescent="0.25">
      <c r="C113" s="7"/>
      <c r="D113" s="7"/>
      <c r="E113" s="7"/>
      <c r="F113" s="2"/>
      <c r="H113" s="7"/>
    </row>
    <row r="114" spans="3:8" s="1" customFormat="1" x14ac:dyDescent="0.25">
      <c r="C114" s="7"/>
      <c r="D114" s="7"/>
      <c r="E114" s="7"/>
      <c r="F114" s="2"/>
      <c r="H114" s="7"/>
    </row>
    <row r="115" spans="3:8" s="1" customFormat="1" x14ac:dyDescent="0.25">
      <c r="C115" s="7"/>
      <c r="D115" s="7"/>
      <c r="E115" s="7"/>
      <c r="F115" s="2"/>
      <c r="H115" s="7"/>
    </row>
    <row r="116" spans="3:8" s="1" customFormat="1" x14ac:dyDescent="0.25">
      <c r="C116" s="7"/>
      <c r="D116" s="7"/>
      <c r="E116" s="7"/>
      <c r="F116" s="2"/>
      <c r="H116" s="7"/>
    </row>
    <row r="117" spans="3:8" s="1" customFormat="1" x14ac:dyDescent="0.25">
      <c r="C117" s="7"/>
      <c r="D117" s="7"/>
      <c r="E117" s="7"/>
      <c r="F117" s="2"/>
      <c r="H117" s="7"/>
    </row>
    <row r="118" spans="3:8" s="1" customFormat="1" x14ac:dyDescent="0.25">
      <c r="C118" s="7"/>
      <c r="D118" s="7"/>
      <c r="E118" s="7"/>
      <c r="F118" s="2"/>
      <c r="H118" s="7"/>
    </row>
    <row r="119" spans="3:8" s="1" customFormat="1" x14ac:dyDescent="0.25">
      <c r="C119" s="7"/>
      <c r="D119" s="7"/>
      <c r="E119" s="7"/>
      <c r="F119" s="2"/>
      <c r="H119" s="7"/>
    </row>
    <row r="120" spans="3:8" s="1" customFormat="1" x14ac:dyDescent="0.25">
      <c r="C120" s="7"/>
      <c r="D120" s="7"/>
      <c r="E120" s="7"/>
      <c r="F120" s="2"/>
      <c r="H120" s="7"/>
    </row>
    <row r="121" spans="3:8" s="1" customFormat="1" x14ac:dyDescent="0.25">
      <c r="C121" s="7"/>
      <c r="D121" s="7"/>
      <c r="E121" s="7"/>
      <c r="F121" s="2"/>
      <c r="H121" s="7"/>
    </row>
    <row r="122" spans="3:8" s="1" customFormat="1" x14ac:dyDescent="0.25">
      <c r="C122" s="7"/>
      <c r="D122" s="7"/>
      <c r="E122" s="7"/>
      <c r="F122" s="2"/>
      <c r="H122" s="7"/>
    </row>
    <row r="123" spans="3:8" s="1" customFormat="1" x14ac:dyDescent="0.25">
      <c r="C123" s="7"/>
      <c r="D123" s="7"/>
      <c r="E123" s="7"/>
      <c r="F123" s="2"/>
      <c r="H123" s="7"/>
    </row>
    <row r="124" spans="3:8" s="1" customFormat="1" x14ac:dyDescent="0.25">
      <c r="C124" s="7"/>
      <c r="D124" s="7"/>
      <c r="E124" s="7"/>
      <c r="F124" s="2"/>
      <c r="H124" s="7"/>
    </row>
    <row r="125" spans="3:8" s="1" customFormat="1" x14ac:dyDescent="0.25">
      <c r="C125" s="7"/>
      <c r="D125" s="7"/>
      <c r="E125" s="7"/>
      <c r="F125" s="2"/>
      <c r="H125" s="7"/>
    </row>
    <row r="126" spans="3:8" s="1" customFormat="1" x14ac:dyDescent="0.25">
      <c r="C126" s="7"/>
      <c r="D126" s="7"/>
      <c r="E126" s="7"/>
      <c r="F126" s="2"/>
      <c r="H126" s="7"/>
    </row>
    <row r="127" spans="3:8" s="1" customFormat="1" x14ac:dyDescent="0.25">
      <c r="C127" s="7"/>
      <c r="D127" s="7"/>
      <c r="E127" s="7"/>
      <c r="F127" s="2"/>
      <c r="H127" s="7"/>
    </row>
    <row r="128" spans="3:8" s="1" customFormat="1" x14ac:dyDescent="0.25">
      <c r="C128" s="7"/>
      <c r="D128" s="7"/>
      <c r="E128" s="7"/>
      <c r="F128" s="2"/>
      <c r="H128" s="7"/>
    </row>
    <row r="129" spans="3:8" s="1" customFormat="1" x14ac:dyDescent="0.25">
      <c r="C129" s="7"/>
      <c r="D129" s="7"/>
      <c r="E129" s="7"/>
      <c r="F129" s="2"/>
      <c r="H129" s="7"/>
    </row>
    <row r="130" spans="3:8" s="1" customFormat="1" x14ac:dyDescent="0.25">
      <c r="C130" s="7"/>
      <c r="D130" s="7"/>
      <c r="E130" s="7"/>
      <c r="F130" s="2"/>
      <c r="H130" s="7"/>
    </row>
    <row r="131" spans="3:8" s="1" customFormat="1" x14ac:dyDescent="0.25">
      <c r="C131" s="7"/>
      <c r="D131" s="7"/>
      <c r="E131" s="7"/>
      <c r="F131" s="2"/>
      <c r="H131" s="7"/>
    </row>
    <row r="132" spans="3:8" s="1" customFormat="1" x14ac:dyDescent="0.25">
      <c r="C132" s="7"/>
      <c r="D132" s="7"/>
      <c r="E132" s="7"/>
      <c r="F132" s="2"/>
      <c r="H132" s="7"/>
    </row>
    <row r="133" spans="3:8" s="1" customFormat="1" x14ac:dyDescent="0.25">
      <c r="C133" s="7"/>
      <c r="D133" s="7"/>
      <c r="E133" s="7"/>
      <c r="F133" s="2"/>
      <c r="H133" s="7"/>
    </row>
    <row r="134" spans="3:8" s="1" customFormat="1" x14ac:dyDescent="0.25">
      <c r="C134" s="7"/>
      <c r="D134" s="7"/>
      <c r="E134" s="7"/>
      <c r="F134" s="2"/>
      <c r="H134" s="7"/>
    </row>
    <row r="135" spans="3:8" s="1" customFormat="1" x14ac:dyDescent="0.25">
      <c r="C135" s="7"/>
      <c r="D135" s="7"/>
      <c r="E135" s="7"/>
      <c r="F135" s="2"/>
      <c r="H135" s="7"/>
    </row>
    <row r="136" spans="3:8" s="1" customFormat="1" x14ac:dyDescent="0.25">
      <c r="C136" s="7"/>
      <c r="D136" s="7"/>
      <c r="E136" s="7"/>
      <c r="F136" s="2"/>
      <c r="H136" s="7"/>
    </row>
    <row r="137" spans="3:8" s="1" customFormat="1" x14ac:dyDescent="0.25">
      <c r="C137" s="7"/>
      <c r="D137" s="7"/>
      <c r="E137" s="7"/>
      <c r="F137" s="2"/>
      <c r="H137" s="7"/>
    </row>
    <row r="138" spans="3:8" s="1" customFormat="1" x14ac:dyDescent="0.25">
      <c r="C138" s="7"/>
      <c r="D138" s="7"/>
      <c r="E138" s="7"/>
      <c r="F138" s="2"/>
      <c r="H138" s="7"/>
    </row>
    <row r="139" spans="3:8" s="1" customFormat="1" x14ac:dyDescent="0.25">
      <c r="C139" s="7"/>
      <c r="D139" s="7"/>
      <c r="E139" s="7"/>
      <c r="F139" s="2"/>
      <c r="H139" s="7"/>
    </row>
    <row r="140" spans="3:8" s="1" customFormat="1" x14ac:dyDescent="0.25">
      <c r="C140" s="7"/>
      <c r="D140" s="7"/>
      <c r="E140" s="7"/>
      <c r="F140" s="2"/>
      <c r="H140" s="7"/>
    </row>
    <row r="141" spans="3:8" s="1" customFormat="1" x14ac:dyDescent="0.25">
      <c r="C141" s="7"/>
      <c r="D141" s="7"/>
      <c r="E141" s="7"/>
      <c r="F141" s="2"/>
      <c r="H141" s="7"/>
    </row>
    <row r="142" spans="3:8" s="1" customFormat="1" x14ac:dyDescent="0.25">
      <c r="C142" s="7"/>
      <c r="D142" s="7"/>
      <c r="E142" s="7"/>
      <c r="F142" s="2"/>
      <c r="H142" s="7"/>
    </row>
    <row r="143" spans="3:8" s="1" customFormat="1" x14ac:dyDescent="0.25">
      <c r="C143" s="7"/>
      <c r="D143" s="7"/>
      <c r="E143" s="7"/>
      <c r="F143" s="2"/>
      <c r="H143" s="7"/>
    </row>
    <row r="144" spans="3:8" s="1" customFormat="1" x14ac:dyDescent="0.25">
      <c r="C144" s="7"/>
      <c r="D144" s="7"/>
      <c r="E144" s="7"/>
      <c r="F144" s="2"/>
      <c r="H144" s="7"/>
    </row>
    <row r="145" spans="3:8" s="1" customFormat="1" x14ac:dyDescent="0.25">
      <c r="C145" s="7"/>
      <c r="D145" s="7"/>
      <c r="E145" s="7"/>
      <c r="F145" s="2"/>
      <c r="H145" s="7"/>
    </row>
    <row r="146" spans="3:8" s="1" customFormat="1" x14ac:dyDescent="0.25">
      <c r="C146" s="7"/>
      <c r="D146" s="7"/>
      <c r="E146" s="7"/>
      <c r="F146" s="2"/>
      <c r="H146" s="7"/>
    </row>
    <row r="147" spans="3:8" s="1" customFormat="1" x14ac:dyDescent="0.25">
      <c r="C147" s="7"/>
      <c r="D147" s="7"/>
      <c r="E147" s="7"/>
      <c r="F147" s="2"/>
      <c r="H147" s="7"/>
    </row>
    <row r="148" spans="3:8" s="1" customFormat="1" x14ac:dyDescent="0.25">
      <c r="C148" s="7"/>
      <c r="D148" s="7"/>
      <c r="E148" s="7"/>
      <c r="F148" s="2"/>
      <c r="H148" s="7"/>
    </row>
    <row r="149" spans="3:8" s="1" customFormat="1" x14ac:dyDescent="0.25">
      <c r="C149" s="7"/>
      <c r="D149" s="7"/>
      <c r="E149" s="7"/>
      <c r="F149" s="2"/>
      <c r="H149" s="7"/>
    </row>
    <row r="150" spans="3:8" s="1" customFormat="1" x14ac:dyDescent="0.25">
      <c r="C150" s="7"/>
      <c r="D150" s="7"/>
      <c r="E150" s="7"/>
      <c r="F150" s="2"/>
      <c r="H150" s="7"/>
    </row>
    <row r="151" spans="3:8" s="1" customFormat="1" x14ac:dyDescent="0.25">
      <c r="C151" s="7"/>
      <c r="D151" s="7"/>
      <c r="E151" s="7"/>
      <c r="F151" s="2"/>
      <c r="H151" s="7"/>
    </row>
    <row r="152" spans="3:8" s="1" customFormat="1" x14ac:dyDescent="0.25">
      <c r="C152" s="7"/>
      <c r="D152" s="7"/>
      <c r="E152" s="7"/>
      <c r="F152" s="2"/>
      <c r="H152" s="7"/>
    </row>
    <row r="153" spans="3:8" s="1" customFormat="1" x14ac:dyDescent="0.25">
      <c r="C153" s="7"/>
      <c r="D153" s="7"/>
      <c r="E153" s="7"/>
      <c r="F153" s="2"/>
      <c r="H153" s="7"/>
    </row>
    <row r="154" spans="3:8" s="1" customFormat="1" x14ac:dyDescent="0.25">
      <c r="C154" s="7"/>
      <c r="D154" s="7"/>
      <c r="E154" s="7"/>
      <c r="F154" s="2"/>
      <c r="H154" s="7"/>
    </row>
    <row r="155" spans="3:8" s="1" customFormat="1" x14ac:dyDescent="0.25">
      <c r="C155" s="7"/>
      <c r="D155" s="7"/>
      <c r="E155" s="7"/>
      <c r="F155" s="2"/>
      <c r="H155" s="7"/>
    </row>
    <row r="156" spans="3:8" s="1" customFormat="1" x14ac:dyDescent="0.25">
      <c r="C156" s="7"/>
      <c r="D156" s="7"/>
      <c r="E156" s="7"/>
      <c r="F156" s="2"/>
      <c r="H156" s="7"/>
    </row>
    <row r="157" spans="3:8" s="1" customFormat="1" x14ac:dyDescent="0.25">
      <c r="C157" s="7"/>
      <c r="D157" s="7"/>
      <c r="E157" s="7"/>
      <c r="F157" s="2"/>
      <c r="H157" s="7"/>
    </row>
    <row r="158" spans="3:8" s="1" customFormat="1" x14ac:dyDescent="0.25">
      <c r="C158" s="7"/>
      <c r="D158" s="7"/>
      <c r="E158" s="7"/>
      <c r="F158" s="2"/>
      <c r="H158" s="7"/>
    </row>
    <row r="159" spans="3:8" s="1" customFormat="1" x14ac:dyDescent="0.25">
      <c r="C159" s="7"/>
      <c r="D159" s="7"/>
      <c r="E159" s="7"/>
      <c r="F159" s="2"/>
      <c r="H159" s="7"/>
    </row>
    <row r="160" spans="3:8" s="1" customFormat="1" x14ac:dyDescent="0.25">
      <c r="C160" s="7"/>
      <c r="D160" s="7"/>
      <c r="E160" s="7"/>
      <c r="F160" s="2"/>
      <c r="H160" s="7"/>
    </row>
    <row r="161" spans="3:8" s="1" customFormat="1" x14ac:dyDescent="0.25">
      <c r="C161" s="7"/>
      <c r="D161" s="7"/>
      <c r="E161" s="7"/>
      <c r="F161" s="2"/>
      <c r="H161" s="7"/>
    </row>
    <row r="162" spans="3:8" s="1" customFormat="1" x14ac:dyDescent="0.25">
      <c r="C162" s="7"/>
      <c r="D162" s="7"/>
      <c r="E162" s="7"/>
      <c r="F162" s="2"/>
      <c r="H162" s="7"/>
    </row>
    <row r="163" spans="3:8" s="1" customFormat="1" x14ac:dyDescent="0.25">
      <c r="C163" s="7"/>
      <c r="D163" s="7"/>
      <c r="E163" s="7"/>
      <c r="F163" s="2"/>
      <c r="H163" s="7"/>
    </row>
    <row r="164" spans="3:8" s="1" customFormat="1" x14ac:dyDescent="0.25">
      <c r="C164" s="7"/>
      <c r="D164" s="7"/>
      <c r="E164" s="7"/>
      <c r="F164" s="2"/>
      <c r="H164" s="7"/>
    </row>
    <row r="165" spans="3:8" s="1" customFormat="1" x14ac:dyDescent="0.25">
      <c r="C165" s="7"/>
      <c r="D165" s="7"/>
      <c r="E165" s="7"/>
      <c r="F165" s="2"/>
      <c r="H165" s="7"/>
    </row>
    <row r="166" spans="3:8" s="1" customFormat="1" x14ac:dyDescent="0.25">
      <c r="C166" s="7"/>
      <c r="D166" s="7"/>
      <c r="E166" s="7"/>
      <c r="F166" s="2"/>
      <c r="H166" s="7"/>
    </row>
    <row r="167" spans="3:8" s="1" customFormat="1" x14ac:dyDescent="0.25">
      <c r="C167" s="7"/>
      <c r="D167" s="7"/>
      <c r="E167" s="7"/>
      <c r="F167" s="2"/>
      <c r="H167" s="7"/>
    </row>
    <row r="168" spans="3:8" s="1" customFormat="1" x14ac:dyDescent="0.25">
      <c r="C168" s="7"/>
      <c r="D168" s="7"/>
      <c r="E168" s="7"/>
      <c r="F168" s="2"/>
      <c r="H168" s="7"/>
    </row>
    <row r="169" spans="3:8" s="1" customFormat="1" x14ac:dyDescent="0.25">
      <c r="C169" s="7"/>
      <c r="D169" s="7"/>
      <c r="E169" s="7"/>
      <c r="F169" s="2"/>
      <c r="H169" s="7"/>
    </row>
    <row r="170" spans="3:8" s="1" customFormat="1" x14ac:dyDescent="0.25">
      <c r="C170" s="7"/>
      <c r="D170" s="7"/>
      <c r="E170" s="7"/>
      <c r="F170" s="2"/>
      <c r="H170" s="7"/>
    </row>
    <row r="171" spans="3:8" s="1" customFormat="1" x14ac:dyDescent="0.25">
      <c r="C171" s="7"/>
      <c r="D171" s="7"/>
      <c r="E171" s="7"/>
      <c r="F171" s="2"/>
      <c r="H171" s="7"/>
    </row>
    <row r="172" spans="3:8" s="1" customFormat="1" x14ac:dyDescent="0.25">
      <c r="C172" s="7"/>
      <c r="D172" s="7"/>
      <c r="E172" s="7"/>
      <c r="F172" s="2"/>
      <c r="H172" s="7"/>
    </row>
    <row r="173" spans="3:8" s="1" customFormat="1" x14ac:dyDescent="0.25">
      <c r="C173" s="7"/>
      <c r="D173" s="7"/>
      <c r="E173" s="7"/>
      <c r="F173" s="2"/>
      <c r="H173" s="7"/>
    </row>
    <row r="174" spans="3:8" s="1" customFormat="1" x14ac:dyDescent="0.25">
      <c r="C174" s="7"/>
      <c r="D174" s="7"/>
      <c r="E174" s="7"/>
      <c r="F174" s="2"/>
      <c r="H174" s="7"/>
    </row>
    <row r="175" spans="3:8" s="1" customFormat="1" x14ac:dyDescent="0.25">
      <c r="C175" s="7"/>
      <c r="D175" s="7"/>
      <c r="E175" s="7"/>
      <c r="F175" s="2"/>
      <c r="H175" s="7"/>
    </row>
    <row r="176" spans="3:8" s="1" customFormat="1" x14ac:dyDescent="0.25">
      <c r="C176" s="7"/>
      <c r="D176" s="7"/>
      <c r="E176" s="7"/>
      <c r="F176" s="2"/>
      <c r="H176" s="7"/>
    </row>
    <row r="177" spans="3:8" s="1" customFormat="1" x14ac:dyDescent="0.25">
      <c r="C177" s="7"/>
      <c r="D177" s="7"/>
      <c r="E177" s="7"/>
      <c r="F177" s="2"/>
      <c r="H177" s="7"/>
    </row>
    <row r="178" spans="3:8" s="1" customFormat="1" x14ac:dyDescent="0.25">
      <c r="C178" s="7"/>
      <c r="D178" s="7"/>
      <c r="E178" s="7"/>
      <c r="F178" s="2"/>
      <c r="H178" s="7"/>
    </row>
    <row r="179" spans="3:8" s="1" customFormat="1" x14ac:dyDescent="0.25">
      <c r="C179" s="7"/>
      <c r="D179" s="7"/>
      <c r="E179" s="7"/>
      <c r="F179" s="2"/>
      <c r="H179" s="7"/>
    </row>
    <row r="180" spans="3:8" s="1" customFormat="1" x14ac:dyDescent="0.25">
      <c r="C180" s="7"/>
      <c r="D180" s="7"/>
      <c r="E180" s="7"/>
      <c r="F180" s="2"/>
      <c r="H180" s="7"/>
    </row>
    <row r="181" spans="3:8" s="1" customFormat="1" x14ac:dyDescent="0.25">
      <c r="C181" s="7"/>
      <c r="D181" s="7"/>
      <c r="E181" s="7"/>
      <c r="F181" s="2"/>
      <c r="H181" s="7"/>
    </row>
    <row r="182" spans="3:8" s="1" customFormat="1" x14ac:dyDescent="0.25">
      <c r="C182" s="7"/>
      <c r="D182" s="7"/>
      <c r="E182" s="7"/>
      <c r="F182" s="2"/>
      <c r="H182" s="7"/>
    </row>
    <row r="183" spans="3:8" s="1" customFormat="1" x14ac:dyDescent="0.25">
      <c r="C183" s="7"/>
      <c r="D183" s="7"/>
      <c r="E183" s="7"/>
      <c r="F183" s="2"/>
      <c r="H183" s="7"/>
    </row>
    <row r="184" spans="3:8" s="1" customFormat="1" x14ac:dyDescent="0.25">
      <c r="C184" s="7"/>
      <c r="D184" s="7"/>
      <c r="E184" s="7"/>
      <c r="F184" s="2"/>
      <c r="H184" s="7"/>
    </row>
    <row r="185" spans="3:8" s="1" customFormat="1" x14ac:dyDescent="0.25">
      <c r="C185" s="7"/>
      <c r="D185" s="7"/>
      <c r="E185" s="7"/>
      <c r="F185" s="2"/>
      <c r="H185" s="7"/>
    </row>
    <row r="186" spans="3:8" s="1" customFormat="1" x14ac:dyDescent="0.25">
      <c r="C186" s="7"/>
      <c r="D186" s="7"/>
      <c r="E186" s="7"/>
      <c r="F186" s="2"/>
      <c r="H186" s="7"/>
    </row>
    <row r="187" spans="3:8" s="1" customFormat="1" x14ac:dyDescent="0.25">
      <c r="C187" s="7"/>
      <c r="D187" s="7"/>
      <c r="E187" s="7"/>
      <c r="F187" s="2"/>
      <c r="H187" s="7"/>
    </row>
    <row r="188" spans="3:8" s="1" customFormat="1" x14ac:dyDescent="0.25">
      <c r="C188" s="7"/>
      <c r="D188" s="7"/>
      <c r="E188" s="7"/>
      <c r="F188" s="2"/>
      <c r="H188" s="7"/>
    </row>
    <row r="189" spans="3:8" s="1" customFormat="1" x14ac:dyDescent="0.25">
      <c r="C189" s="7"/>
      <c r="D189" s="7"/>
      <c r="E189" s="7"/>
      <c r="F189" s="2"/>
      <c r="H189" s="7"/>
    </row>
    <row r="190" spans="3:8" s="1" customFormat="1" x14ac:dyDescent="0.25">
      <c r="C190" s="7"/>
      <c r="D190" s="7"/>
      <c r="E190" s="7"/>
      <c r="F190" s="2"/>
      <c r="H190" s="7"/>
    </row>
    <row r="191" spans="3:8" s="1" customFormat="1" x14ac:dyDescent="0.25">
      <c r="C191" s="7"/>
      <c r="D191" s="7"/>
      <c r="E191" s="7"/>
      <c r="F191" s="2"/>
      <c r="H191" s="7"/>
    </row>
    <row r="192" spans="3:8" s="1" customFormat="1" x14ac:dyDescent="0.25">
      <c r="C192" s="7"/>
      <c r="D192" s="7"/>
      <c r="E192" s="7"/>
      <c r="F192" s="2"/>
      <c r="H192" s="7"/>
    </row>
    <row r="193" spans="3:8" s="1" customFormat="1" x14ac:dyDescent="0.25">
      <c r="C193" s="7"/>
      <c r="D193" s="7"/>
      <c r="E193" s="7"/>
      <c r="F193" s="2"/>
      <c r="H193" s="7"/>
    </row>
    <row r="194" spans="3:8" s="1" customFormat="1" x14ac:dyDescent="0.25">
      <c r="C194" s="7"/>
      <c r="D194" s="7"/>
      <c r="E194" s="7"/>
      <c r="F194" s="2"/>
      <c r="H194" s="7"/>
    </row>
    <row r="195" spans="3:8" s="1" customFormat="1" x14ac:dyDescent="0.25">
      <c r="C195" s="7"/>
      <c r="D195" s="7"/>
      <c r="E195" s="7"/>
      <c r="F195" s="2"/>
      <c r="H195" s="7"/>
    </row>
    <row r="196" spans="3:8" s="1" customFormat="1" x14ac:dyDescent="0.25">
      <c r="C196" s="7"/>
      <c r="D196" s="7"/>
      <c r="E196" s="7"/>
      <c r="F196" s="2"/>
      <c r="H196" s="7"/>
    </row>
    <row r="197" spans="3:8" s="1" customFormat="1" x14ac:dyDescent="0.25">
      <c r="C197" s="7"/>
      <c r="D197" s="7"/>
      <c r="E197" s="7"/>
      <c r="F197" s="2"/>
      <c r="H197" s="7"/>
    </row>
    <row r="198" spans="3:8" s="1" customFormat="1" x14ac:dyDescent="0.25">
      <c r="C198" s="7"/>
      <c r="D198" s="7"/>
      <c r="E198" s="7"/>
      <c r="F198" s="2"/>
      <c r="H198" s="7"/>
    </row>
    <row r="199" spans="3:8" s="1" customFormat="1" x14ac:dyDescent="0.25">
      <c r="C199" s="7"/>
      <c r="D199" s="7"/>
      <c r="E199" s="7"/>
      <c r="F199" s="2"/>
      <c r="H199" s="7"/>
    </row>
    <row r="200" spans="3:8" s="1" customFormat="1" x14ac:dyDescent="0.25">
      <c r="C200" s="7"/>
      <c r="D200" s="7"/>
      <c r="E200" s="7"/>
      <c r="F200" s="2"/>
      <c r="H200" s="7"/>
    </row>
    <row r="201" spans="3:8" s="1" customFormat="1" x14ac:dyDescent="0.25">
      <c r="C201" s="7"/>
      <c r="D201" s="7"/>
      <c r="E201" s="7"/>
      <c r="F201" s="2"/>
      <c r="H201" s="7"/>
    </row>
    <row r="202" spans="3:8" s="1" customFormat="1" x14ac:dyDescent="0.25">
      <c r="C202" s="7"/>
      <c r="D202" s="7"/>
      <c r="E202" s="7"/>
      <c r="F202" s="2"/>
      <c r="H202" s="7"/>
    </row>
    <row r="203" spans="3:8" s="1" customFormat="1" x14ac:dyDescent="0.25">
      <c r="C203" s="7"/>
      <c r="D203" s="7"/>
      <c r="E203" s="7"/>
      <c r="F203" s="2"/>
      <c r="H203" s="7"/>
    </row>
    <row r="204" spans="3:8" s="1" customFormat="1" x14ac:dyDescent="0.25">
      <c r="C204" s="7"/>
      <c r="D204" s="7"/>
      <c r="E204" s="7"/>
      <c r="F204" s="2"/>
      <c r="H204" s="7"/>
    </row>
    <row r="205" spans="3:8" s="1" customFormat="1" x14ac:dyDescent="0.25">
      <c r="C205" s="7"/>
      <c r="D205" s="7"/>
      <c r="E205" s="7"/>
      <c r="F205" s="2"/>
      <c r="H205" s="7"/>
    </row>
    <row r="206" spans="3:8" s="1" customFormat="1" x14ac:dyDescent="0.25">
      <c r="C206" s="7"/>
      <c r="D206" s="7"/>
      <c r="E206" s="7"/>
      <c r="F206" s="2"/>
      <c r="H206" s="7"/>
    </row>
    <row r="207" spans="3:8" s="1" customFormat="1" x14ac:dyDescent="0.25">
      <c r="C207" s="7"/>
      <c r="D207" s="7"/>
      <c r="E207" s="7"/>
      <c r="F207" s="2"/>
      <c r="H207" s="7"/>
    </row>
    <row r="208" spans="3:8" s="1" customFormat="1" x14ac:dyDescent="0.25">
      <c r="C208" s="7"/>
      <c r="D208" s="7"/>
      <c r="E208" s="7"/>
      <c r="F208" s="2"/>
      <c r="H208" s="7"/>
    </row>
    <row r="209" spans="3:8" s="1" customFormat="1" x14ac:dyDescent="0.25">
      <c r="C209" s="7"/>
      <c r="D209" s="7"/>
      <c r="E209" s="7"/>
      <c r="F209" s="2"/>
      <c r="H209" s="7"/>
    </row>
    <row r="210" spans="3:8" s="1" customFormat="1" x14ac:dyDescent="0.25">
      <c r="C210" s="7"/>
      <c r="D210" s="7"/>
      <c r="E210" s="7"/>
      <c r="F210" s="2"/>
      <c r="H210" s="7"/>
    </row>
    <row r="211" spans="3:8" s="1" customFormat="1" x14ac:dyDescent="0.25">
      <c r="C211" s="7"/>
      <c r="D211" s="7"/>
      <c r="E211" s="7"/>
      <c r="F211" s="2"/>
      <c r="H211" s="7"/>
    </row>
    <row r="212" spans="3:8" s="1" customFormat="1" x14ac:dyDescent="0.25">
      <c r="C212" s="7"/>
      <c r="D212" s="7"/>
      <c r="E212" s="7"/>
      <c r="F212" s="2"/>
      <c r="H212" s="7"/>
    </row>
    <row r="213" spans="3:8" s="1" customFormat="1" x14ac:dyDescent="0.25">
      <c r="C213" s="7"/>
      <c r="D213" s="7"/>
      <c r="E213" s="7"/>
      <c r="F213" s="2"/>
      <c r="H213" s="7"/>
    </row>
    <row r="214" spans="3:8" s="1" customFormat="1" x14ac:dyDescent="0.25">
      <c r="C214" s="7"/>
      <c r="D214" s="7"/>
      <c r="E214" s="7"/>
      <c r="F214" s="2"/>
      <c r="H214" s="7"/>
    </row>
    <row r="215" spans="3:8" s="1" customFormat="1" x14ac:dyDescent="0.25">
      <c r="C215" s="7"/>
      <c r="D215" s="7"/>
      <c r="E215" s="7"/>
      <c r="F215" s="2"/>
      <c r="H215" s="7"/>
    </row>
    <row r="216" spans="3:8" s="1" customFormat="1" x14ac:dyDescent="0.25">
      <c r="C216" s="7"/>
      <c r="D216" s="7"/>
      <c r="E216" s="7"/>
      <c r="F216" s="2"/>
      <c r="H216" s="7"/>
    </row>
    <row r="217" spans="3:8" s="1" customFormat="1" x14ac:dyDescent="0.25">
      <c r="C217" s="7"/>
      <c r="D217" s="7"/>
      <c r="E217" s="7"/>
      <c r="F217" s="2"/>
      <c r="H217" s="7"/>
    </row>
    <row r="218" spans="3:8" s="1" customFormat="1" x14ac:dyDescent="0.25">
      <c r="C218" s="7"/>
      <c r="D218" s="7"/>
      <c r="E218" s="7"/>
      <c r="F218" s="2"/>
      <c r="H218" s="7"/>
    </row>
    <row r="219" spans="3:8" s="1" customFormat="1" x14ac:dyDescent="0.25">
      <c r="C219" s="7"/>
      <c r="D219" s="7"/>
      <c r="E219" s="7"/>
      <c r="F219" s="2"/>
      <c r="H219" s="7"/>
    </row>
    <row r="220" spans="3:8" s="1" customFormat="1" x14ac:dyDescent="0.25">
      <c r="C220" s="7"/>
      <c r="D220" s="7"/>
      <c r="E220" s="7"/>
      <c r="F220" s="2"/>
      <c r="H220" s="7"/>
    </row>
    <row r="221" spans="3:8" s="1" customFormat="1" x14ac:dyDescent="0.25">
      <c r="C221" s="7"/>
      <c r="D221" s="7"/>
      <c r="E221" s="7"/>
      <c r="F221" s="2"/>
      <c r="H221" s="7"/>
    </row>
    <row r="222" spans="3:8" s="1" customFormat="1" x14ac:dyDescent="0.25">
      <c r="C222" s="7"/>
      <c r="D222" s="7"/>
      <c r="E222" s="7"/>
      <c r="F222" s="2"/>
      <c r="H222" s="7"/>
    </row>
    <row r="223" spans="3:8" s="1" customFormat="1" x14ac:dyDescent="0.25">
      <c r="C223" s="7"/>
      <c r="D223" s="7"/>
      <c r="E223" s="7"/>
      <c r="F223" s="2"/>
      <c r="H223" s="7"/>
    </row>
    <row r="224" spans="3:8" s="1" customFormat="1" x14ac:dyDescent="0.25">
      <c r="C224" s="7"/>
      <c r="D224" s="7"/>
      <c r="E224" s="7"/>
      <c r="F224" s="2"/>
      <c r="H224" s="7"/>
    </row>
    <row r="225" spans="3:8" s="1" customFormat="1" x14ac:dyDescent="0.25">
      <c r="C225" s="7"/>
      <c r="D225" s="7"/>
      <c r="E225" s="7"/>
      <c r="F225" s="2"/>
      <c r="H225" s="7"/>
    </row>
    <row r="226" spans="3:8" s="1" customFormat="1" x14ac:dyDescent="0.25">
      <c r="C226" s="7"/>
      <c r="D226" s="7"/>
      <c r="E226" s="7"/>
      <c r="F226" s="2"/>
      <c r="H226" s="7"/>
    </row>
    <row r="227" spans="3:8" s="1" customFormat="1" x14ac:dyDescent="0.25">
      <c r="C227" s="7"/>
      <c r="D227" s="7"/>
      <c r="E227" s="7"/>
      <c r="F227" s="2"/>
      <c r="H227" s="7"/>
    </row>
    <row r="228" spans="3:8" s="1" customFormat="1" x14ac:dyDescent="0.25">
      <c r="C228" s="7"/>
      <c r="D228" s="7"/>
      <c r="E228" s="7"/>
      <c r="F228" s="2"/>
      <c r="H228" s="7"/>
    </row>
    <row r="229" spans="3:8" s="1" customFormat="1" x14ac:dyDescent="0.25">
      <c r="C229" s="7"/>
      <c r="D229" s="7"/>
      <c r="E229" s="7"/>
      <c r="F229" s="2"/>
      <c r="H229" s="7"/>
    </row>
    <row r="230" spans="3:8" s="1" customFormat="1" x14ac:dyDescent="0.25">
      <c r="C230" s="7"/>
      <c r="D230" s="7"/>
      <c r="E230" s="7"/>
      <c r="F230" s="2"/>
      <c r="H230" s="7"/>
    </row>
    <row r="231" spans="3:8" s="1" customFormat="1" x14ac:dyDescent="0.25">
      <c r="C231" s="7"/>
      <c r="D231" s="7"/>
      <c r="E231" s="7"/>
      <c r="F231" s="2"/>
      <c r="H231" s="7"/>
    </row>
    <row r="232" spans="3:8" s="1" customFormat="1" x14ac:dyDescent="0.25">
      <c r="C232" s="7"/>
      <c r="D232" s="7"/>
      <c r="E232" s="7"/>
      <c r="F232" s="2"/>
      <c r="H232" s="7"/>
    </row>
    <row r="233" spans="3:8" s="1" customFormat="1" x14ac:dyDescent="0.25">
      <c r="C233" s="7"/>
      <c r="D233" s="7"/>
      <c r="E233" s="7"/>
      <c r="F233" s="2"/>
      <c r="H233" s="7"/>
    </row>
    <row r="234" spans="3:8" s="1" customFormat="1" x14ac:dyDescent="0.25">
      <c r="C234" s="7"/>
      <c r="D234" s="7"/>
      <c r="E234" s="7"/>
      <c r="F234" s="2"/>
      <c r="H234" s="7"/>
    </row>
    <row r="235" spans="3:8" s="1" customFormat="1" x14ac:dyDescent="0.25">
      <c r="C235" s="7"/>
      <c r="D235" s="7"/>
      <c r="E235" s="7"/>
      <c r="F235" s="2"/>
      <c r="H235" s="7"/>
    </row>
    <row r="236" spans="3:8" s="1" customFormat="1" x14ac:dyDescent="0.25">
      <c r="C236" s="7"/>
      <c r="D236" s="7"/>
      <c r="E236" s="7"/>
      <c r="F236" s="2"/>
      <c r="H236" s="7"/>
    </row>
    <row r="237" spans="3:8" s="1" customFormat="1" x14ac:dyDescent="0.25">
      <c r="C237" s="7"/>
      <c r="D237" s="7"/>
      <c r="E237" s="7"/>
      <c r="F237" s="2"/>
      <c r="H237" s="7"/>
    </row>
    <row r="238" spans="3:8" s="1" customFormat="1" x14ac:dyDescent="0.25">
      <c r="C238" s="7"/>
      <c r="D238" s="7"/>
      <c r="E238" s="7"/>
      <c r="F238" s="2"/>
      <c r="H238" s="7"/>
    </row>
    <row r="239" spans="3:8" s="1" customFormat="1" x14ac:dyDescent="0.25">
      <c r="C239" s="7"/>
      <c r="D239" s="7"/>
      <c r="E239" s="7"/>
      <c r="F239" s="2"/>
      <c r="H239" s="7"/>
    </row>
    <row r="240" spans="3:8" s="1" customFormat="1" x14ac:dyDescent="0.25">
      <c r="C240" s="7"/>
      <c r="D240" s="7"/>
      <c r="E240" s="7"/>
      <c r="F240" s="2"/>
      <c r="H240" s="7"/>
    </row>
    <row r="241" spans="3:8" s="1" customFormat="1" x14ac:dyDescent="0.25">
      <c r="C241" s="7"/>
      <c r="D241" s="7"/>
      <c r="E241" s="7"/>
      <c r="F241" s="2"/>
      <c r="H241" s="7"/>
    </row>
    <row r="242" spans="3:8" s="1" customFormat="1" x14ac:dyDescent="0.25">
      <c r="C242" s="7"/>
      <c r="D242" s="7"/>
      <c r="E242" s="7"/>
      <c r="F242" s="2"/>
      <c r="H242" s="7"/>
    </row>
    <row r="243" spans="3:8" s="1" customFormat="1" x14ac:dyDescent="0.25">
      <c r="C243" s="7"/>
      <c r="D243" s="7"/>
      <c r="E243" s="7"/>
      <c r="F243" s="2"/>
      <c r="H243" s="7"/>
    </row>
  </sheetData>
  <mergeCells count="2">
    <mergeCell ref="E70:F70"/>
    <mergeCell ref="E20:G20"/>
  </mergeCells>
  <pageMargins left="0.7" right="0.7" top="0.75" bottom="0.75" header="0.3" footer="0.3"/>
  <pageSetup paperSize="9" orientation="portrait" horizontalDpi="90" verticalDpi="90"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20550A90-511B-4A9B-B2F1-D1D10959D100}">
          <x14:formula1>
            <xm:f>MISC!$B$15:$D$15</xm:f>
          </x14:formula1>
          <xm:sqref>H15</xm:sqref>
        </x14:dataValidation>
        <x14:dataValidation type="list" allowBlank="1" showInputMessage="1" showErrorMessage="1" xr:uid="{C8D3F473-636E-4F0E-BE59-AE7AEDEF9A0A}">
          <x14:formula1>
            <xm:f>MISC!$B$27:$B$35</xm:f>
          </x14:formula1>
          <xm:sqref>E25</xm:sqref>
        </x14:dataValidation>
        <x14:dataValidation type="list" allowBlank="1" showInputMessage="1" showErrorMessage="1" xr:uid="{A68EFA05-0EA4-4DB2-B19B-8CCAB98BE8B8}">
          <x14:formula1>
            <xm:f>MISC!$B$19:$B$23</xm:f>
          </x14:formula1>
          <xm:sqref>E20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F77B6-0324-41E4-9A9F-D4067C9E80EF}">
  <dimension ref="B3:E46"/>
  <sheetViews>
    <sheetView workbookViewId="0"/>
  </sheetViews>
  <sheetFormatPr baseColWidth="10" defaultRowHeight="15" x14ac:dyDescent="0.25"/>
  <cols>
    <col min="2" max="2" width="29.7109375" bestFit="1" customWidth="1"/>
    <col min="3" max="3" width="15.7109375" customWidth="1"/>
    <col min="4" max="4" width="20.5703125" customWidth="1"/>
    <col min="5" max="5" width="15.140625" customWidth="1"/>
  </cols>
  <sheetData>
    <row r="3" spans="2:4" x14ac:dyDescent="0.25">
      <c r="B3" s="17" t="s">
        <v>23</v>
      </c>
      <c r="C3" s="16"/>
    </row>
    <row r="4" spans="2:4" x14ac:dyDescent="0.25">
      <c r="B4" s="60" t="s">
        <v>1</v>
      </c>
      <c r="C4" s="67">
        <f>100-'CB Calculator'!E8</f>
        <v>50</v>
      </c>
    </row>
    <row r="6" spans="2:4" x14ac:dyDescent="0.25">
      <c r="B6" s="17" t="s">
        <v>50</v>
      </c>
      <c r="C6" s="16"/>
    </row>
    <row r="7" spans="2:4" x14ac:dyDescent="0.25">
      <c r="B7" s="60" t="s">
        <v>3</v>
      </c>
      <c r="C7" s="63">
        <f>('CB Calculator'!H8-'CB Calculator'!H7)</f>
        <v>0</v>
      </c>
    </row>
    <row r="9" spans="2:4" x14ac:dyDescent="0.25">
      <c r="B9" s="17" t="s">
        <v>47</v>
      </c>
      <c r="C9" s="16"/>
      <c r="D9" s="19"/>
    </row>
    <row r="10" spans="2:4" x14ac:dyDescent="0.25">
      <c r="B10" s="60" t="s">
        <v>4</v>
      </c>
      <c r="C10" s="67">
        <f>(('CB Calculator'!E7*('CB Calculator'!E8/100))+('CB Calculator'!H11*2.205/2.681))+(('CB Calculator'!E7*(MISC!C4/100))+('CB Calculator'!H12*2.205/2.681))</f>
        <v>1450</v>
      </c>
    </row>
    <row r="11" spans="2:4" x14ac:dyDescent="0.25">
      <c r="B11" s="60" t="s">
        <v>7</v>
      </c>
      <c r="C11" s="67">
        <f>('CB Calculator'!E7*('CB Calculator'!E8/100)+'CB Calculator'!H11*2.205/2.681)*100/C10</f>
        <v>50</v>
      </c>
    </row>
    <row r="12" spans="2:4" x14ac:dyDescent="0.25">
      <c r="B12" s="60" t="s">
        <v>8</v>
      </c>
      <c r="C12" s="67">
        <f>('CB Calculator'!E7*(MISC!C4/100)+'CB Calculator'!H12*2.205/2.681)*100/C10</f>
        <v>50</v>
      </c>
    </row>
    <row r="14" spans="2:4" x14ac:dyDescent="0.25">
      <c r="B14" s="10" t="s">
        <v>48</v>
      </c>
      <c r="C14" s="16"/>
      <c r="D14" s="16"/>
    </row>
    <row r="15" spans="2:4" x14ac:dyDescent="0.25">
      <c r="B15" s="60" t="s">
        <v>32</v>
      </c>
      <c r="C15" s="60" t="s">
        <v>33</v>
      </c>
      <c r="D15" s="60" t="s">
        <v>22</v>
      </c>
    </row>
    <row r="17" spans="2:5" x14ac:dyDescent="0.25">
      <c r="B17" s="17" t="s">
        <v>72</v>
      </c>
      <c r="C17" s="16"/>
      <c r="D17" s="16"/>
      <c r="E17" s="16"/>
    </row>
    <row r="18" spans="2:5" x14ac:dyDescent="0.25">
      <c r="B18" s="60" t="s">
        <v>73</v>
      </c>
      <c r="C18" s="63" t="s">
        <v>2</v>
      </c>
      <c r="D18" s="63" t="s">
        <v>74</v>
      </c>
      <c r="E18" s="63" t="s">
        <v>29</v>
      </c>
    </row>
    <row r="19" spans="2:5" x14ac:dyDescent="0.25">
      <c r="B19" s="72" t="s">
        <v>76</v>
      </c>
      <c r="C19" s="61">
        <v>1</v>
      </c>
      <c r="D19" s="61">
        <v>1</v>
      </c>
      <c r="E19" s="61">
        <v>1</v>
      </c>
    </row>
    <row r="20" spans="2:5" x14ac:dyDescent="0.25">
      <c r="B20" s="72" t="s">
        <v>77</v>
      </c>
      <c r="C20" s="61">
        <v>0.83299999999999996</v>
      </c>
      <c r="D20" s="61">
        <v>0.91649999999999998</v>
      </c>
      <c r="E20" s="61">
        <v>0.95825000000000005</v>
      </c>
    </row>
    <row r="21" spans="2:5" x14ac:dyDescent="0.25">
      <c r="B21" s="60" t="s">
        <v>78</v>
      </c>
      <c r="C21" s="61">
        <v>1.2502</v>
      </c>
      <c r="D21" s="61">
        <v>1.1250100000000001</v>
      </c>
      <c r="E21" s="61">
        <v>1.0625500000000001</v>
      </c>
    </row>
    <row r="22" spans="2:5" x14ac:dyDescent="0.25">
      <c r="B22" s="60" t="s">
        <v>79</v>
      </c>
      <c r="C22" s="61">
        <v>0.96</v>
      </c>
      <c r="D22" s="61">
        <v>0.84</v>
      </c>
      <c r="E22" s="61">
        <v>0.92</v>
      </c>
    </row>
    <row r="23" spans="2:5" x14ac:dyDescent="0.25">
      <c r="B23" s="60" t="s">
        <v>80</v>
      </c>
      <c r="C23" s="61">
        <v>0.88</v>
      </c>
      <c r="D23" s="61">
        <v>0.52</v>
      </c>
      <c r="E23" s="61">
        <v>0.76</v>
      </c>
    </row>
    <row r="24" spans="2:5" x14ac:dyDescent="0.25">
      <c r="B24" s="60" t="s">
        <v>75</v>
      </c>
      <c r="C24" s="61">
        <f>IF('CB Calculator'!E20="Asphalt (Rennfahrwerk - weich)",MISC!C20,IF('CB Calculator'!E20="Asphalt (Rennfahrwerk - hart)",C21,IF('CB Calculator'!E20="Dirt (Offroad-Fahrwerk)",C22,IF('CB Calculator'!E20="Querfeldein (Offroad-Fahrwerk)",C23,C19))))</f>
        <v>1</v>
      </c>
      <c r="D24" s="61">
        <f>IF('CB Calculator'!E20="Asphalt (Rennfahrwerk - weich)",MISC!D20,IF('CB Calculator'!E20="Asphalt (Rennfahrwerk - hart)",D21,IF('CB Calculator'!E20="Dirt (Offroad-Fahrwerk)",D22,IF('CB Calculator'!E20="Querfeldein (Offroad-Fahrwerk)",D23,D19))))</f>
        <v>1</v>
      </c>
      <c r="E24" s="61">
        <f>IF('CB Calculator'!E20="Asphalt (Rennfahrwerk - weich)",MISC!E20,IF('CB Calculator'!E20="Asphalt (Rennfahrwerk - hart)",E21,IF('CB Calculator'!E20="Dirt (Offroad-Fahrwerk)",E22,IF('CB Calculator'!E20="Querfeldein (Offroad-Fahrwerk)",E23,E19))))</f>
        <v>1</v>
      </c>
    </row>
    <row r="26" spans="2:5" x14ac:dyDescent="0.25">
      <c r="B26" s="17" t="s">
        <v>52</v>
      </c>
      <c r="C26" s="16"/>
    </row>
    <row r="27" spans="2:5" x14ac:dyDescent="0.25">
      <c r="B27" s="60" t="s">
        <v>59</v>
      </c>
      <c r="C27" s="64">
        <v>1</v>
      </c>
    </row>
    <row r="28" spans="2:5" x14ac:dyDescent="0.25">
      <c r="B28" s="60" t="s">
        <v>53</v>
      </c>
      <c r="C28" s="64">
        <v>0.97</v>
      </c>
    </row>
    <row r="29" spans="2:5" x14ac:dyDescent="0.25">
      <c r="B29" s="60" t="s">
        <v>60</v>
      </c>
      <c r="C29" s="64">
        <v>0.92</v>
      </c>
    </row>
    <row r="30" spans="2:5" x14ac:dyDescent="0.25">
      <c r="B30" s="60" t="s">
        <v>54</v>
      </c>
      <c r="C30" s="64">
        <v>0.89</v>
      </c>
    </row>
    <row r="31" spans="2:5" x14ac:dyDescent="0.25">
      <c r="B31" s="60" t="s">
        <v>55</v>
      </c>
      <c r="C31" s="64">
        <v>0.96</v>
      </c>
    </row>
    <row r="32" spans="2:5" x14ac:dyDescent="0.25">
      <c r="B32" s="60" t="s">
        <v>56</v>
      </c>
      <c r="C32" s="64">
        <v>0.95</v>
      </c>
    </row>
    <row r="33" spans="2:5" x14ac:dyDescent="0.25">
      <c r="B33" s="60" t="s">
        <v>57</v>
      </c>
      <c r="C33" s="64">
        <v>0.78</v>
      </c>
    </row>
    <row r="34" spans="2:5" x14ac:dyDescent="0.25">
      <c r="B34" s="60" t="s">
        <v>58</v>
      </c>
      <c r="C34" s="64">
        <v>0.96</v>
      </c>
    </row>
    <row r="35" spans="2:5" x14ac:dyDescent="0.25">
      <c r="B35" s="60" t="s">
        <v>61</v>
      </c>
      <c r="C35" s="64">
        <v>0.94</v>
      </c>
    </row>
    <row r="37" spans="2:5" x14ac:dyDescent="0.25">
      <c r="B37" s="17" t="s">
        <v>62</v>
      </c>
      <c r="C37" s="59" t="s">
        <v>67</v>
      </c>
      <c r="D37" s="59" t="s">
        <v>68</v>
      </c>
      <c r="E37" s="59" t="s">
        <v>64</v>
      </c>
    </row>
    <row r="38" spans="2:5" x14ac:dyDescent="0.25">
      <c r="B38" s="60" t="s">
        <v>65</v>
      </c>
      <c r="C38" s="60"/>
      <c r="D38" s="60"/>
      <c r="E38" s="61">
        <v>95</v>
      </c>
    </row>
    <row r="39" spans="2:5" x14ac:dyDescent="0.25">
      <c r="B39" s="60" t="s">
        <v>66</v>
      </c>
      <c r="C39" s="62">
        <f>E38*('CB Calculator'!E7/E39)</f>
        <v>98.392857142857153</v>
      </c>
      <c r="D39" s="62">
        <f>(C10/E39)</f>
        <v>1.0357142857142858</v>
      </c>
      <c r="E39" s="61">
        <v>1400</v>
      </c>
    </row>
    <row r="40" spans="2:5" x14ac:dyDescent="0.25">
      <c r="B40" s="60" t="s">
        <v>70</v>
      </c>
      <c r="C40" s="63">
        <f>(('CB Calculator'!E7*('CB Calculator'!E8/100)+('CB Calculator'!H11+'CB Calculator'!E7*('CB Calculator'!E8/100))))</f>
        <v>1450</v>
      </c>
      <c r="D40" s="63">
        <f>'CB Calculator'!E7*((100-'CB Calculator'!E8)/100)+('CB Calculator'!H12+'CB Calculator'!E7*((100-'CB Calculator'!E8)/100))</f>
        <v>1450</v>
      </c>
      <c r="E40" s="64"/>
    </row>
    <row r="41" spans="2:5" x14ac:dyDescent="0.25">
      <c r="B41" s="60" t="s">
        <v>69</v>
      </c>
      <c r="C41" s="65">
        <f>IF('CB Calculator'!H11&gt;0,MISC!C40/'CB Calculator'!E7,1)</f>
        <v>1</v>
      </c>
      <c r="D41" s="65">
        <f>IF('CB Calculator'!H12&gt;0,MISC!D40/'CB Calculator'!E7,1)</f>
        <v>1</v>
      </c>
      <c r="E41" s="64"/>
    </row>
    <row r="42" spans="2:5" x14ac:dyDescent="0.25">
      <c r="B42" s="60" t="s">
        <v>63</v>
      </c>
      <c r="C42" s="65">
        <f>'CB Calculator'!E8/100*('CB Calculator'!E11/('CB Calculator'!E11+'CB Calculator'!E12))</f>
        <v>0.25</v>
      </c>
      <c r="D42" s="65">
        <f>(100-'CB Calculator'!E8)/100*('CB Calculator'!E12/('CB Calculator'!E11+'CB Calculator'!E12))</f>
        <v>0.25</v>
      </c>
      <c r="E42" s="64"/>
    </row>
    <row r="43" spans="2:5" x14ac:dyDescent="0.25">
      <c r="B43" s="60" t="s">
        <v>25</v>
      </c>
      <c r="C43" s="66">
        <f>('CB Calculator'!E15*'CB Calculator'!E15)</f>
        <v>5.2899999999999991</v>
      </c>
      <c r="D43" s="66">
        <f>('CB Calculator'!E15*'CB Calculator'!E15)</f>
        <v>5.2899999999999991</v>
      </c>
      <c r="E43" s="61"/>
    </row>
    <row r="44" spans="2:5" x14ac:dyDescent="0.25">
      <c r="B44" s="60" t="s">
        <v>32</v>
      </c>
      <c r="C44" s="66">
        <f>(C39*C41)*C42-(C43/E44)</f>
        <v>22.079166666666669</v>
      </c>
      <c r="D44" s="66">
        <f>(C39*D41)*D42+(D43/E44)</f>
        <v>27.117261904761907</v>
      </c>
      <c r="E44" s="61">
        <v>2.1</v>
      </c>
    </row>
    <row r="45" spans="2:5" x14ac:dyDescent="0.25">
      <c r="B45" s="60" t="s">
        <v>33</v>
      </c>
      <c r="C45" s="66">
        <f>(C39*C41)*C42-(C43/E45)</f>
        <v>17.041071428571431</v>
      </c>
      <c r="D45" s="66">
        <f>(C39*D41)*D42+(D43/E45)</f>
        <v>32.155357142857142</v>
      </c>
      <c r="E45" s="61">
        <v>0.7</v>
      </c>
    </row>
    <row r="46" spans="2:5" x14ac:dyDescent="0.25">
      <c r="B46" s="60" t="s">
        <v>22</v>
      </c>
      <c r="C46" s="66">
        <f>(C39*C41)*C42-(C43/E46)</f>
        <v>19.78912337662338</v>
      </c>
      <c r="D46" s="66">
        <f>(C39*D41)*D42+(D43/E46)</f>
        <v>29.407305194805197</v>
      </c>
      <c r="E46" s="61">
        <v>1.1000000000000001</v>
      </c>
    </row>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CB Calculator</vt:lpstr>
      <vt:lpstr>MISC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Tim Meyer</dc:creator>
  <cp:keywords/>
  <dc:description/>
  <cp:lastModifiedBy>Tim Meyer</cp:lastModifiedBy>
  <cp:revision/>
  <dcterms:created xsi:type="dcterms:W3CDTF">2021-09-19T17:15:05Z</dcterms:created>
  <dcterms:modified xsi:type="dcterms:W3CDTF">2022-05-15T11:12:01Z</dcterms:modified>
  <cp:category/>
  <cp:contentStatus/>
</cp:coreProperties>
</file>