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Kuehler\"/>
    </mc:Choice>
  </mc:AlternateContent>
  <bookViews>
    <workbookView xWindow="4260" yWindow="1583" windowWidth="30150" windowHeight="16470"/>
  </bookViews>
  <sheets>
    <sheet name="Tabelle1" sheetId="1" r:id="rId1"/>
    <sheet name="Vergleich " sheetId="2" r:id="rId2"/>
    <sheet name="Restriktionsanteil" sheetId="3" r:id="rId3"/>
    <sheet name="Datensatz Radiator" sheetId="4" r:id="rId4"/>
    <sheet name="Datensatz Kühler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1" i="1" l="1"/>
  <c r="O41" i="1"/>
  <c r="P41" i="1"/>
  <c r="Q41" i="1"/>
  <c r="R41" i="1"/>
  <c r="S41" i="1"/>
  <c r="T41" i="1"/>
  <c r="U41" i="1"/>
  <c r="V41" i="1"/>
  <c r="W41" i="1"/>
  <c r="X41" i="1"/>
  <c r="Y41" i="1"/>
  <c r="N42" i="1"/>
  <c r="O42" i="1"/>
  <c r="P42" i="1"/>
  <c r="Q42" i="1"/>
  <c r="R42" i="1"/>
  <c r="S42" i="1"/>
  <c r="T42" i="1"/>
  <c r="U42" i="1"/>
  <c r="V42" i="1"/>
  <c r="W42" i="1"/>
  <c r="X42" i="1"/>
  <c r="Y42" i="1"/>
  <c r="N43" i="1"/>
  <c r="O43" i="1"/>
  <c r="P43" i="1"/>
  <c r="Q43" i="1"/>
  <c r="R43" i="1"/>
  <c r="S43" i="1"/>
  <c r="T43" i="1"/>
  <c r="U43" i="1"/>
  <c r="V43" i="1"/>
  <c r="W43" i="1"/>
  <c r="X43" i="1"/>
  <c r="Y43" i="1"/>
  <c r="N44" i="1"/>
  <c r="O44" i="1"/>
  <c r="P44" i="1"/>
  <c r="Q44" i="1"/>
  <c r="R44" i="1"/>
  <c r="S44" i="1"/>
  <c r="T44" i="1"/>
  <c r="U44" i="1"/>
  <c r="V44" i="1"/>
  <c r="W44" i="1"/>
  <c r="X44" i="1"/>
  <c r="Y44" i="1"/>
  <c r="N45" i="1"/>
  <c r="O45" i="1"/>
  <c r="P45" i="1"/>
  <c r="Q45" i="1"/>
  <c r="R45" i="1"/>
  <c r="S45" i="1"/>
  <c r="T45" i="1"/>
  <c r="U45" i="1"/>
  <c r="V45" i="1"/>
  <c r="W45" i="1"/>
  <c r="X45" i="1"/>
  <c r="Y45" i="1"/>
  <c r="N46" i="1"/>
  <c r="O46" i="1"/>
  <c r="P46" i="1"/>
  <c r="Q46" i="1"/>
  <c r="R46" i="1"/>
  <c r="S46" i="1"/>
  <c r="T46" i="1"/>
  <c r="U46" i="1"/>
  <c r="V46" i="1"/>
  <c r="W46" i="1"/>
  <c r="X46" i="1"/>
  <c r="Y46" i="1"/>
  <c r="N47" i="1"/>
  <c r="O47" i="1"/>
  <c r="P47" i="1"/>
  <c r="Q47" i="1"/>
  <c r="R47" i="1"/>
  <c r="S47" i="1"/>
  <c r="T47" i="1"/>
  <c r="U47" i="1"/>
  <c r="V47" i="1"/>
  <c r="W47" i="1"/>
  <c r="X47" i="1"/>
  <c r="Y47" i="1"/>
  <c r="N48" i="1"/>
  <c r="O48" i="1"/>
  <c r="P48" i="1"/>
  <c r="Q48" i="1"/>
  <c r="R48" i="1"/>
  <c r="S48" i="1"/>
  <c r="T48" i="1"/>
  <c r="U48" i="1"/>
  <c r="V48" i="1"/>
  <c r="W48" i="1"/>
  <c r="X48" i="1"/>
  <c r="Y48" i="1"/>
  <c r="N49" i="1"/>
  <c r="O49" i="1"/>
  <c r="P49" i="1"/>
  <c r="Q49" i="1"/>
  <c r="R49" i="1"/>
  <c r="S49" i="1"/>
  <c r="T49" i="1"/>
  <c r="U49" i="1"/>
  <c r="V49" i="1"/>
  <c r="W49" i="1"/>
  <c r="X49" i="1"/>
  <c r="Y49" i="1"/>
  <c r="N50" i="1"/>
  <c r="O50" i="1"/>
  <c r="P50" i="1"/>
  <c r="Q50" i="1"/>
  <c r="R50" i="1"/>
  <c r="S50" i="1"/>
  <c r="T50" i="1"/>
  <c r="U50" i="1"/>
  <c r="V50" i="1"/>
  <c r="W50" i="1"/>
  <c r="X50" i="1"/>
  <c r="Y50" i="1"/>
  <c r="M42" i="1"/>
  <c r="M43" i="1"/>
  <c r="M44" i="1"/>
  <c r="M45" i="1"/>
  <c r="M46" i="1"/>
  <c r="M47" i="1"/>
  <c r="M48" i="1"/>
  <c r="M49" i="1"/>
  <c r="M50" i="1"/>
  <c r="M41" i="1"/>
  <c r="K67" i="1" l="1"/>
  <c r="E38" i="4"/>
  <c r="F38" i="4"/>
  <c r="G38" i="4"/>
  <c r="H38" i="4"/>
  <c r="I38" i="4"/>
  <c r="J38" i="4"/>
  <c r="K38" i="4"/>
  <c r="L38" i="4"/>
  <c r="M38" i="4"/>
  <c r="N38" i="4"/>
  <c r="O38" i="4"/>
  <c r="P38" i="4"/>
  <c r="D38" i="4"/>
  <c r="G14" i="1" l="1"/>
  <c r="B14" i="1" l="1"/>
  <c r="F20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19" i="1"/>
  <c r="AU519" i="1"/>
  <c r="G519" i="1" s="1"/>
  <c r="AS519" i="1"/>
  <c r="B519" i="1" s="1"/>
  <c r="AU518" i="1"/>
  <c r="G518" i="1" s="1"/>
  <c r="AS518" i="1"/>
  <c r="B518" i="1" s="1"/>
  <c r="AU517" i="1"/>
  <c r="G517" i="1" s="1"/>
  <c r="AS517" i="1"/>
  <c r="B517" i="1" s="1"/>
  <c r="AU516" i="1"/>
  <c r="G516" i="1" s="1"/>
  <c r="AS516" i="1"/>
  <c r="B516" i="1" s="1"/>
  <c r="AU515" i="1"/>
  <c r="G515" i="1" s="1"/>
  <c r="AS515" i="1"/>
  <c r="B515" i="1" s="1"/>
  <c r="AU514" i="1"/>
  <c r="G514" i="1" s="1"/>
  <c r="AS514" i="1"/>
  <c r="B514" i="1" s="1"/>
  <c r="AU513" i="1"/>
  <c r="G513" i="1" s="1"/>
  <c r="AS513" i="1"/>
  <c r="B513" i="1" s="1"/>
  <c r="AU512" i="1"/>
  <c r="G512" i="1" s="1"/>
  <c r="AS512" i="1"/>
  <c r="B512" i="1" s="1"/>
  <c r="AU511" i="1"/>
  <c r="G511" i="1" s="1"/>
  <c r="AS511" i="1"/>
  <c r="B511" i="1" s="1"/>
  <c r="AU510" i="1"/>
  <c r="G510" i="1" s="1"/>
  <c r="AS510" i="1"/>
  <c r="B510" i="1" s="1"/>
  <c r="AU509" i="1"/>
  <c r="G509" i="1" s="1"/>
  <c r="AS509" i="1"/>
  <c r="B509" i="1" s="1"/>
  <c r="AU508" i="1"/>
  <c r="G508" i="1" s="1"/>
  <c r="AS508" i="1"/>
  <c r="B508" i="1" s="1"/>
  <c r="AU507" i="1"/>
  <c r="G507" i="1" s="1"/>
  <c r="AS507" i="1"/>
  <c r="B507" i="1" s="1"/>
  <c r="AU506" i="1"/>
  <c r="G506" i="1" s="1"/>
  <c r="AS506" i="1"/>
  <c r="B506" i="1" s="1"/>
  <c r="AU505" i="1"/>
  <c r="G505" i="1" s="1"/>
  <c r="AS505" i="1"/>
  <c r="B505" i="1" s="1"/>
  <c r="AU504" i="1"/>
  <c r="G504" i="1" s="1"/>
  <c r="AS504" i="1"/>
  <c r="B504" i="1" s="1"/>
  <c r="AU503" i="1"/>
  <c r="G503" i="1" s="1"/>
  <c r="AS503" i="1"/>
  <c r="B503" i="1" s="1"/>
  <c r="AU502" i="1"/>
  <c r="G502" i="1" s="1"/>
  <c r="AS502" i="1"/>
  <c r="B502" i="1" s="1"/>
  <c r="AU501" i="1"/>
  <c r="G501" i="1" s="1"/>
  <c r="AS501" i="1"/>
  <c r="B501" i="1" s="1"/>
  <c r="AU500" i="1"/>
  <c r="G500" i="1" s="1"/>
  <c r="AS500" i="1"/>
  <c r="B500" i="1" s="1"/>
  <c r="AU499" i="1"/>
  <c r="G499" i="1" s="1"/>
  <c r="AS499" i="1"/>
  <c r="B499" i="1" s="1"/>
  <c r="AU498" i="1"/>
  <c r="G498" i="1" s="1"/>
  <c r="AS498" i="1"/>
  <c r="B498" i="1" s="1"/>
  <c r="AU497" i="1"/>
  <c r="G497" i="1" s="1"/>
  <c r="AS497" i="1"/>
  <c r="B497" i="1" s="1"/>
  <c r="AU496" i="1"/>
  <c r="G496" i="1" s="1"/>
  <c r="AS496" i="1"/>
  <c r="B496" i="1" s="1"/>
  <c r="AU495" i="1"/>
  <c r="G495" i="1" s="1"/>
  <c r="AS495" i="1"/>
  <c r="B495" i="1" s="1"/>
  <c r="AU494" i="1"/>
  <c r="G494" i="1" s="1"/>
  <c r="AS494" i="1"/>
  <c r="B494" i="1" s="1"/>
  <c r="AU493" i="1"/>
  <c r="G493" i="1" s="1"/>
  <c r="AS493" i="1"/>
  <c r="B493" i="1" s="1"/>
  <c r="AU492" i="1"/>
  <c r="G492" i="1" s="1"/>
  <c r="AS492" i="1"/>
  <c r="B492" i="1" s="1"/>
  <c r="AU491" i="1"/>
  <c r="G491" i="1" s="1"/>
  <c r="AS491" i="1"/>
  <c r="B491" i="1" s="1"/>
  <c r="AU490" i="1"/>
  <c r="G490" i="1" s="1"/>
  <c r="AS490" i="1"/>
  <c r="B490" i="1" s="1"/>
  <c r="AU489" i="1"/>
  <c r="G489" i="1" s="1"/>
  <c r="AS489" i="1"/>
  <c r="B489" i="1" s="1"/>
  <c r="AU488" i="1"/>
  <c r="G488" i="1" s="1"/>
  <c r="AS488" i="1"/>
  <c r="B488" i="1" s="1"/>
  <c r="AU487" i="1"/>
  <c r="G487" i="1" s="1"/>
  <c r="AS487" i="1"/>
  <c r="B487" i="1" s="1"/>
  <c r="AU486" i="1"/>
  <c r="G486" i="1" s="1"/>
  <c r="AS486" i="1"/>
  <c r="B486" i="1" s="1"/>
  <c r="AU485" i="1"/>
  <c r="G485" i="1" s="1"/>
  <c r="AS485" i="1"/>
  <c r="B485" i="1" s="1"/>
  <c r="AU484" i="1"/>
  <c r="G484" i="1" s="1"/>
  <c r="AS484" i="1"/>
  <c r="B484" i="1" s="1"/>
  <c r="AU483" i="1"/>
  <c r="G483" i="1" s="1"/>
  <c r="AS483" i="1"/>
  <c r="B483" i="1" s="1"/>
  <c r="AU482" i="1"/>
  <c r="G482" i="1" s="1"/>
  <c r="AS482" i="1"/>
  <c r="B482" i="1" s="1"/>
  <c r="AU481" i="1"/>
  <c r="G481" i="1" s="1"/>
  <c r="AS481" i="1"/>
  <c r="B481" i="1" s="1"/>
  <c r="AU480" i="1"/>
  <c r="G480" i="1" s="1"/>
  <c r="AS480" i="1"/>
  <c r="B480" i="1" s="1"/>
  <c r="AU479" i="1"/>
  <c r="G479" i="1" s="1"/>
  <c r="AS479" i="1"/>
  <c r="B479" i="1" s="1"/>
  <c r="AU478" i="1"/>
  <c r="G478" i="1" s="1"/>
  <c r="AS478" i="1"/>
  <c r="B478" i="1" s="1"/>
  <c r="AU477" i="1"/>
  <c r="G477" i="1" s="1"/>
  <c r="AS477" i="1"/>
  <c r="B477" i="1" s="1"/>
  <c r="AU476" i="1"/>
  <c r="G476" i="1" s="1"/>
  <c r="AS476" i="1"/>
  <c r="B476" i="1" s="1"/>
  <c r="AU475" i="1"/>
  <c r="G475" i="1" s="1"/>
  <c r="AS475" i="1"/>
  <c r="B475" i="1" s="1"/>
  <c r="AU474" i="1"/>
  <c r="G474" i="1" s="1"/>
  <c r="AS474" i="1"/>
  <c r="B474" i="1" s="1"/>
  <c r="AU473" i="1"/>
  <c r="G473" i="1" s="1"/>
  <c r="AS473" i="1"/>
  <c r="B473" i="1" s="1"/>
  <c r="AU472" i="1"/>
  <c r="G472" i="1" s="1"/>
  <c r="AS472" i="1"/>
  <c r="B472" i="1" s="1"/>
  <c r="AU471" i="1"/>
  <c r="G471" i="1" s="1"/>
  <c r="AS471" i="1"/>
  <c r="B471" i="1" s="1"/>
  <c r="AU470" i="1"/>
  <c r="G470" i="1" s="1"/>
  <c r="AS470" i="1"/>
  <c r="B470" i="1" s="1"/>
  <c r="AU469" i="1"/>
  <c r="G469" i="1" s="1"/>
  <c r="AS469" i="1"/>
  <c r="B469" i="1" s="1"/>
  <c r="AU468" i="1"/>
  <c r="G468" i="1" s="1"/>
  <c r="AS468" i="1"/>
  <c r="B468" i="1" s="1"/>
  <c r="AU467" i="1"/>
  <c r="G467" i="1" s="1"/>
  <c r="AS467" i="1"/>
  <c r="B467" i="1" s="1"/>
  <c r="AU466" i="1"/>
  <c r="G466" i="1" s="1"/>
  <c r="AS466" i="1"/>
  <c r="B466" i="1" s="1"/>
  <c r="AU465" i="1"/>
  <c r="G465" i="1" s="1"/>
  <c r="AS465" i="1"/>
  <c r="B465" i="1" s="1"/>
  <c r="AU464" i="1"/>
  <c r="G464" i="1" s="1"/>
  <c r="AS464" i="1"/>
  <c r="B464" i="1" s="1"/>
  <c r="AU463" i="1"/>
  <c r="G463" i="1" s="1"/>
  <c r="AS463" i="1"/>
  <c r="B463" i="1" s="1"/>
  <c r="AU462" i="1"/>
  <c r="G462" i="1" s="1"/>
  <c r="AS462" i="1"/>
  <c r="B462" i="1" s="1"/>
  <c r="AU461" i="1"/>
  <c r="G461" i="1" s="1"/>
  <c r="AS461" i="1"/>
  <c r="B461" i="1" s="1"/>
  <c r="AU460" i="1"/>
  <c r="G460" i="1" s="1"/>
  <c r="AS460" i="1"/>
  <c r="B460" i="1" s="1"/>
  <c r="AU459" i="1"/>
  <c r="G459" i="1" s="1"/>
  <c r="AS459" i="1"/>
  <c r="B459" i="1" s="1"/>
  <c r="AU458" i="1"/>
  <c r="G458" i="1" s="1"/>
  <c r="AS458" i="1"/>
  <c r="B458" i="1" s="1"/>
  <c r="AU457" i="1"/>
  <c r="G457" i="1" s="1"/>
  <c r="AS457" i="1"/>
  <c r="B457" i="1" s="1"/>
  <c r="AU456" i="1"/>
  <c r="G456" i="1" s="1"/>
  <c r="AS456" i="1"/>
  <c r="B456" i="1" s="1"/>
  <c r="AU455" i="1"/>
  <c r="G455" i="1" s="1"/>
  <c r="AS455" i="1"/>
  <c r="B455" i="1" s="1"/>
  <c r="AU454" i="1"/>
  <c r="G454" i="1" s="1"/>
  <c r="AS454" i="1"/>
  <c r="B454" i="1" s="1"/>
  <c r="AU453" i="1"/>
  <c r="G453" i="1" s="1"/>
  <c r="AS453" i="1"/>
  <c r="B453" i="1" s="1"/>
  <c r="AU452" i="1"/>
  <c r="G452" i="1" s="1"/>
  <c r="AS452" i="1"/>
  <c r="B452" i="1" s="1"/>
  <c r="AU451" i="1"/>
  <c r="G451" i="1" s="1"/>
  <c r="AS451" i="1"/>
  <c r="B451" i="1" s="1"/>
  <c r="AU450" i="1"/>
  <c r="G450" i="1" s="1"/>
  <c r="AS450" i="1"/>
  <c r="B450" i="1" s="1"/>
  <c r="AU449" i="1"/>
  <c r="G449" i="1" s="1"/>
  <c r="AS449" i="1"/>
  <c r="B449" i="1" s="1"/>
  <c r="AU448" i="1"/>
  <c r="G448" i="1" s="1"/>
  <c r="AS448" i="1"/>
  <c r="B448" i="1" s="1"/>
  <c r="AU447" i="1"/>
  <c r="G447" i="1" s="1"/>
  <c r="AS447" i="1"/>
  <c r="B447" i="1" s="1"/>
  <c r="AU446" i="1"/>
  <c r="G446" i="1" s="1"/>
  <c r="AS446" i="1"/>
  <c r="B446" i="1" s="1"/>
  <c r="AU445" i="1"/>
  <c r="G445" i="1" s="1"/>
  <c r="AS445" i="1"/>
  <c r="B445" i="1" s="1"/>
  <c r="AU444" i="1"/>
  <c r="G444" i="1" s="1"/>
  <c r="AS444" i="1"/>
  <c r="B444" i="1" s="1"/>
  <c r="AU443" i="1"/>
  <c r="G443" i="1" s="1"/>
  <c r="AS443" i="1"/>
  <c r="B443" i="1" s="1"/>
  <c r="AU442" i="1"/>
  <c r="G442" i="1" s="1"/>
  <c r="AS442" i="1"/>
  <c r="B442" i="1" s="1"/>
  <c r="AU441" i="1"/>
  <c r="G441" i="1" s="1"/>
  <c r="AS441" i="1"/>
  <c r="B441" i="1" s="1"/>
  <c r="AU440" i="1"/>
  <c r="G440" i="1" s="1"/>
  <c r="AS440" i="1"/>
  <c r="B440" i="1" s="1"/>
  <c r="AU439" i="1"/>
  <c r="G439" i="1" s="1"/>
  <c r="AS439" i="1"/>
  <c r="B439" i="1" s="1"/>
  <c r="AU438" i="1"/>
  <c r="G438" i="1" s="1"/>
  <c r="AS438" i="1"/>
  <c r="B438" i="1" s="1"/>
  <c r="AU437" i="1"/>
  <c r="G437" i="1" s="1"/>
  <c r="AS437" i="1"/>
  <c r="B437" i="1" s="1"/>
  <c r="AU436" i="1"/>
  <c r="G436" i="1" s="1"/>
  <c r="AS436" i="1"/>
  <c r="B436" i="1" s="1"/>
  <c r="AU435" i="1"/>
  <c r="G435" i="1" s="1"/>
  <c r="AS435" i="1"/>
  <c r="B435" i="1" s="1"/>
  <c r="AU434" i="1"/>
  <c r="G434" i="1" s="1"/>
  <c r="AS434" i="1"/>
  <c r="B434" i="1" s="1"/>
  <c r="AU433" i="1"/>
  <c r="G433" i="1" s="1"/>
  <c r="AS433" i="1"/>
  <c r="B433" i="1" s="1"/>
  <c r="AU432" i="1"/>
  <c r="G432" i="1" s="1"/>
  <c r="AS432" i="1"/>
  <c r="B432" i="1" s="1"/>
  <c r="AU431" i="1"/>
  <c r="G431" i="1" s="1"/>
  <c r="AS431" i="1"/>
  <c r="B431" i="1" s="1"/>
  <c r="AU430" i="1"/>
  <c r="G430" i="1" s="1"/>
  <c r="AS430" i="1"/>
  <c r="B430" i="1" s="1"/>
  <c r="AU429" i="1"/>
  <c r="G429" i="1" s="1"/>
  <c r="AS429" i="1"/>
  <c r="B429" i="1" s="1"/>
  <c r="AU428" i="1"/>
  <c r="G428" i="1" s="1"/>
  <c r="AS428" i="1"/>
  <c r="B428" i="1" s="1"/>
  <c r="AU427" i="1"/>
  <c r="G427" i="1" s="1"/>
  <c r="AS427" i="1"/>
  <c r="B427" i="1" s="1"/>
  <c r="AU426" i="1"/>
  <c r="G426" i="1" s="1"/>
  <c r="AS426" i="1"/>
  <c r="B426" i="1" s="1"/>
  <c r="AU425" i="1"/>
  <c r="G425" i="1" s="1"/>
  <c r="AS425" i="1"/>
  <c r="B425" i="1" s="1"/>
  <c r="AU424" i="1"/>
  <c r="G424" i="1" s="1"/>
  <c r="AS424" i="1"/>
  <c r="B424" i="1" s="1"/>
  <c r="AU423" i="1"/>
  <c r="G423" i="1" s="1"/>
  <c r="AS423" i="1"/>
  <c r="B423" i="1" s="1"/>
  <c r="AU422" i="1"/>
  <c r="G422" i="1" s="1"/>
  <c r="AS422" i="1"/>
  <c r="B422" i="1" s="1"/>
  <c r="AU421" i="1"/>
  <c r="G421" i="1" s="1"/>
  <c r="AS421" i="1"/>
  <c r="B421" i="1" s="1"/>
  <c r="AU420" i="1"/>
  <c r="G420" i="1" s="1"/>
  <c r="AS420" i="1"/>
  <c r="B420" i="1" s="1"/>
  <c r="AU419" i="1"/>
  <c r="G419" i="1" s="1"/>
  <c r="AS419" i="1"/>
  <c r="B419" i="1" s="1"/>
  <c r="AU418" i="1"/>
  <c r="G418" i="1" s="1"/>
  <c r="AS418" i="1"/>
  <c r="B418" i="1" s="1"/>
  <c r="AU417" i="1"/>
  <c r="G417" i="1" s="1"/>
  <c r="AS417" i="1"/>
  <c r="B417" i="1" s="1"/>
  <c r="AU416" i="1"/>
  <c r="G416" i="1" s="1"/>
  <c r="AS416" i="1"/>
  <c r="B416" i="1" s="1"/>
  <c r="AU415" i="1"/>
  <c r="G415" i="1" s="1"/>
  <c r="AS415" i="1"/>
  <c r="B415" i="1" s="1"/>
  <c r="AU414" i="1"/>
  <c r="G414" i="1" s="1"/>
  <c r="AS414" i="1"/>
  <c r="B414" i="1" s="1"/>
  <c r="AU413" i="1"/>
  <c r="G413" i="1" s="1"/>
  <c r="AS413" i="1"/>
  <c r="B413" i="1" s="1"/>
  <c r="AU412" i="1"/>
  <c r="G412" i="1" s="1"/>
  <c r="AS412" i="1"/>
  <c r="B412" i="1" s="1"/>
  <c r="AU411" i="1"/>
  <c r="G411" i="1" s="1"/>
  <c r="AS411" i="1"/>
  <c r="B411" i="1" s="1"/>
  <c r="AU410" i="1"/>
  <c r="G410" i="1" s="1"/>
  <c r="AS410" i="1"/>
  <c r="B410" i="1" s="1"/>
  <c r="AU409" i="1"/>
  <c r="G409" i="1" s="1"/>
  <c r="AS409" i="1"/>
  <c r="B409" i="1" s="1"/>
  <c r="AU408" i="1"/>
  <c r="G408" i="1" s="1"/>
  <c r="AS408" i="1"/>
  <c r="B408" i="1" s="1"/>
  <c r="AU407" i="1"/>
  <c r="G407" i="1" s="1"/>
  <c r="AS407" i="1"/>
  <c r="B407" i="1" s="1"/>
  <c r="AU406" i="1"/>
  <c r="G406" i="1" s="1"/>
  <c r="AS406" i="1"/>
  <c r="B406" i="1" s="1"/>
  <c r="AU405" i="1"/>
  <c r="G405" i="1" s="1"/>
  <c r="AS405" i="1"/>
  <c r="B405" i="1" s="1"/>
  <c r="AU404" i="1"/>
  <c r="G404" i="1" s="1"/>
  <c r="AS404" i="1"/>
  <c r="B404" i="1" s="1"/>
  <c r="AU403" i="1"/>
  <c r="G403" i="1" s="1"/>
  <c r="AS403" i="1"/>
  <c r="B403" i="1" s="1"/>
  <c r="AU402" i="1"/>
  <c r="G402" i="1" s="1"/>
  <c r="AS402" i="1"/>
  <c r="B402" i="1" s="1"/>
  <c r="AU401" i="1"/>
  <c r="G401" i="1" s="1"/>
  <c r="AS401" i="1"/>
  <c r="B401" i="1" s="1"/>
  <c r="AU400" i="1"/>
  <c r="G400" i="1" s="1"/>
  <c r="AS400" i="1"/>
  <c r="B400" i="1" s="1"/>
  <c r="AU399" i="1"/>
  <c r="G399" i="1" s="1"/>
  <c r="AS399" i="1"/>
  <c r="B399" i="1" s="1"/>
  <c r="AU398" i="1"/>
  <c r="G398" i="1" s="1"/>
  <c r="AS398" i="1"/>
  <c r="B398" i="1" s="1"/>
  <c r="AU397" i="1"/>
  <c r="G397" i="1" s="1"/>
  <c r="AS397" i="1"/>
  <c r="B397" i="1" s="1"/>
  <c r="AU396" i="1"/>
  <c r="G396" i="1" s="1"/>
  <c r="AS396" i="1"/>
  <c r="B396" i="1" s="1"/>
  <c r="AU395" i="1"/>
  <c r="G395" i="1" s="1"/>
  <c r="AS395" i="1"/>
  <c r="B395" i="1" s="1"/>
  <c r="AU394" i="1"/>
  <c r="G394" i="1" s="1"/>
  <c r="AS394" i="1"/>
  <c r="B394" i="1" s="1"/>
  <c r="AU393" i="1"/>
  <c r="G393" i="1" s="1"/>
  <c r="AS393" i="1"/>
  <c r="B393" i="1" s="1"/>
  <c r="AU392" i="1"/>
  <c r="G392" i="1" s="1"/>
  <c r="AS392" i="1"/>
  <c r="B392" i="1" s="1"/>
  <c r="AU391" i="1"/>
  <c r="G391" i="1" s="1"/>
  <c r="AS391" i="1"/>
  <c r="B391" i="1" s="1"/>
  <c r="AU390" i="1"/>
  <c r="G390" i="1" s="1"/>
  <c r="AS390" i="1"/>
  <c r="B390" i="1" s="1"/>
  <c r="AU389" i="1"/>
  <c r="G389" i="1" s="1"/>
  <c r="AS389" i="1"/>
  <c r="B389" i="1" s="1"/>
  <c r="AU388" i="1"/>
  <c r="G388" i="1" s="1"/>
  <c r="AS388" i="1"/>
  <c r="B388" i="1" s="1"/>
  <c r="AU387" i="1"/>
  <c r="G387" i="1" s="1"/>
  <c r="AS387" i="1"/>
  <c r="B387" i="1" s="1"/>
  <c r="AU386" i="1"/>
  <c r="G386" i="1" s="1"/>
  <c r="AS386" i="1"/>
  <c r="B386" i="1" s="1"/>
  <c r="AU385" i="1"/>
  <c r="G385" i="1" s="1"/>
  <c r="AS385" i="1"/>
  <c r="B385" i="1" s="1"/>
  <c r="AU384" i="1"/>
  <c r="G384" i="1" s="1"/>
  <c r="AS384" i="1"/>
  <c r="B384" i="1" s="1"/>
  <c r="AU383" i="1"/>
  <c r="G383" i="1" s="1"/>
  <c r="AS383" i="1"/>
  <c r="B383" i="1" s="1"/>
  <c r="AU382" i="1"/>
  <c r="G382" i="1" s="1"/>
  <c r="AS382" i="1"/>
  <c r="B382" i="1" s="1"/>
  <c r="AU381" i="1"/>
  <c r="G381" i="1" s="1"/>
  <c r="AS381" i="1"/>
  <c r="B381" i="1" s="1"/>
  <c r="AU380" i="1"/>
  <c r="G380" i="1" s="1"/>
  <c r="AS380" i="1"/>
  <c r="B380" i="1" s="1"/>
  <c r="AU379" i="1"/>
  <c r="G379" i="1" s="1"/>
  <c r="AS379" i="1"/>
  <c r="B379" i="1" s="1"/>
  <c r="AU378" i="1"/>
  <c r="G378" i="1" s="1"/>
  <c r="AS378" i="1"/>
  <c r="B378" i="1" s="1"/>
  <c r="AU377" i="1"/>
  <c r="G377" i="1" s="1"/>
  <c r="AS377" i="1"/>
  <c r="B377" i="1" s="1"/>
  <c r="AU376" i="1"/>
  <c r="G376" i="1" s="1"/>
  <c r="AS376" i="1"/>
  <c r="B376" i="1" s="1"/>
  <c r="AU375" i="1"/>
  <c r="G375" i="1" s="1"/>
  <c r="AS375" i="1"/>
  <c r="B375" i="1" s="1"/>
  <c r="AU374" i="1"/>
  <c r="G374" i="1" s="1"/>
  <c r="AS374" i="1"/>
  <c r="B374" i="1" s="1"/>
  <c r="AU373" i="1"/>
  <c r="G373" i="1" s="1"/>
  <c r="AS373" i="1"/>
  <c r="B373" i="1" s="1"/>
  <c r="AU372" i="1"/>
  <c r="G372" i="1" s="1"/>
  <c r="AS372" i="1"/>
  <c r="B372" i="1" s="1"/>
  <c r="AU371" i="1"/>
  <c r="G371" i="1" s="1"/>
  <c r="AS371" i="1"/>
  <c r="B371" i="1" s="1"/>
  <c r="AU370" i="1"/>
  <c r="G370" i="1" s="1"/>
  <c r="AS370" i="1"/>
  <c r="B370" i="1" s="1"/>
  <c r="AU369" i="1"/>
  <c r="G369" i="1" s="1"/>
  <c r="AS369" i="1"/>
  <c r="B369" i="1" s="1"/>
  <c r="AU368" i="1"/>
  <c r="G368" i="1" s="1"/>
  <c r="AS368" i="1"/>
  <c r="B368" i="1" s="1"/>
  <c r="AU367" i="1"/>
  <c r="G367" i="1" s="1"/>
  <c r="AS367" i="1"/>
  <c r="B367" i="1" s="1"/>
  <c r="AU366" i="1"/>
  <c r="G366" i="1" s="1"/>
  <c r="AS366" i="1"/>
  <c r="B366" i="1" s="1"/>
  <c r="AU365" i="1"/>
  <c r="G365" i="1" s="1"/>
  <c r="AS365" i="1"/>
  <c r="B365" i="1" s="1"/>
  <c r="AU364" i="1"/>
  <c r="G364" i="1" s="1"/>
  <c r="AS364" i="1"/>
  <c r="B364" i="1" s="1"/>
  <c r="AU363" i="1"/>
  <c r="G363" i="1" s="1"/>
  <c r="AS363" i="1"/>
  <c r="B363" i="1" s="1"/>
  <c r="AU362" i="1"/>
  <c r="G362" i="1" s="1"/>
  <c r="AS362" i="1"/>
  <c r="B362" i="1" s="1"/>
  <c r="AU361" i="1"/>
  <c r="G361" i="1" s="1"/>
  <c r="AS361" i="1"/>
  <c r="B361" i="1" s="1"/>
  <c r="AU360" i="1"/>
  <c r="G360" i="1" s="1"/>
  <c r="AS360" i="1"/>
  <c r="B360" i="1" s="1"/>
  <c r="AU359" i="1"/>
  <c r="G359" i="1" s="1"/>
  <c r="AS359" i="1"/>
  <c r="B359" i="1" s="1"/>
  <c r="AU358" i="1"/>
  <c r="G358" i="1" s="1"/>
  <c r="AS358" i="1"/>
  <c r="B358" i="1" s="1"/>
  <c r="AU357" i="1"/>
  <c r="G357" i="1" s="1"/>
  <c r="AS357" i="1"/>
  <c r="B357" i="1" s="1"/>
  <c r="AU356" i="1"/>
  <c r="G356" i="1" s="1"/>
  <c r="AS356" i="1"/>
  <c r="B356" i="1" s="1"/>
  <c r="AU355" i="1"/>
  <c r="G355" i="1" s="1"/>
  <c r="AS355" i="1"/>
  <c r="B355" i="1" s="1"/>
  <c r="AU354" i="1"/>
  <c r="G354" i="1" s="1"/>
  <c r="AS354" i="1"/>
  <c r="B354" i="1" s="1"/>
  <c r="AU353" i="1"/>
  <c r="G353" i="1" s="1"/>
  <c r="AS353" i="1"/>
  <c r="B353" i="1" s="1"/>
  <c r="AU352" i="1"/>
  <c r="G352" i="1" s="1"/>
  <c r="AS352" i="1"/>
  <c r="B352" i="1" s="1"/>
  <c r="AU351" i="1"/>
  <c r="G351" i="1" s="1"/>
  <c r="AS351" i="1"/>
  <c r="B351" i="1" s="1"/>
  <c r="AU350" i="1"/>
  <c r="G350" i="1" s="1"/>
  <c r="AS350" i="1"/>
  <c r="B350" i="1" s="1"/>
  <c r="AU349" i="1"/>
  <c r="G349" i="1" s="1"/>
  <c r="AS349" i="1"/>
  <c r="B349" i="1" s="1"/>
  <c r="AU348" i="1"/>
  <c r="G348" i="1" s="1"/>
  <c r="AS348" i="1"/>
  <c r="B348" i="1" s="1"/>
  <c r="AU347" i="1"/>
  <c r="G347" i="1" s="1"/>
  <c r="AS347" i="1"/>
  <c r="B347" i="1" s="1"/>
  <c r="AU346" i="1"/>
  <c r="G346" i="1" s="1"/>
  <c r="AS346" i="1"/>
  <c r="B346" i="1" s="1"/>
  <c r="AU345" i="1"/>
  <c r="G345" i="1" s="1"/>
  <c r="AS345" i="1"/>
  <c r="B345" i="1" s="1"/>
  <c r="AU344" i="1"/>
  <c r="G344" i="1" s="1"/>
  <c r="AS344" i="1"/>
  <c r="B344" i="1" s="1"/>
  <c r="AU343" i="1"/>
  <c r="G343" i="1" s="1"/>
  <c r="AS343" i="1"/>
  <c r="B343" i="1" s="1"/>
  <c r="AU342" i="1"/>
  <c r="G342" i="1" s="1"/>
  <c r="AS342" i="1"/>
  <c r="B342" i="1" s="1"/>
  <c r="AU341" i="1"/>
  <c r="G341" i="1" s="1"/>
  <c r="AS341" i="1"/>
  <c r="B341" i="1" s="1"/>
  <c r="AU340" i="1"/>
  <c r="G340" i="1" s="1"/>
  <c r="AS340" i="1"/>
  <c r="B340" i="1" s="1"/>
  <c r="AU339" i="1"/>
  <c r="G339" i="1" s="1"/>
  <c r="AS339" i="1"/>
  <c r="B339" i="1" s="1"/>
  <c r="AU338" i="1"/>
  <c r="G338" i="1" s="1"/>
  <c r="AS338" i="1"/>
  <c r="B338" i="1" s="1"/>
  <c r="AU337" i="1"/>
  <c r="G337" i="1" s="1"/>
  <c r="AS337" i="1"/>
  <c r="B337" i="1" s="1"/>
  <c r="AU336" i="1"/>
  <c r="G336" i="1" s="1"/>
  <c r="AS336" i="1"/>
  <c r="B336" i="1" s="1"/>
  <c r="AU335" i="1"/>
  <c r="G335" i="1" s="1"/>
  <c r="AS335" i="1"/>
  <c r="B335" i="1" s="1"/>
  <c r="AU334" i="1"/>
  <c r="G334" i="1" s="1"/>
  <c r="AS334" i="1"/>
  <c r="B334" i="1" s="1"/>
  <c r="AU333" i="1"/>
  <c r="G333" i="1" s="1"/>
  <c r="AS333" i="1"/>
  <c r="B333" i="1" s="1"/>
  <c r="AU332" i="1"/>
  <c r="G332" i="1" s="1"/>
  <c r="AS332" i="1"/>
  <c r="B332" i="1" s="1"/>
  <c r="AU331" i="1"/>
  <c r="G331" i="1" s="1"/>
  <c r="AS331" i="1"/>
  <c r="B331" i="1" s="1"/>
  <c r="AU330" i="1"/>
  <c r="G330" i="1" s="1"/>
  <c r="AS330" i="1"/>
  <c r="B330" i="1" s="1"/>
  <c r="AU329" i="1"/>
  <c r="G329" i="1" s="1"/>
  <c r="AS329" i="1"/>
  <c r="B329" i="1" s="1"/>
  <c r="AU328" i="1"/>
  <c r="G328" i="1" s="1"/>
  <c r="AS328" i="1"/>
  <c r="B328" i="1" s="1"/>
  <c r="AU327" i="1"/>
  <c r="G327" i="1" s="1"/>
  <c r="AS327" i="1"/>
  <c r="B327" i="1" s="1"/>
  <c r="AU326" i="1"/>
  <c r="G326" i="1" s="1"/>
  <c r="AS326" i="1"/>
  <c r="B326" i="1" s="1"/>
  <c r="AU325" i="1"/>
  <c r="G325" i="1" s="1"/>
  <c r="AS325" i="1"/>
  <c r="B325" i="1" s="1"/>
  <c r="AU324" i="1"/>
  <c r="G324" i="1" s="1"/>
  <c r="AS324" i="1"/>
  <c r="B324" i="1" s="1"/>
  <c r="AU323" i="1"/>
  <c r="G323" i="1" s="1"/>
  <c r="AS323" i="1"/>
  <c r="B323" i="1" s="1"/>
  <c r="AU322" i="1"/>
  <c r="G322" i="1" s="1"/>
  <c r="AS322" i="1"/>
  <c r="B322" i="1" s="1"/>
  <c r="AU321" i="1"/>
  <c r="G321" i="1" s="1"/>
  <c r="AS321" i="1"/>
  <c r="B321" i="1" s="1"/>
  <c r="AU320" i="1"/>
  <c r="G320" i="1" s="1"/>
  <c r="AS320" i="1"/>
  <c r="B320" i="1" s="1"/>
  <c r="AU319" i="1"/>
  <c r="G319" i="1" s="1"/>
  <c r="AS319" i="1"/>
  <c r="B319" i="1" s="1"/>
  <c r="AU318" i="1"/>
  <c r="G318" i="1" s="1"/>
  <c r="AS318" i="1"/>
  <c r="B318" i="1" s="1"/>
  <c r="AU317" i="1"/>
  <c r="G317" i="1" s="1"/>
  <c r="AS317" i="1"/>
  <c r="B317" i="1" s="1"/>
  <c r="AU316" i="1"/>
  <c r="G316" i="1" s="1"/>
  <c r="AS316" i="1"/>
  <c r="B316" i="1" s="1"/>
  <c r="AU315" i="1"/>
  <c r="G315" i="1" s="1"/>
  <c r="AS315" i="1"/>
  <c r="B315" i="1" s="1"/>
  <c r="AU314" i="1"/>
  <c r="G314" i="1" s="1"/>
  <c r="AS314" i="1"/>
  <c r="B314" i="1" s="1"/>
  <c r="AU313" i="1"/>
  <c r="G313" i="1" s="1"/>
  <c r="AS313" i="1"/>
  <c r="B313" i="1" s="1"/>
  <c r="AU312" i="1"/>
  <c r="G312" i="1" s="1"/>
  <c r="AS312" i="1"/>
  <c r="B312" i="1" s="1"/>
  <c r="AU311" i="1"/>
  <c r="G311" i="1" s="1"/>
  <c r="AS311" i="1"/>
  <c r="B311" i="1" s="1"/>
  <c r="AU310" i="1"/>
  <c r="G310" i="1" s="1"/>
  <c r="AS310" i="1"/>
  <c r="B310" i="1" s="1"/>
  <c r="AU309" i="1"/>
  <c r="G309" i="1" s="1"/>
  <c r="AS309" i="1"/>
  <c r="B309" i="1" s="1"/>
  <c r="AU308" i="1"/>
  <c r="G308" i="1" s="1"/>
  <c r="AS308" i="1"/>
  <c r="B308" i="1" s="1"/>
  <c r="AU307" i="1"/>
  <c r="G307" i="1" s="1"/>
  <c r="AS307" i="1"/>
  <c r="B307" i="1" s="1"/>
  <c r="AU306" i="1"/>
  <c r="G306" i="1" s="1"/>
  <c r="AS306" i="1"/>
  <c r="B306" i="1" s="1"/>
  <c r="AU305" i="1"/>
  <c r="G305" i="1" s="1"/>
  <c r="AS305" i="1"/>
  <c r="B305" i="1" s="1"/>
  <c r="AU304" i="1"/>
  <c r="G304" i="1" s="1"/>
  <c r="AS304" i="1"/>
  <c r="B304" i="1" s="1"/>
  <c r="AU303" i="1"/>
  <c r="G303" i="1" s="1"/>
  <c r="AS303" i="1"/>
  <c r="B303" i="1" s="1"/>
  <c r="AU302" i="1"/>
  <c r="G302" i="1" s="1"/>
  <c r="AS302" i="1"/>
  <c r="B302" i="1" s="1"/>
  <c r="AU301" i="1"/>
  <c r="G301" i="1" s="1"/>
  <c r="AS301" i="1"/>
  <c r="B301" i="1" s="1"/>
  <c r="AU300" i="1"/>
  <c r="G300" i="1" s="1"/>
  <c r="AS300" i="1"/>
  <c r="B300" i="1" s="1"/>
  <c r="AU299" i="1"/>
  <c r="G299" i="1" s="1"/>
  <c r="AS299" i="1"/>
  <c r="B299" i="1" s="1"/>
  <c r="AU298" i="1"/>
  <c r="G298" i="1" s="1"/>
  <c r="AS298" i="1"/>
  <c r="B298" i="1" s="1"/>
  <c r="AU297" i="1"/>
  <c r="G297" i="1" s="1"/>
  <c r="AS297" i="1"/>
  <c r="B297" i="1" s="1"/>
  <c r="AU296" i="1"/>
  <c r="G296" i="1" s="1"/>
  <c r="AS296" i="1"/>
  <c r="B296" i="1" s="1"/>
  <c r="AU295" i="1"/>
  <c r="G295" i="1" s="1"/>
  <c r="AS295" i="1"/>
  <c r="B295" i="1" s="1"/>
  <c r="AU294" i="1"/>
  <c r="G294" i="1" s="1"/>
  <c r="AS294" i="1"/>
  <c r="B294" i="1" s="1"/>
  <c r="AU293" i="1"/>
  <c r="G293" i="1" s="1"/>
  <c r="AS293" i="1"/>
  <c r="B293" i="1" s="1"/>
  <c r="AU292" i="1"/>
  <c r="G292" i="1" s="1"/>
  <c r="AS292" i="1"/>
  <c r="B292" i="1" s="1"/>
  <c r="AU291" i="1"/>
  <c r="G291" i="1" s="1"/>
  <c r="AS291" i="1"/>
  <c r="B291" i="1" s="1"/>
  <c r="AU290" i="1"/>
  <c r="G290" i="1" s="1"/>
  <c r="AS290" i="1"/>
  <c r="B290" i="1" s="1"/>
  <c r="AU289" i="1"/>
  <c r="G289" i="1" s="1"/>
  <c r="AS289" i="1"/>
  <c r="B289" i="1" s="1"/>
  <c r="AU288" i="1"/>
  <c r="G288" i="1" s="1"/>
  <c r="AS288" i="1"/>
  <c r="B288" i="1" s="1"/>
  <c r="AU287" i="1"/>
  <c r="G287" i="1" s="1"/>
  <c r="AS287" i="1"/>
  <c r="B287" i="1" s="1"/>
  <c r="AU286" i="1"/>
  <c r="G286" i="1" s="1"/>
  <c r="AS286" i="1"/>
  <c r="B286" i="1" s="1"/>
  <c r="AU285" i="1"/>
  <c r="G285" i="1" s="1"/>
  <c r="AS285" i="1"/>
  <c r="B285" i="1" s="1"/>
  <c r="AU284" i="1"/>
  <c r="G284" i="1" s="1"/>
  <c r="AS284" i="1"/>
  <c r="B284" i="1" s="1"/>
  <c r="AU283" i="1"/>
  <c r="G283" i="1" s="1"/>
  <c r="AS283" i="1"/>
  <c r="B283" i="1" s="1"/>
  <c r="AU282" i="1"/>
  <c r="G282" i="1" s="1"/>
  <c r="AS282" i="1"/>
  <c r="B282" i="1" s="1"/>
  <c r="AU281" i="1"/>
  <c r="G281" i="1" s="1"/>
  <c r="AS281" i="1"/>
  <c r="B281" i="1" s="1"/>
  <c r="AU280" i="1"/>
  <c r="G280" i="1" s="1"/>
  <c r="AS280" i="1"/>
  <c r="B280" i="1" s="1"/>
  <c r="AU279" i="1"/>
  <c r="G279" i="1" s="1"/>
  <c r="AS279" i="1"/>
  <c r="B279" i="1" s="1"/>
  <c r="AU278" i="1"/>
  <c r="G278" i="1" s="1"/>
  <c r="AS278" i="1"/>
  <c r="B278" i="1" s="1"/>
  <c r="AU277" i="1"/>
  <c r="G277" i="1" s="1"/>
  <c r="AS277" i="1"/>
  <c r="B277" i="1" s="1"/>
  <c r="AU276" i="1"/>
  <c r="G276" i="1" s="1"/>
  <c r="AS276" i="1"/>
  <c r="B276" i="1" s="1"/>
  <c r="AU275" i="1"/>
  <c r="G275" i="1" s="1"/>
  <c r="AS275" i="1"/>
  <c r="B275" i="1" s="1"/>
  <c r="AU274" i="1"/>
  <c r="G274" i="1" s="1"/>
  <c r="AS274" i="1"/>
  <c r="B274" i="1" s="1"/>
  <c r="AU273" i="1"/>
  <c r="G273" i="1" s="1"/>
  <c r="AS273" i="1"/>
  <c r="B273" i="1" s="1"/>
  <c r="AU272" i="1"/>
  <c r="G272" i="1" s="1"/>
  <c r="AS272" i="1"/>
  <c r="B272" i="1" s="1"/>
  <c r="AU271" i="1"/>
  <c r="G271" i="1" s="1"/>
  <c r="AS271" i="1"/>
  <c r="B271" i="1" s="1"/>
  <c r="AU270" i="1"/>
  <c r="G270" i="1" s="1"/>
  <c r="AS270" i="1"/>
  <c r="B270" i="1" s="1"/>
  <c r="AU269" i="1"/>
  <c r="G269" i="1" s="1"/>
  <c r="AS269" i="1"/>
  <c r="B269" i="1" s="1"/>
  <c r="AU268" i="1"/>
  <c r="G268" i="1" s="1"/>
  <c r="AS268" i="1"/>
  <c r="B268" i="1" s="1"/>
  <c r="AU267" i="1"/>
  <c r="G267" i="1" s="1"/>
  <c r="AS267" i="1"/>
  <c r="B267" i="1" s="1"/>
  <c r="AU266" i="1"/>
  <c r="G266" i="1" s="1"/>
  <c r="AS266" i="1"/>
  <c r="B266" i="1" s="1"/>
  <c r="AU265" i="1"/>
  <c r="G265" i="1" s="1"/>
  <c r="AS265" i="1"/>
  <c r="B265" i="1" s="1"/>
  <c r="AU264" i="1"/>
  <c r="G264" i="1" s="1"/>
  <c r="AS264" i="1"/>
  <c r="B264" i="1" s="1"/>
  <c r="AU263" i="1"/>
  <c r="G263" i="1" s="1"/>
  <c r="AS263" i="1"/>
  <c r="B263" i="1" s="1"/>
  <c r="AU262" i="1"/>
  <c r="G262" i="1" s="1"/>
  <c r="AS262" i="1"/>
  <c r="B262" i="1" s="1"/>
  <c r="AU261" i="1"/>
  <c r="G261" i="1" s="1"/>
  <c r="AS261" i="1"/>
  <c r="B261" i="1" s="1"/>
  <c r="AU260" i="1"/>
  <c r="G260" i="1" s="1"/>
  <c r="AS260" i="1"/>
  <c r="B260" i="1" s="1"/>
  <c r="AU259" i="1"/>
  <c r="G259" i="1" s="1"/>
  <c r="AS259" i="1"/>
  <c r="B259" i="1" s="1"/>
  <c r="AU258" i="1"/>
  <c r="G258" i="1" s="1"/>
  <c r="AS258" i="1"/>
  <c r="B258" i="1" s="1"/>
  <c r="AU257" i="1"/>
  <c r="G257" i="1" s="1"/>
  <c r="AS257" i="1"/>
  <c r="B257" i="1" s="1"/>
  <c r="AU256" i="1"/>
  <c r="G256" i="1" s="1"/>
  <c r="AS256" i="1"/>
  <c r="B256" i="1" s="1"/>
  <c r="AU255" i="1"/>
  <c r="G255" i="1" s="1"/>
  <c r="AS255" i="1"/>
  <c r="B255" i="1" s="1"/>
  <c r="AU254" i="1"/>
  <c r="G254" i="1" s="1"/>
  <c r="AS254" i="1"/>
  <c r="B254" i="1" s="1"/>
  <c r="AU253" i="1"/>
  <c r="G253" i="1" s="1"/>
  <c r="AS253" i="1"/>
  <c r="B253" i="1" s="1"/>
  <c r="AU252" i="1"/>
  <c r="G252" i="1" s="1"/>
  <c r="AS252" i="1"/>
  <c r="B252" i="1" s="1"/>
  <c r="AU251" i="1"/>
  <c r="G251" i="1" s="1"/>
  <c r="AS251" i="1"/>
  <c r="B251" i="1" s="1"/>
  <c r="AU250" i="1"/>
  <c r="G250" i="1" s="1"/>
  <c r="AS250" i="1"/>
  <c r="B250" i="1" s="1"/>
  <c r="AU249" i="1"/>
  <c r="G249" i="1" s="1"/>
  <c r="AS249" i="1"/>
  <c r="B249" i="1" s="1"/>
  <c r="AU248" i="1"/>
  <c r="G248" i="1" s="1"/>
  <c r="AS248" i="1"/>
  <c r="B248" i="1" s="1"/>
  <c r="AU247" i="1"/>
  <c r="G247" i="1" s="1"/>
  <c r="AS247" i="1"/>
  <c r="B247" i="1" s="1"/>
  <c r="AU246" i="1"/>
  <c r="G246" i="1" s="1"/>
  <c r="AS246" i="1"/>
  <c r="B246" i="1" s="1"/>
  <c r="AU245" i="1"/>
  <c r="G245" i="1" s="1"/>
  <c r="AS245" i="1"/>
  <c r="B245" i="1" s="1"/>
  <c r="AU244" i="1"/>
  <c r="G244" i="1" s="1"/>
  <c r="AS244" i="1"/>
  <c r="B244" i="1" s="1"/>
  <c r="AU243" i="1"/>
  <c r="G243" i="1" s="1"/>
  <c r="AS243" i="1"/>
  <c r="B243" i="1" s="1"/>
  <c r="AU242" i="1"/>
  <c r="G242" i="1" s="1"/>
  <c r="AS242" i="1"/>
  <c r="B242" i="1" s="1"/>
  <c r="AU241" i="1"/>
  <c r="G241" i="1" s="1"/>
  <c r="AS241" i="1"/>
  <c r="B241" i="1" s="1"/>
  <c r="AU240" i="1"/>
  <c r="G240" i="1" s="1"/>
  <c r="AS240" i="1"/>
  <c r="B240" i="1" s="1"/>
  <c r="AU239" i="1"/>
  <c r="G239" i="1" s="1"/>
  <c r="AS239" i="1"/>
  <c r="B239" i="1" s="1"/>
  <c r="AU238" i="1"/>
  <c r="G238" i="1" s="1"/>
  <c r="AS238" i="1"/>
  <c r="B238" i="1" s="1"/>
  <c r="AU237" i="1"/>
  <c r="G237" i="1" s="1"/>
  <c r="AS237" i="1"/>
  <c r="B237" i="1" s="1"/>
  <c r="AU236" i="1"/>
  <c r="G236" i="1" s="1"/>
  <c r="AS236" i="1"/>
  <c r="B236" i="1" s="1"/>
  <c r="AU235" i="1"/>
  <c r="G235" i="1" s="1"/>
  <c r="AS235" i="1"/>
  <c r="B235" i="1" s="1"/>
  <c r="AU234" i="1"/>
  <c r="G234" i="1" s="1"/>
  <c r="AS234" i="1"/>
  <c r="B234" i="1" s="1"/>
  <c r="AU233" i="1"/>
  <c r="G233" i="1" s="1"/>
  <c r="AS233" i="1"/>
  <c r="B233" i="1" s="1"/>
  <c r="AU232" i="1"/>
  <c r="G232" i="1" s="1"/>
  <c r="AS232" i="1"/>
  <c r="B232" i="1" s="1"/>
  <c r="AU231" i="1"/>
  <c r="G231" i="1" s="1"/>
  <c r="AS231" i="1"/>
  <c r="B231" i="1" s="1"/>
  <c r="AU230" i="1"/>
  <c r="G230" i="1" s="1"/>
  <c r="AS230" i="1"/>
  <c r="B230" i="1" s="1"/>
  <c r="AU229" i="1"/>
  <c r="G229" i="1" s="1"/>
  <c r="AS229" i="1"/>
  <c r="B229" i="1" s="1"/>
  <c r="AU228" i="1"/>
  <c r="G228" i="1" s="1"/>
  <c r="AS228" i="1"/>
  <c r="B228" i="1" s="1"/>
  <c r="AU227" i="1"/>
  <c r="G227" i="1" s="1"/>
  <c r="AS227" i="1"/>
  <c r="B227" i="1" s="1"/>
  <c r="AU226" i="1"/>
  <c r="G226" i="1" s="1"/>
  <c r="AS226" i="1"/>
  <c r="B226" i="1" s="1"/>
  <c r="AU225" i="1"/>
  <c r="G225" i="1" s="1"/>
  <c r="AS225" i="1"/>
  <c r="B225" i="1" s="1"/>
  <c r="AU224" i="1"/>
  <c r="G224" i="1" s="1"/>
  <c r="AS224" i="1"/>
  <c r="B224" i="1" s="1"/>
  <c r="AU223" i="1"/>
  <c r="G223" i="1" s="1"/>
  <c r="AS223" i="1"/>
  <c r="B223" i="1" s="1"/>
  <c r="AU222" i="1"/>
  <c r="G222" i="1" s="1"/>
  <c r="AS222" i="1"/>
  <c r="B222" i="1" s="1"/>
  <c r="AU221" i="1"/>
  <c r="G221" i="1" s="1"/>
  <c r="AS221" i="1"/>
  <c r="B221" i="1" s="1"/>
  <c r="AU220" i="1"/>
  <c r="G220" i="1" s="1"/>
  <c r="AS220" i="1"/>
  <c r="B220" i="1" s="1"/>
  <c r="AU219" i="1"/>
  <c r="G219" i="1" s="1"/>
  <c r="AS219" i="1"/>
  <c r="B219" i="1" s="1"/>
  <c r="AU218" i="1"/>
  <c r="G218" i="1" s="1"/>
  <c r="AS218" i="1"/>
  <c r="B218" i="1" s="1"/>
  <c r="AU217" i="1"/>
  <c r="G217" i="1" s="1"/>
  <c r="AS217" i="1"/>
  <c r="B217" i="1" s="1"/>
  <c r="AU216" i="1"/>
  <c r="G216" i="1" s="1"/>
  <c r="AS216" i="1"/>
  <c r="B216" i="1" s="1"/>
  <c r="AU215" i="1"/>
  <c r="G215" i="1" s="1"/>
  <c r="AS215" i="1"/>
  <c r="B215" i="1" s="1"/>
  <c r="AU214" i="1"/>
  <c r="G214" i="1" s="1"/>
  <c r="AS214" i="1"/>
  <c r="B214" i="1" s="1"/>
  <c r="AU213" i="1"/>
  <c r="G213" i="1" s="1"/>
  <c r="AS213" i="1"/>
  <c r="B213" i="1" s="1"/>
  <c r="AU212" i="1"/>
  <c r="G212" i="1" s="1"/>
  <c r="AS212" i="1"/>
  <c r="B212" i="1" s="1"/>
  <c r="AU211" i="1"/>
  <c r="G211" i="1" s="1"/>
  <c r="AS211" i="1"/>
  <c r="B211" i="1" s="1"/>
  <c r="AU210" i="1"/>
  <c r="G210" i="1" s="1"/>
  <c r="AS210" i="1"/>
  <c r="B210" i="1" s="1"/>
  <c r="AU209" i="1"/>
  <c r="G209" i="1" s="1"/>
  <c r="AS209" i="1"/>
  <c r="B209" i="1" s="1"/>
  <c r="AU208" i="1"/>
  <c r="G208" i="1" s="1"/>
  <c r="AS208" i="1"/>
  <c r="B208" i="1" s="1"/>
  <c r="AU207" i="1"/>
  <c r="G207" i="1" s="1"/>
  <c r="AS207" i="1"/>
  <c r="B207" i="1" s="1"/>
  <c r="AU206" i="1"/>
  <c r="G206" i="1" s="1"/>
  <c r="AS206" i="1"/>
  <c r="B206" i="1" s="1"/>
  <c r="AU205" i="1"/>
  <c r="G205" i="1" s="1"/>
  <c r="AS205" i="1"/>
  <c r="B205" i="1" s="1"/>
  <c r="AU204" i="1"/>
  <c r="G204" i="1" s="1"/>
  <c r="AS204" i="1"/>
  <c r="B204" i="1" s="1"/>
  <c r="AU203" i="1"/>
  <c r="G203" i="1" s="1"/>
  <c r="AS203" i="1"/>
  <c r="B203" i="1" s="1"/>
  <c r="AU202" i="1"/>
  <c r="G202" i="1" s="1"/>
  <c r="AS202" i="1"/>
  <c r="B202" i="1" s="1"/>
  <c r="AU201" i="1"/>
  <c r="G201" i="1" s="1"/>
  <c r="AS201" i="1"/>
  <c r="B201" i="1" s="1"/>
  <c r="AU200" i="1"/>
  <c r="G200" i="1" s="1"/>
  <c r="AS200" i="1"/>
  <c r="B200" i="1" s="1"/>
  <c r="AU199" i="1"/>
  <c r="G199" i="1" s="1"/>
  <c r="AS199" i="1"/>
  <c r="B199" i="1" s="1"/>
  <c r="AU198" i="1"/>
  <c r="G198" i="1" s="1"/>
  <c r="AS198" i="1"/>
  <c r="B198" i="1" s="1"/>
  <c r="AU197" i="1"/>
  <c r="G197" i="1" s="1"/>
  <c r="AS197" i="1"/>
  <c r="B197" i="1" s="1"/>
  <c r="AU196" i="1"/>
  <c r="G196" i="1" s="1"/>
  <c r="AS196" i="1"/>
  <c r="B196" i="1" s="1"/>
  <c r="AU195" i="1"/>
  <c r="G195" i="1" s="1"/>
  <c r="AS195" i="1"/>
  <c r="B195" i="1" s="1"/>
  <c r="AU194" i="1"/>
  <c r="G194" i="1" s="1"/>
  <c r="AS194" i="1"/>
  <c r="B194" i="1" s="1"/>
  <c r="AU193" i="1"/>
  <c r="G193" i="1" s="1"/>
  <c r="AS193" i="1"/>
  <c r="B193" i="1" s="1"/>
  <c r="AU192" i="1"/>
  <c r="G192" i="1" s="1"/>
  <c r="AS192" i="1"/>
  <c r="B192" i="1" s="1"/>
  <c r="AU191" i="1"/>
  <c r="G191" i="1" s="1"/>
  <c r="AS191" i="1"/>
  <c r="B191" i="1" s="1"/>
  <c r="AU190" i="1"/>
  <c r="G190" i="1" s="1"/>
  <c r="AS190" i="1"/>
  <c r="B190" i="1" s="1"/>
  <c r="AU189" i="1"/>
  <c r="G189" i="1" s="1"/>
  <c r="AS189" i="1"/>
  <c r="B189" i="1" s="1"/>
  <c r="AU188" i="1"/>
  <c r="G188" i="1" s="1"/>
  <c r="AS188" i="1"/>
  <c r="B188" i="1" s="1"/>
  <c r="AU187" i="1"/>
  <c r="G187" i="1" s="1"/>
  <c r="AS187" i="1"/>
  <c r="B187" i="1" s="1"/>
  <c r="AU186" i="1"/>
  <c r="G186" i="1" s="1"/>
  <c r="AS186" i="1"/>
  <c r="B186" i="1" s="1"/>
  <c r="AU185" i="1"/>
  <c r="G185" i="1" s="1"/>
  <c r="AS185" i="1"/>
  <c r="B185" i="1" s="1"/>
  <c r="AU184" i="1"/>
  <c r="G184" i="1" s="1"/>
  <c r="AS184" i="1"/>
  <c r="B184" i="1" s="1"/>
  <c r="AU183" i="1"/>
  <c r="G183" i="1" s="1"/>
  <c r="AS183" i="1"/>
  <c r="B183" i="1" s="1"/>
  <c r="AU182" i="1"/>
  <c r="G182" i="1" s="1"/>
  <c r="AS182" i="1"/>
  <c r="B182" i="1" s="1"/>
  <c r="AU181" i="1"/>
  <c r="G181" i="1" s="1"/>
  <c r="AS181" i="1"/>
  <c r="B181" i="1" s="1"/>
  <c r="AU180" i="1"/>
  <c r="G180" i="1" s="1"/>
  <c r="AS180" i="1"/>
  <c r="B180" i="1" s="1"/>
  <c r="AU179" i="1"/>
  <c r="G179" i="1" s="1"/>
  <c r="AS179" i="1"/>
  <c r="B179" i="1" s="1"/>
  <c r="AU178" i="1"/>
  <c r="G178" i="1" s="1"/>
  <c r="AS178" i="1"/>
  <c r="B178" i="1" s="1"/>
  <c r="AU177" i="1"/>
  <c r="G177" i="1" s="1"/>
  <c r="AS177" i="1"/>
  <c r="B177" i="1" s="1"/>
  <c r="AU176" i="1"/>
  <c r="G176" i="1" s="1"/>
  <c r="AS176" i="1"/>
  <c r="B176" i="1" s="1"/>
  <c r="AU175" i="1"/>
  <c r="G175" i="1" s="1"/>
  <c r="AS175" i="1"/>
  <c r="B175" i="1" s="1"/>
  <c r="AU174" i="1"/>
  <c r="G174" i="1" s="1"/>
  <c r="AS174" i="1"/>
  <c r="B174" i="1" s="1"/>
  <c r="AU173" i="1"/>
  <c r="G173" i="1" s="1"/>
  <c r="AS173" i="1"/>
  <c r="B173" i="1" s="1"/>
  <c r="AU172" i="1"/>
  <c r="G172" i="1" s="1"/>
  <c r="AS172" i="1"/>
  <c r="B172" i="1" s="1"/>
  <c r="AU171" i="1"/>
  <c r="G171" i="1" s="1"/>
  <c r="AS171" i="1"/>
  <c r="B171" i="1" s="1"/>
  <c r="AU170" i="1"/>
  <c r="G170" i="1" s="1"/>
  <c r="AS170" i="1"/>
  <c r="B170" i="1" s="1"/>
  <c r="AU169" i="1"/>
  <c r="G169" i="1" s="1"/>
  <c r="AS169" i="1"/>
  <c r="B169" i="1" s="1"/>
  <c r="AU168" i="1"/>
  <c r="G168" i="1" s="1"/>
  <c r="AS168" i="1"/>
  <c r="B168" i="1" s="1"/>
  <c r="AU167" i="1"/>
  <c r="G167" i="1" s="1"/>
  <c r="AS167" i="1"/>
  <c r="B167" i="1" s="1"/>
  <c r="AU166" i="1"/>
  <c r="G166" i="1" s="1"/>
  <c r="AS166" i="1"/>
  <c r="B166" i="1" s="1"/>
  <c r="AU165" i="1"/>
  <c r="G165" i="1" s="1"/>
  <c r="AS165" i="1"/>
  <c r="B165" i="1" s="1"/>
  <c r="AU164" i="1"/>
  <c r="G164" i="1" s="1"/>
  <c r="AS164" i="1"/>
  <c r="B164" i="1" s="1"/>
  <c r="AU163" i="1"/>
  <c r="G163" i="1" s="1"/>
  <c r="AS163" i="1"/>
  <c r="B163" i="1" s="1"/>
  <c r="AU162" i="1"/>
  <c r="G162" i="1" s="1"/>
  <c r="AS162" i="1"/>
  <c r="B162" i="1" s="1"/>
  <c r="AU161" i="1"/>
  <c r="G161" i="1" s="1"/>
  <c r="AS161" i="1"/>
  <c r="B161" i="1" s="1"/>
  <c r="AU160" i="1"/>
  <c r="G160" i="1" s="1"/>
  <c r="AS160" i="1"/>
  <c r="B160" i="1" s="1"/>
  <c r="AU159" i="1"/>
  <c r="G159" i="1" s="1"/>
  <c r="AS159" i="1"/>
  <c r="B159" i="1" s="1"/>
  <c r="AU158" i="1"/>
  <c r="G158" i="1" s="1"/>
  <c r="AS158" i="1"/>
  <c r="B158" i="1" s="1"/>
  <c r="AU157" i="1"/>
  <c r="G157" i="1" s="1"/>
  <c r="AS157" i="1"/>
  <c r="B157" i="1" s="1"/>
  <c r="AU156" i="1"/>
  <c r="G156" i="1" s="1"/>
  <c r="AS156" i="1"/>
  <c r="B156" i="1" s="1"/>
  <c r="AU155" i="1"/>
  <c r="G155" i="1" s="1"/>
  <c r="AS155" i="1"/>
  <c r="B155" i="1" s="1"/>
  <c r="AU154" i="1"/>
  <c r="G154" i="1" s="1"/>
  <c r="AS154" i="1"/>
  <c r="B154" i="1" s="1"/>
  <c r="AU153" i="1"/>
  <c r="G153" i="1" s="1"/>
  <c r="AS153" i="1"/>
  <c r="B153" i="1" s="1"/>
  <c r="AU152" i="1"/>
  <c r="G152" i="1" s="1"/>
  <c r="AS152" i="1"/>
  <c r="B152" i="1" s="1"/>
  <c r="AU151" i="1"/>
  <c r="G151" i="1" s="1"/>
  <c r="AS151" i="1"/>
  <c r="B151" i="1" s="1"/>
  <c r="AU150" i="1"/>
  <c r="G150" i="1" s="1"/>
  <c r="AS150" i="1"/>
  <c r="B150" i="1" s="1"/>
  <c r="AU149" i="1"/>
  <c r="G149" i="1" s="1"/>
  <c r="AS149" i="1"/>
  <c r="B149" i="1" s="1"/>
  <c r="AU148" i="1"/>
  <c r="G148" i="1" s="1"/>
  <c r="AS148" i="1"/>
  <c r="B148" i="1" s="1"/>
  <c r="AU147" i="1"/>
  <c r="G147" i="1" s="1"/>
  <c r="AS147" i="1"/>
  <c r="B147" i="1" s="1"/>
  <c r="AU146" i="1"/>
  <c r="G146" i="1" s="1"/>
  <c r="AS146" i="1"/>
  <c r="B146" i="1" s="1"/>
  <c r="AU145" i="1"/>
  <c r="G145" i="1" s="1"/>
  <c r="AS145" i="1"/>
  <c r="B145" i="1" s="1"/>
  <c r="AU144" i="1"/>
  <c r="G144" i="1" s="1"/>
  <c r="AS144" i="1"/>
  <c r="B144" i="1" s="1"/>
  <c r="AU143" i="1"/>
  <c r="G143" i="1" s="1"/>
  <c r="AS143" i="1"/>
  <c r="B143" i="1" s="1"/>
  <c r="AU142" i="1"/>
  <c r="G142" i="1" s="1"/>
  <c r="AS142" i="1"/>
  <c r="B142" i="1" s="1"/>
  <c r="AU141" i="1"/>
  <c r="G141" i="1" s="1"/>
  <c r="AS141" i="1"/>
  <c r="B141" i="1" s="1"/>
  <c r="AU140" i="1"/>
  <c r="G140" i="1" s="1"/>
  <c r="AS140" i="1"/>
  <c r="B140" i="1" s="1"/>
  <c r="AU139" i="1"/>
  <c r="G139" i="1" s="1"/>
  <c r="AS139" i="1"/>
  <c r="B139" i="1" s="1"/>
  <c r="AU138" i="1"/>
  <c r="G138" i="1" s="1"/>
  <c r="AS138" i="1"/>
  <c r="B138" i="1" s="1"/>
  <c r="AU137" i="1"/>
  <c r="G137" i="1" s="1"/>
  <c r="AS137" i="1"/>
  <c r="B137" i="1" s="1"/>
  <c r="AU136" i="1"/>
  <c r="G136" i="1" s="1"/>
  <c r="AS136" i="1"/>
  <c r="B136" i="1" s="1"/>
  <c r="AU135" i="1"/>
  <c r="G135" i="1" s="1"/>
  <c r="AS135" i="1"/>
  <c r="B135" i="1" s="1"/>
  <c r="AU134" i="1"/>
  <c r="G134" i="1" s="1"/>
  <c r="AS134" i="1"/>
  <c r="B134" i="1" s="1"/>
  <c r="AU133" i="1"/>
  <c r="G133" i="1" s="1"/>
  <c r="AS133" i="1"/>
  <c r="B133" i="1" s="1"/>
  <c r="AU132" i="1"/>
  <c r="G132" i="1" s="1"/>
  <c r="AS132" i="1"/>
  <c r="B132" i="1" s="1"/>
  <c r="AU131" i="1"/>
  <c r="G131" i="1" s="1"/>
  <c r="AS131" i="1"/>
  <c r="B131" i="1" s="1"/>
  <c r="AU130" i="1"/>
  <c r="G130" i="1" s="1"/>
  <c r="AS130" i="1"/>
  <c r="B130" i="1" s="1"/>
  <c r="AU129" i="1"/>
  <c r="G129" i="1" s="1"/>
  <c r="AS129" i="1"/>
  <c r="B129" i="1" s="1"/>
  <c r="AU128" i="1"/>
  <c r="G128" i="1" s="1"/>
  <c r="AS128" i="1"/>
  <c r="B128" i="1" s="1"/>
  <c r="AU127" i="1"/>
  <c r="G127" i="1" s="1"/>
  <c r="AS127" i="1"/>
  <c r="B127" i="1" s="1"/>
  <c r="AU126" i="1"/>
  <c r="G126" i="1" s="1"/>
  <c r="AS126" i="1"/>
  <c r="B126" i="1" s="1"/>
  <c r="AU125" i="1"/>
  <c r="G125" i="1" s="1"/>
  <c r="AS125" i="1"/>
  <c r="B125" i="1" s="1"/>
  <c r="AU124" i="1"/>
  <c r="G124" i="1" s="1"/>
  <c r="AS124" i="1"/>
  <c r="B124" i="1" s="1"/>
  <c r="AU123" i="1"/>
  <c r="G123" i="1" s="1"/>
  <c r="AS123" i="1"/>
  <c r="B123" i="1" s="1"/>
  <c r="AU122" i="1"/>
  <c r="G122" i="1" s="1"/>
  <c r="AS122" i="1"/>
  <c r="B122" i="1" s="1"/>
  <c r="AU121" i="1"/>
  <c r="G121" i="1" s="1"/>
  <c r="AS121" i="1"/>
  <c r="B121" i="1" s="1"/>
  <c r="AU120" i="1"/>
  <c r="G120" i="1" s="1"/>
  <c r="AS120" i="1"/>
  <c r="B120" i="1" s="1"/>
  <c r="AU119" i="1"/>
  <c r="G119" i="1" s="1"/>
  <c r="AS119" i="1"/>
  <c r="B119" i="1" s="1"/>
  <c r="AU118" i="1"/>
  <c r="G118" i="1" s="1"/>
  <c r="AS118" i="1"/>
  <c r="B118" i="1" s="1"/>
  <c r="AU117" i="1"/>
  <c r="G117" i="1" s="1"/>
  <c r="AS117" i="1"/>
  <c r="B117" i="1" s="1"/>
  <c r="AU116" i="1"/>
  <c r="G116" i="1" s="1"/>
  <c r="AS116" i="1"/>
  <c r="B116" i="1" s="1"/>
  <c r="AU115" i="1"/>
  <c r="G115" i="1" s="1"/>
  <c r="AS115" i="1"/>
  <c r="B115" i="1" s="1"/>
  <c r="AU114" i="1"/>
  <c r="G114" i="1" s="1"/>
  <c r="AS114" i="1"/>
  <c r="B114" i="1" s="1"/>
  <c r="AU113" i="1"/>
  <c r="G113" i="1" s="1"/>
  <c r="AS113" i="1"/>
  <c r="B113" i="1" s="1"/>
  <c r="AU112" i="1"/>
  <c r="G112" i="1" s="1"/>
  <c r="AS112" i="1"/>
  <c r="B112" i="1" s="1"/>
  <c r="AU111" i="1"/>
  <c r="G111" i="1" s="1"/>
  <c r="AS111" i="1"/>
  <c r="B111" i="1" s="1"/>
  <c r="AU110" i="1"/>
  <c r="G110" i="1" s="1"/>
  <c r="AS110" i="1"/>
  <c r="B110" i="1" s="1"/>
  <c r="AU109" i="1"/>
  <c r="G109" i="1" s="1"/>
  <c r="AS109" i="1"/>
  <c r="B109" i="1" s="1"/>
  <c r="AU108" i="1"/>
  <c r="G108" i="1" s="1"/>
  <c r="AS108" i="1"/>
  <c r="B108" i="1" s="1"/>
  <c r="AU107" i="1"/>
  <c r="G107" i="1" s="1"/>
  <c r="AS107" i="1"/>
  <c r="B107" i="1" s="1"/>
  <c r="AU106" i="1"/>
  <c r="G106" i="1" s="1"/>
  <c r="AS106" i="1"/>
  <c r="B106" i="1" s="1"/>
  <c r="AU105" i="1"/>
  <c r="G105" i="1" s="1"/>
  <c r="AS105" i="1"/>
  <c r="B105" i="1" s="1"/>
  <c r="AU104" i="1"/>
  <c r="G104" i="1" s="1"/>
  <c r="AS104" i="1"/>
  <c r="B104" i="1" s="1"/>
  <c r="AU103" i="1"/>
  <c r="G103" i="1" s="1"/>
  <c r="AS103" i="1"/>
  <c r="B103" i="1" s="1"/>
  <c r="AU102" i="1"/>
  <c r="G102" i="1" s="1"/>
  <c r="AS102" i="1"/>
  <c r="B102" i="1" s="1"/>
  <c r="AU101" i="1"/>
  <c r="G101" i="1" s="1"/>
  <c r="AS101" i="1"/>
  <c r="B101" i="1" s="1"/>
  <c r="AU100" i="1"/>
  <c r="G100" i="1" s="1"/>
  <c r="AS100" i="1"/>
  <c r="B100" i="1" s="1"/>
  <c r="AU99" i="1"/>
  <c r="G99" i="1" s="1"/>
  <c r="AS99" i="1"/>
  <c r="B99" i="1" s="1"/>
  <c r="AU98" i="1"/>
  <c r="G98" i="1" s="1"/>
  <c r="AS98" i="1"/>
  <c r="B98" i="1" s="1"/>
  <c r="AU97" i="1"/>
  <c r="G97" i="1" s="1"/>
  <c r="AS97" i="1"/>
  <c r="B97" i="1" s="1"/>
  <c r="AU96" i="1"/>
  <c r="G96" i="1" s="1"/>
  <c r="AS96" i="1"/>
  <c r="B96" i="1" s="1"/>
  <c r="AU95" i="1"/>
  <c r="G95" i="1" s="1"/>
  <c r="AS95" i="1"/>
  <c r="B95" i="1" s="1"/>
  <c r="AU94" i="1"/>
  <c r="G94" i="1" s="1"/>
  <c r="AS94" i="1"/>
  <c r="B94" i="1" s="1"/>
  <c r="AU93" i="1"/>
  <c r="G93" i="1" s="1"/>
  <c r="AS93" i="1"/>
  <c r="B93" i="1" s="1"/>
  <c r="AU92" i="1"/>
  <c r="G92" i="1" s="1"/>
  <c r="AS92" i="1"/>
  <c r="B92" i="1" s="1"/>
  <c r="AU91" i="1"/>
  <c r="G91" i="1" s="1"/>
  <c r="AS91" i="1"/>
  <c r="B91" i="1" s="1"/>
  <c r="AU90" i="1"/>
  <c r="G90" i="1" s="1"/>
  <c r="AS90" i="1"/>
  <c r="B90" i="1" s="1"/>
  <c r="AU89" i="1"/>
  <c r="G89" i="1" s="1"/>
  <c r="AS89" i="1"/>
  <c r="B89" i="1" s="1"/>
  <c r="AU88" i="1"/>
  <c r="G88" i="1" s="1"/>
  <c r="AS88" i="1"/>
  <c r="B88" i="1" s="1"/>
  <c r="AU87" i="1"/>
  <c r="G87" i="1" s="1"/>
  <c r="AS87" i="1"/>
  <c r="B87" i="1" s="1"/>
  <c r="AU86" i="1"/>
  <c r="G86" i="1" s="1"/>
  <c r="AS86" i="1"/>
  <c r="B86" i="1" s="1"/>
  <c r="AU85" i="1"/>
  <c r="G85" i="1" s="1"/>
  <c r="AS85" i="1"/>
  <c r="B85" i="1" s="1"/>
  <c r="AU84" i="1"/>
  <c r="G84" i="1" s="1"/>
  <c r="AS84" i="1"/>
  <c r="B84" i="1" s="1"/>
  <c r="AU83" i="1"/>
  <c r="G83" i="1" s="1"/>
  <c r="AS83" i="1"/>
  <c r="B83" i="1" s="1"/>
  <c r="AU82" i="1"/>
  <c r="G82" i="1" s="1"/>
  <c r="AS82" i="1"/>
  <c r="B82" i="1" s="1"/>
  <c r="AU81" i="1"/>
  <c r="G81" i="1" s="1"/>
  <c r="AS81" i="1"/>
  <c r="B81" i="1" s="1"/>
  <c r="AU80" i="1"/>
  <c r="G80" i="1" s="1"/>
  <c r="AS80" i="1"/>
  <c r="B80" i="1" s="1"/>
  <c r="AU79" i="1"/>
  <c r="G79" i="1" s="1"/>
  <c r="AS79" i="1"/>
  <c r="B79" i="1" s="1"/>
  <c r="AU78" i="1"/>
  <c r="G78" i="1" s="1"/>
  <c r="AS78" i="1"/>
  <c r="B78" i="1" s="1"/>
  <c r="AU77" i="1"/>
  <c r="G77" i="1" s="1"/>
  <c r="AS77" i="1"/>
  <c r="B77" i="1" s="1"/>
  <c r="AU76" i="1"/>
  <c r="G76" i="1" s="1"/>
  <c r="AS76" i="1"/>
  <c r="B76" i="1" s="1"/>
  <c r="AU75" i="1"/>
  <c r="G75" i="1" s="1"/>
  <c r="AS75" i="1"/>
  <c r="B75" i="1" s="1"/>
  <c r="AU74" i="1"/>
  <c r="G74" i="1" s="1"/>
  <c r="AS74" i="1"/>
  <c r="B74" i="1" s="1"/>
  <c r="AU73" i="1"/>
  <c r="G73" i="1" s="1"/>
  <c r="AS73" i="1"/>
  <c r="B73" i="1" s="1"/>
  <c r="AU72" i="1"/>
  <c r="G72" i="1" s="1"/>
  <c r="AS72" i="1"/>
  <c r="B72" i="1" s="1"/>
  <c r="AU71" i="1"/>
  <c r="G71" i="1" s="1"/>
  <c r="AS71" i="1"/>
  <c r="B71" i="1" s="1"/>
  <c r="AU70" i="1"/>
  <c r="G70" i="1" s="1"/>
  <c r="AS70" i="1"/>
  <c r="B70" i="1" s="1"/>
  <c r="AU69" i="1"/>
  <c r="G69" i="1" s="1"/>
  <c r="AS69" i="1"/>
  <c r="B69" i="1" s="1"/>
  <c r="AU68" i="1"/>
  <c r="G68" i="1" s="1"/>
  <c r="AS68" i="1"/>
  <c r="B68" i="1" s="1"/>
  <c r="AU67" i="1"/>
  <c r="G67" i="1" s="1"/>
  <c r="AS67" i="1"/>
  <c r="B67" i="1" s="1"/>
  <c r="AU66" i="1"/>
  <c r="G66" i="1" s="1"/>
  <c r="AS66" i="1"/>
  <c r="B66" i="1" s="1"/>
  <c r="AU65" i="1"/>
  <c r="G65" i="1" s="1"/>
  <c r="AS65" i="1"/>
  <c r="B65" i="1" s="1"/>
  <c r="AU64" i="1"/>
  <c r="G64" i="1" s="1"/>
  <c r="AS64" i="1"/>
  <c r="B64" i="1" s="1"/>
  <c r="AU63" i="1"/>
  <c r="G63" i="1" s="1"/>
  <c r="AS63" i="1"/>
  <c r="B63" i="1" s="1"/>
  <c r="AU62" i="1"/>
  <c r="G62" i="1" s="1"/>
  <c r="AS62" i="1"/>
  <c r="B62" i="1" s="1"/>
  <c r="AU61" i="1"/>
  <c r="G61" i="1" s="1"/>
  <c r="AS61" i="1"/>
  <c r="B61" i="1" s="1"/>
  <c r="AU60" i="1"/>
  <c r="G60" i="1" s="1"/>
  <c r="AS60" i="1"/>
  <c r="B60" i="1" s="1"/>
  <c r="AU59" i="1"/>
  <c r="G59" i="1" s="1"/>
  <c r="AS59" i="1"/>
  <c r="B59" i="1" s="1"/>
  <c r="AU58" i="1"/>
  <c r="G58" i="1" s="1"/>
  <c r="AS58" i="1"/>
  <c r="B58" i="1" s="1"/>
  <c r="AU57" i="1"/>
  <c r="G57" i="1" s="1"/>
  <c r="AS57" i="1"/>
  <c r="B57" i="1" s="1"/>
  <c r="AU56" i="1"/>
  <c r="G56" i="1" s="1"/>
  <c r="AS56" i="1"/>
  <c r="B56" i="1" s="1"/>
  <c r="AU55" i="1"/>
  <c r="G55" i="1" s="1"/>
  <c r="AS55" i="1"/>
  <c r="B55" i="1" s="1"/>
  <c r="AU54" i="1"/>
  <c r="G54" i="1" s="1"/>
  <c r="AS54" i="1"/>
  <c r="B54" i="1" s="1"/>
  <c r="AU53" i="1"/>
  <c r="G53" i="1" s="1"/>
  <c r="AS53" i="1"/>
  <c r="B53" i="1" s="1"/>
  <c r="AU52" i="1"/>
  <c r="G52" i="1" s="1"/>
  <c r="AS52" i="1"/>
  <c r="B52" i="1" s="1"/>
  <c r="AU51" i="1"/>
  <c r="G51" i="1" s="1"/>
  <c r="AS51" i="1"/>
  <c r="B51" i="1" s="1"/>
  <c r="AU50" i="1"/>
  <c r="G50" i="1" s="1"/>
  <c r="AS50" i="1"/>
  <c r="B50" i="1" s="1"/>
  <c r="AU49" i="1"/>
  <c r="G49" i="1" s="1"/>
  <c r="AS49" i="1"/>
  <c r="B49" i="1" s="1"/>
  <c r="AU48" i="1"/>
  <c r="G48" i="1" s="1"/>
  <c r="AS48" i="1"/>
  <c r="B48" i="1" s="1"/>
  <c r="AU47" i="1"/>
  <c r="G47" i="1" s="1"/>
  <c r="AS47" i="1"/>
  <c r="B47" i="1" s="1"/>
  <c r="AU46" i="1"/>
  <c r="G46" i="1" s="1"/>
  <c r="AS46" i="1"/>
  <c r="B46" i="1" s="1"/>
  <c r="AU45" i="1"/>
  <c r="G45" i="1" s="1"/>
  <c r="AS45" i="1"/>
  <c r="B45" i="1" s="1"/>
  <c r="AU44" i="1"/>
  <c r="G44" i="1" s="1"/>
  <c r="AS44" i="1"/>
  <c r="B44" i="1" s="1"/>
  <c r="AU43" i="1"/>
  <c r="G43" i="1" s="1"/>
  <c r="AS43" i="1"/>
  <c r="B43" i="1" s="1"/>
  <c r="AU42" i="1"/>
  <c r="G42" i="1" s="1"/>
  <c r="AS42" i="1"/>
  <c r="B42" i="1" s="1"/>
  <c r="AU41" i="1"/>
  <c r="G41" i="1" s="1"/>
  <c r="AS41" i="1"/>
  <c r="B41" i="1" s="1"/>
  <c r="AU40" i="1"/>
  <c r="G40" i="1" s="1"/>
  <c r="AS40" i="1"/>
  <c r="B40" i="1" s="1"/>
  <c r="AU39" i="1"/>
  <c r="G39" i="1" s="1"/>
  <c r="AS39" i="1"/>
  <c r="B39" i="1" s="1"/>
  <c r="AU38" i="1"/>
  <c r="G38" i="1" s="1"/>
  <c r="AS38" i="1"/>
  <c r="B38" i="1" s="1"/>
  <c r="AU37" i="1"/>
  <c r="G37" i="1" s="1"/>
  <c r="AS37" i="1"/>
  <c r="B37" i="1" s="1"/>
  <c r="AU36" i="1"/>
  <c r="G36" i="1" s="1"/>
  <c r="AS36" i="1"/>
  <c r="B36" i="1" s="1"/>
  <c r="AU35" i="1"/>
  <c r="G35" i="1" s="1"/>
  <c r="AS35" i="1"/>
  <c r="B35" i="1" s="1"/>
  <c r="AU34" i="1"/>
  <c r="G34" i="1" s="1"/>
  <c r="AS34" i="1"/>
  <c r="B34" i="1" s="1"/>
  <c r="AU33" i="1"/>
  <c r="G33" i="1" s="1"/>
  <c r="AS33" i="1"/>
  <c r="B33" i="1" s="1"/>
  <c r="AU32" i="1"/>
  <c r="G32" i="1" s="1"/>
  <c r="AS32" i="1"/>
  <c r="B32" i="1" s="1"/>
  <c r="AU31" i="1"/>
  <c r="G31" i="1" s="1"/>
  <c r="AS31" i="1"/>
  <c r="B31" i="1" s="1"/>
  <c r="AU30" i="1"/>
  <c r="G30" i="1" s="1"/>
  <c r="AS30" i="1"/>
  <c r="B30" i="1" s="1"/>
  <c r="AU29" i="1"/>
  <c r="G29" i="1" s="1"/>
  <c r="AS29" i="1"/>
  <c r="B29" i="1" s="1"/>
  <c r="AU28" i="1"/>
  <c r="G28" i="1" s="1"/>
  <c r="AS28" i="1"/>
  <c r="B28" i="1" s="1"/>
  <c r="AU27" i="1"/>
  <c r="G27" i="1" s="1"/>
  <c r="AS27" i="1"/>
  <c r="B27" i="1" s="1"/>
  <c r="AU26" i="1"/>
  <c r="G26" i="1" s="1"/>
  <c r="AS26" i="1"/>
  <c r="B26" i="1" s="1"/>
  <c r="AU25" i="1"/>
  <c r="G25" i="1" s="1"/>
  <c r="AS25" i="1"/>
  <c r="B25" i="1" s="1"/>
  <c r="AU24" i="1"/>
  <c r="G24" i="1" s="1"/>
  <c r="AS24" i="1"/>
  <c r="B24" i="1" s="1"/>
  <c r="AU23" i="1"/>
  <c r="G23" i="1" s="1"/>
  <c r="AS23" i="1"/>
  <c r="B23" i="1" s="1"/>
  <c r="AU22" i="1"/>
  <c r="G22" i="1" s="1"/>
  <c r="AS22" i="1"/>
  <c r="B22" i="1" s="1"/>
  <c r="AU21" i="1"/>
  <c r="G21" i="1" s="1"/>
  <c r="AS21" i="1"/>
  <c r="B21" i="1" s="1"/>
  <c r="AU20" i="1"/>
  <c r="G20" i="1" s="1"/>
  <c r="AS20" i="1"/>
  <c r="B20" i="1" s="1"/>
  <c r="AU19" i="1"/>
  <c r="G19" i="1" s="1"/>
  <c r="AS19" i="1"/>
  <c r="B19" i="1" s="1"/>
  <c r="AK67" i="1"/>
  <c r="AL67" i="1"/>
  <c r="AM67" i="1"/>
  <c r="AN67" i="1"/>
  <c r="AK68" i="1"/>
  <c r="AL68" i="1"/>
  <c r="AM68" i="1"/>
  <c r="AN68" i="1"/>
  <c r="AK69" i="1"/>
  <c r="AL69" i="1"/>
  <c r="AM69" i="1"/>
  <c r="AN69" i="1"/>
  <c r="AK70" i="1"/>
  <c r="AL70" i="1"/>
  <c r="AM70" i="1"/>
  <c r="AN70" i="1"/>
  <c r="AK71" i="1"/>
  <c r="AL71" i="1"/>
  <c r="AM71" i="1"/>
  <c r="AN71" i="1"/>
  <c r="AK72" i="1"/>
  <c r="AL72" i="1"/>
  <c r="AM72" i="1"/>
  <c r="AN72" i="1"/>
  <c r="AK73" i="1"/>
  <c r="AL73" i="1"/>
  <c r="AM73" i="1"/>
  <c r="AN73" i="1"/>
  <c r="AK74" i="1"/>
  <c r="AL74" i="1"/>
  <c r="AM74" i="1"/>
  <c r="AN74" i="1"/>
  <c r="AK75" i="1"/>
  <c r="AL75" i="1"/>
  <c r="AM75" i="1"/>
  <c r="AN75" i="1"/>
  <c r="AK76" i="1"/>
  <c r="AL76" i="1"/>
  <c r="AM76" i="1"/>
  <c r="AN76" i="1"/>
  <c r="AK77" i="1"/>
  <c r="AL77" i="1"/>
  <c r="AM77" i="1"/>
  <c r="AN77" i="1"/>
  <c r="AK78" i="1"/>
  <c r="AL78" i="1"/>
  <c r="AM78" i="1"/>
  <c r="AN78" i="1"/>
  <c r="AK79" i="1"/>
  <c r="AL79" i="1"/>
  <c r="AM79" i="1"/>
  <c r="AN79" i="1"/>
  <c r="AK80" i="1"/>
  <c r="AL80" i="1"/>
  <c r="AM80" i="1"/>
  <c r="AN80" i="1"/>
  <c r="AK81" i="1"/>
  <c r="AL81" i="1"/>
  <c r="AM81" i="1"/>
  <c r="AN81" i="1"/>
  <c r="AK82" i="1"/>
  <c r="AL82" i="1"/>
  <c r="AM82" i="1"/>
  <c r="AN82" i="1"/>
  <c r="AK83" i="1"/>
  <c r="AL83" i="1"/>
  <c r="AM83" i="1"/>
  <c r="AN83" i="1"/>
  <c r="AK84" i="1"/>
  <c r="AL84" i="1"/>
  <c r="AM84" i="1"/>
  <c r="AN84" i="1"/>
  <c r="AK85" i="1"/>
  <c r="AL85" i="1"/>
  <c r="AM85" i="1"/>
  <c r="AN85" i="1"/>
  <c r="AK86" i="1"/>
  <c r="AL86" i="1"/>
  <c r="AM86" i="1"/>
  <c r="AN86" i="1"/>
  <c r="AK87" i="1"/>
  <c r="AL87" i="1"/>
  <c r="AM87" i="1"/>
  <c r="AN87" i="1"/>
  <c r="AK88" i="1"/>
  <c r="AL88" i="1"/>
  <c r="AM88" i="1"/>
  <c r="AN88" i="1"/>
  <c r="AK89" i="1"/>
  <c r="AL89" i="1"/>
  <c r="AM89" i="1"/>
  <c r="AN89" i="1"/>
  <c r="AK90" i="1"/>
  <c r="AL90" i="1"/>
  <c r="AM90" i="1"/>
  <c r="AN90" i="1"/>
  <c r="M220" i="1" l="1"/>
  <c r="M145" i="1"/>
  <c r="M118" i="1"/>
  <c r="M63" i="1"/>
  <c r="K123" i="1" l="1"/>
  <c r="K124" i="1"/>
  <c r="K161" i="1" s="1"/>
  <c r="K125" i="1"/>
  <c r="K167" i="1" s="1"/>
  <c r="K126" i="1"/>
  <c r="K173" i="1" s="1"/>
  <c r="K127" i="1"/>
  <c r="K179" i="1" s="1"/>
  <c r="K128" i="1"/>
  <c r="K185" i="1" s="1"/>
  <c r="K129" i="1"/>
  <c r="K191" i="1" s="1"/>
  <c r="K130" i="1"/>
  <c r="K197" i="1" s="1"/>
  <c r="K131" i="1"/>
  <c r="K203" i="1" s="1"/>
  <c r="K122" i="1"/>
  <c r="AB89" i="1"/>
  <c r="AC89" i="1"/>
  <c r="AD89" i="1"/>
  <c r="AE89" i="1"/>
  <c r="AF89" i="1"/>
  <c r="AG89" i="1"/>
  <c r="AH89" i="1"/>
  <c r="AI89" i="1"/>
  <c r="AJ89" i="1"/>
  <c r="AB90" i="1"/>
  <c r="AC90" i="1"/>
  <c r="AD90" i="1"/>
  <c r="AE90" i="1"/>
  <c r="AF90" i="1"/>
  <c r="AG90" i="1"/>
  <c r="AH90" i="1"/>
  <c r="AI90" i="1"/>
  <c r="AJ90" i="1"/>
  <c r="AC88" i="1"/>
  <c r="AD88" i="1"/>
  <c r="AE88" i="1"/>
  <c r="AF88" i="1"/>
  <c r="AG88" i="1"/>
  <c r="AH88" i="1"/>
  <c r="AI88" i="1"/>
  <c r="AJ88" i="1"/>
  <c r="AB88" i="1"/>
  <c r="AB86" i="1"/>
  <c r="AC86" i="1"/>
  <c r="AD86" i="1"/>
  <c r="AE86" i="1"/>
  <c r="AF86" i="1"/>
  <c r="AG86" i="1"/>
  <c r="AH86" i="1"/>
  <c r="AI86" i="1"/>
  <c r="AJ86" i="1"/>
  <c r="AB87" i="1"/>
  <c r="AC87" i="1"/>
  <c r="AD87" i="1"/>
  <c r="AE87" i="1"/>
  <c r="AF87" i="1"/>
  <c r="AG87" i="1"/>
  <c r="AH87" i="1"/>
  <c r="AI87" i="1"/>
  <c r="AJ87" i="1"/>
  <c r="AC85" i="1"/>
  <c r="AD85" i="1"/>
  <c r="AE85" i="1"/>
  <c r="AF85" i="1"/>
  <c r="AG85" i="1"/>
  <c r="AH85" i="1"/>
  <c r="AI85" i="1"/>
  <c r="AJ85" i="1"/>
  <c r="AB85" i="1"/>
  <c r="AB83" i="1"/>
  <c r="AC83" i="1"/>
  <c r="AD83" i="1"/>
  <c r="AE83" i="1"/>
  <c r="AF83" i="1"/>
  <c r="AG83" i="1"/>
  <c r="AH83" i="1"/>
  <c r="AI83" i="1"/>
  <c r="AJ83" i="1"/>
  <c r="AB84" i="1"/>
  <c r="AC84" i="1"/>
  <c r="AD84" i="1"/>
  <c r="AE84" i="1"/>
  <c r="AF84" i="1"/>
  <c r="AG84" i="1"/>
  <c r="AH84" i="1"/>
  <c r="AI84" i="1"/>
  <c r="AJ84" i="1"/>
  <c r="AC82" i="1"/>
  <c r="AD82" i="1"/>
  <c r="AE82" i="1"/>
  <c r="AF82" i="1"/>
  <c r="AG82" i="1"/>
  <c r="AH82" i="1"/>
  <c r="AI82" i="1"/>
  <c r="AJ82" i="1"/>
  <c r="AB82" i="1"/>
  <c r="AB80" i="1"/>
  <c r="AC80" i="1"/>
  <c r="AD80" i="1"/>
  <c r="AE80" i="1"/>
  <c r="AF80" i="1"/>
  <c r="AG80" i="1"/>
  <c r="AH80" i="1"/>
  <c r="AI80" i="1"/>
  <c r="AJ80" i="1"/>
  <c r="AB81" i="1"/>
  <c r="AC81" i="1"/>
  <c r="AD81" i="1"/>
  <c r="AE81" i="1"/>
  <c r="AF81" i="1"/>
  <c r="AG81" i="1"/>
  <c r="AH81" i="1"/>
  <c r="AI81" i="1"/>
  <c r="AJ81" i="1"/>
  <c r="AC79" i="1"/>
  <c r="AD79" i="1"/>
  <c r="AE79" i="1"/>
  <c r="AF79" i="1"/>
  <c r="AG79" i="1"/>
  <c r="AH79" i="1"/>
  <c r="AI79" i="1"/>
  <c r="AJ79" i="1"/>
  <c r="AB79" i="1"/>
  <c r="AB78" i="1"/>
  <c r="AC78" i="1"/>
  <c r="AD78" i="1"/>
  <c r="AE78" i="1"/>
  <c r="AF78" i="1"/>
  <c r="AG78" i="1"/>
  <c r="AH78" i="1"/>
  <c r="AI78" i="1"/>
  <c r="AJ78" i="1"/>
  <c r="AB77" i="1"/>
  <c r="AC77" i="1"/>
  <c r="AD77" i="1"/>
  <c r="AE77" i="1"/>
  <c r="AF77" i="1"/>
  <c r="AG77" i="1"/>
  <c r="AH77" i="1"/>
  <c r="AI77" i="1"/>
  <c r="AJ77" i="1"/>
  <c r="AC76" i="1"/>
  <c r="AD76" i="1"/>
  <c r="AE76" i="1"/>
  <c r="AF76" i="1"/>
  <c r="AG76" i="1"/>
  <c r="AH76" i="1"/>
  <c r="AI76" i="1"/>
  <c r="AJ76" i="1"/>
  <c r="AB76" i="1"/>
  <c r="AB74" i="1"/>
  <c r="AC74" i="1"/>
  <c r="AD74" i="1"/>
  <c r="AE74" i="1"/>
  <c r="AF74" i="1"/>
  <c r="AG74" i="1"/>
  <c r="AH74" i="1"/>
  <c r="AI74" i="1"/>
  <c r="AJ74" i="1"/>
  <c r="AB75" i="1"/>
  <c r="AC75" i="1"/>
  <c r="AD75" i="1"/>
  <c r="AE75" i="1"/>
  <c r="AF75" i="1"/>
  <c r="AG75" i="1"/>
  <c r="AH75" i="1"/>
  <c r="AI75" i="1"/>
  <c r="AJ75" i="1"/>
  <c r="AC73" i="1"/>
  <c r="AD73" i="1"/>
  <c r="AE73" i="1"/>
  <c r="AF73" i="1"/>
  <c r="AG73" i="1"/>
  <c r="AH73" i="1"/>
  <c r="AI73" i="1"/>
  <c r="AJ73" i="1"/>
  <c r="AB73" i="1"/>
  <c r="AB71" i="1"/>
  <c r="AC71" i="1"/>
  <c r="AD71" i="1"/>
  <c r="AE71" i="1"/>
  <c r="AF71" i="1"/>
  <c r="AG71" i="1"/>
  <c r="AH71" i="1"/>
  <c r="AI71" i="1"/>
  <c r="AJ71" i="1"/>
  <c r="AB72" i="1"/>
  <c r="AC72" i="1"/>
  <c r="AD72" i="1"/>
  <c r="AE72" i="1"/>
  <c r="AF72" i="1"/>
  <c r="AG72" i="1"/>
  <c r="AH72" i="1"/>
  <c r="AI72" i="1"/>
  <c r="AJ72" i="1"/>
  <c r="AC70" i="1"/>
  <c r="AD70" i="1"/>
  <c r="AE70" i="1"/>
  <c r="AF70" i="1"/>
  <c r="AG70" i="1"/>
  <c r="AH70" i="1"/>
  <c r="AI70" i="1"/>
  <c r="AJ70" i="1"/>
  <c r="AB70" i="1"/>
  <c r="K89" i="1"/>
  <c r="K90" i="1"/>
  <c r="K88" i="1"/>
  <c r="K86" i="1"/>
  <c r="K87" i="1"/>
  <c r="K85" i="1"/>
  <c r="K83" i="1"/>
  <c r="K84" i="1"/>
  <c r="K82" i="1"/>
  <c r="K80" i="1"/>
  <c r="K81" i="1"/>
  <c r="K79" i="1"/>
  <c r="AB68" i="1"/>
  <c r="AC68" i="1"/>
  <c r="AD68" i="1"/>
  <c r="AE68" i="1"/>
  <c r="AF68" i="1"/>
  <c r="AG68" i="1"/>
  <c r="AH68" i="1"/>
  <c r="AI68" i="1"/>
  <c r="AJ68" i="1"/>
  <c r="AB69" i="1"/>
  <c r="AC69" i="1"/>
  <c r="AD69" i="1"/>
  <c r="AE69" i="1"/>
  <c r="AF69" i="1"/>
  <c r="AG69" i="1"/>
  <c r="AH69" i="1"/>
  <c r="AI69" i="1"/>
  <c r="AJ69" i="1"/>
  <c r="AC67" i="1"/>
  <c r="AD67" i="1"/>
  <c r="AE67" i="1"/>
  <c r="AF67" i="1"/>
  <c r="AG67" i="1"/>
  <c r="AH67" i="1"/>
  <c r="AI67" i="1"/>
  <c r="AJ67" i="1"/>
  <c r="AB67" i="1"/>
  <c r="O12" i="1"/>
  <c r="M12" i="1"/>
  <c r="K77" i="1"/>
  <c r="K78" i="1"/>
  <c r="K76" i="1"/>
  <c r="K74" i="1"/>
  <c r="K75" i="1"/>
  <c r="K73" i="1"/>
  <c r="K71" i="1"/>
  <c r="K72" i="1"/>
  <c r="K70" i="1"/>
  <c r="K68" i="1"/>
  <c r="K69" i="1"/>
  <c r="M17" i="1" l="1"/>
  <c r="P18" i="1"/>
  <c r="S19" i="1"/>
  <c r="V20" i="1"/>
  <c r="Y21" i="1"/>
  <c r="O23" i="1"/>
  <c r="R24" i="1"/>
  <c r="U25" i="1"/>
  <c r="Y16" i="1"/>
  <c r="M22" i="1"/>
  <c r="V25" i="1"/>
  <c r="X20" i="1"/>
  <c r="T24" i="1"/>
  <c r="Y20" i="1"/>
  <c r="Q17" i="1"/>
  <c r="T18" i="1"/>
  <c r="V24" i="1"/>
  <c r="N21" i="1"/>
  <c r="S17" i="1"/>
  <c r="U23" i="1"/>
  <c r="T17" i="1"/>
  <c r="W18" i="1"/>
  <c r="M20" i="1"/>
  <c r="P21" i="1"/>
  <c r="S22" i="1"/>
  <c r="V23" i="1"/>
  <c r="Y24" i="1"/>
  <c r="P16" i="1"/>
  <c r="U17" i="1"/>
  <c r="X18" i="1"/>
  <c r="N20" i="1"/>
  <c r="Q21" i="1"/>
  <c r="T22" i="1"/>
  <c r="W23" i="1"/>
  <c r="M25" i="1"/>
  <c r="Q16" i="1"/>
  <c r="V17" i="1"/>
  <c r="Y18" i="1"/>
  <c r="O20" i="1"/>
  <c r="R21" i="1"/>
  <c r="U22" i="1"/>
  <c r="X23" i="1"/>
  <c r="N25" i="1"/>
  <c r="R16" i="1"/>
  <c r="W17" i="1"/>
  <c r="M19" i="1"/>
  <c r="P20" i="1"/>
  <c r="S21" i="1"/>
  <c r="V22" i="1"/>
  <c r="Y23" i="1"/>
  <c r="O25" i="1"/>
  <c r="S16" i="1"/>
  <c r="N19" i="1"/>
  <c r="Q20" i="1"/>
  <c r="T21" i="1"/>
  <c r="W22" i="1"/>
  <c r="P25" i="1"/>
  <c r="T20" i="1"/>
  <c r="M23" i="1"/>
  <c r="S25" i="1"/>
  <c r="O18" i="1"/>
  <c r="N23" i="1"/>
  <c r="T25" i="1"/>
  <c r="T19" i="1"/>
  <c r="M16" i="1"/>
  <c r="N22" i="1"/>
  <c r="V19" i="1"/>
  <c r="X25" i="1"/>
  <c r="M21" i="1"/>
  <c r="Y25" i="1"/>
  <c r="Q22" i="1"/>
  <c r="V18" i="1"/>
  <c r="X24" i="1"/>
  <c r="T16" i="1"/>
  <c r="X21" i="1"/>
  <c r="X16" i="1"/>
  <c r="W20" i="1"/>
  <c r="R18" i="1"/>
  <c r="P17" i="1"/>
  <c r="R23" i="1"/>
  <c r="S23" i="1"/>
  <c r="R17" i="1"/>
  <c r="W24" i="1"/>
  <c r="O21" i="1"/>
  <c r="X17" i="1"/>
  <c r="M24" i="1"/>
  <c r="U20" i="1"/>
  <c r="N17" i="1"/>
  <c r="S24" i="1"/>
  <c r="U19" i="1"/>
  <c r="W25" i="1"/>
  <c r="O22" i="1"/>
  <c r="W19" i="1"/>
  <c r="X19" i="1"/>
  <c r="N16" i="1"/>
  <c r="R22" i="1"/>
  <c r="Y17" i="1"/>
  <c r="O19" i="1"/>
  <c r="R20" i="1"/>
  <c r="U21" i="1"/>
  <c r="X22" i="1"/>
  <c r="N24" i="1"/>
  <c r="Q25" i="1"/>
  <c r="U16" i="1"/>
  <c r="M18" i="1"/>
  <c r="P19" i="1"/>
  <c r="S20" i="1"/>
  <c r="V21" i="1"/>
  <c r="Y22" i="1"/>
  <c r="O24" i="1"/>
  <c r="R25" i="1"/>
  <c r="V16" i="1"/>
  <c r="N18" i="1"/>
  <c r="Q19" i="1"/>
  <c r="W21" i="1"/>
  <c r="P24" i="1"/>
  <c r="W16" i="1"/>
  <c r="R19" i="1"/>
  <c r="Q24" i="1"/>
  <c r="Q18" i="1"/>
  <c r="P23" i="1"/>
  <c r="O17" i="1"/>
  <c r="Q23" i="1"/>
  <c r="S18" i="1"/>
  <c r="U24" i="1"/>
  <c r="P22" i="1"/>
  <c r="U18" i="1"/>
  <c r="T23" i="1"/>
  <c r="Y19" i="1"/>
  <c r="O16" i="1"/>
  <c r="AK206" i="1"/>
  <c r="AL206" i="1"/>
  <c r="AN206" i="1"/>
  <c r="AM206" i="1"/>
  <c r="AM200" i="1"/>
  <c r="AN200" i="1"/>
  <c r="AK200" i="1"/>
  <c r="AL200" i="1"/>
  <c r="AK194" i="1"/>
  <c r="AL194" i="1"/>
  <c r="AM194" i="1"/>
  <c r="AN194" i="1"/>
  <c r="AK188" i="1"/>
  <c r="AL188" i="1"/>
  <c r="AM188" i="1"/>
  <c r="AN188" i="1"/>
  <c r="AK182" i="1"/>
  <c r="AL182" i="1"/>
  <c r="AM182" i="1"/>
  <c r="AN182" i="1"/>
  <c r="AM176" i="1"/>
  <c r="AN176" i="1"/>
  <c r="AK176" i="1"/>
  <c r="AL176" i="1"/>
  <c r="AK170" i="1"/>
  <c r="AL170" i="1"/>
  <c r="AM170" i="1"/>
  <c r="AN170" i="1"/>
  <c r="AK164" i="1"/>
  <c r="AL164" i="1"/>
  <c r="AM164" i="1"/>
  <c r="AN164" i="1"/>
  <c r="AM123" i="1"/>
  <c r="X123" i="1" s="1"/>
  <c r="AM126" i="1"/>
  <c r="X126" i="1" s="1"/>
  <c r="AM129" i="1"/>
  <c r="X129" i="1" s="1"/>
  <c r="AM159" i="1"/>
  <c r="AM177" i="1"/>
  <c r="AM195" i="1"/>
  <c r="AL129" i="1"/>
  <c r="AN123" i="1"/>
  <c r="Y123" i="1" s="1"/>
  <c r="AN126" i="1"/>
  <c r="Y126" i="1" s="1"/>
  <c r="AN129" i="1"/>
  <c r="Y129" i="1" s="1"/>
  <c r="AN159" i="1"/>
  <c r="AN177" i="1"/>
  <c r="AN195" i="1"/>
  <c r="AK124" i="1"/>
  <c r="V124" i="1" s="1"/>
  <c r="AK127" i="1"/>
  <c r="AK130" i="1"/>
  <c r="AK153" i="1"/>
  <c r="AK171" i="1"/>
  <c r="AK189" i="1"/>
  <c r="AK207" i="1"/>
  <c r="AL124" i="1"/>
  <c r="W124" i="1" s="1"/>
  <c r="AL127" i="1"/>
  <c r="W127" i="1" s="1"/>
  <c r="AL130" i="1"/>
  <c r="W130" i="1" s="1"/>
  <c r="AL153" i="1"/>
  <c r="AL171" i="1"/>
  <c r="AL189" i="1"/>
  <c r="AL207" i="1"/>
  <c r="AL123" i="1"/>
  <c r="W123" i="1" s="1"/>
  <c r="AM124" i="1"/>
  <c r="X124" i="1" s="1"/>
  <c r="AM127" i="1"/>
  <c r="X127" i="1" s="1"/>
  <c r="AM130" i="1"/>
  <c r="X130" i="1" s="1"/>
  <c r="AM153" i="1"/>
  <c r="AM171" i="1"/>
  <c r="AM189" i="1"/>
  <c r="AM207" i="1"/>
  <c r="X206" i="1" s="1"/>
  <c r="AN124" i="1"/>
  <c r="Y124" i="1" s="1"/>
  <c r="AN127" i="1"/>
  <c r="Y127" i="1" s="1"/>
  <c r="AN130" i="1"/>
  <c r="Y130" i="1" s="1"/>
  <c r="AN153" i="1"/>
  <c r="AN171" i="1"/>
  <c r="AN189" i="1"/>
  <c r="AN207" i="1"/>
  <c r="AK122" i="1"/>
  <c r="V122" i="1" s="1"/>
  <c r="AK125" i="1"/>
  <c r="V125" i="1" s="1"/>
  <c r="AK128" i="1"/>
  <c r="V128" i="1" s="1"/>
  <c r="AK131" i="1"/>
  <c r="V131" i="1" s="1"/>
  <c r="AK165" i="1"/>
  <c r="AK183" i="1"/>
  <c r="AK201" i="1"/>
  <c r="V200" i="1" s="1"/>
  <c r="AL177" i="1"/>
  <c r="AL122" i="1"/>
  <c r="W122" i="1" s="1"/>
  <c r="AL125" i="1"/>
  <c r="W125" i="1" s="1"/>
  <c r="AL128" i="1"/>
  <c r="W128" i="1" s="1"/>
  <c r="AL131" i="1"/>
  <c r="W131" i="1" s="1"/>
  <c r="AL165" i="1"/>
  <c r="AL183" i="1"/>
  <c r="AL201" i="1"/>
  <c r="AM122" i="1"/>
  <c r="X122" i="1" s="1"/>
  <c r="AM125" i="1"/>
  <c r="X125" i="1" s="1"/>
  <c r="AM128" i="1"/>
  <c r="X128" i="1" s="1"/>
  <c r="AM131" i="1"/>
  <c r="X131" i="1" s="1"/>
  <c r="AM165" i="1"/>
  <c r="AM183" i="1"/>
  <c r="AM201" i="1"/>
  <c r="AL195" i="1"/>
  <c r="AN122" i="1"/>
  <c r="Y122" i="1" s="1"/>
  <c r="AN125" i="1"/>
  <c r="Y125" i="1" s="1"/>
  <c r="AN128" i="1"/>
  <c r="Y128" i="1" s="1"/>
  <c r="AN131" i="1"/>
  <c r="Y131" i="1" s="1"/>
  <c r="AN165" i="1"/>
  <c r="AN183" i="1"/>
  <c r="AN201" i="1"/>
  <c r="AL126" i="1"/>
  <c r="W126" i="1" s="1"/>
  <c r="AK123" i="1"/>
  <c r="V123" i="1" s="1"/>
  <c r="AK126" i="1"/>
  <c r="V126" i="1" s="1"/>
  <c r="AK129" i="1"/>
  <c r="V129" i="1" s="1"/>
  <c r="AK159" i="1"/>
  <c r="AK177" i="1"/>
  <c r="AK195" i="1"/>
  <c r="AL159" i="1"/>
  <c r="N224" i="1"/>
  <c r="M224" i="1"/>
  <c r="Q224" i="1"/>
  <c r="R224" i="1"/>
  <c r="S224" i="1"/>
  <c r="T224" i="1"/>
  <c r="U224" i="1"/>
  <c r="V224" i="1"/>
  <c r="X224" i="1"/>
  <c r="Y224" i="1"/>
  <c r="O224" i="1"/>
  <c r="P224" i="1"/>
  <c r="W224" i="1"/>
  <c r="U84" i="1"/>
  <c r="X85" i="1"/>
  <c r="T73" i="1"/>
  <c r="S81" i="1"/>
  <c r="R75" i="1"/>
  <c r="R80" i="1"/>
  <c r="S74" i="1"/>
  <c r="R78" i="1"/>
  <c r="U80" i="1"/>
  <c r="U83" i="1"/>
  <c r="Y85" i="1"/>
  <c r="R77" i="1"/>
  <c r="S76" i="1"/>
  <c r="U75" i="1"/>
  <c r="O90" i="1"/>
  <c r="R79" i="1"/>
  <c r="U78" i="1"/>
  <c r="Y88" i="1"/>
  <c r="R83" i="1"/>
  <c r="R81" i="1"/>
  <c r="U76" i="1"/>
  <c r="Y90" i="1"/>
  <c r="O85" i="1"/>
  <c r="T68" i="1"/>
  <c r="X89" i="1"/>
  <c r="S80" i="1"/>
  <c r="R76" i="1"/>
  <c r="X90" i="1"/>
  <c r="U79" i="1"/>
  <c r="S75" i="1"/>
  <c r="Y87" i="1"/>
  <c r="U68" i="1"/>
  <c r="S79" i="1"/>
  <c r="U74" i="1"/>
  <c r="X87" i="1"/>
  <c r="O87" i="1"/>
  <c r="R84" i="1"/>
  <c r="S78" i="1"/>
  <c r="R74" i="1"/>
  <c r="Y86" i="1"/>
  <c r="X86" i="1"/>
  <c r="S83" i="1"/>
  <c r="U77" i="1"/>
  <c r="O86" i="1"/>
  <c r="V73" i="1"/>
  <c r="S84" i="1"/>
  <c r="U81" i="1"/>
  <c r="S77" i="1"/>
  <c r="O89" i="1"/>
  <c r="O88" i="1"/>
  <c r="V68" i="1"/>
  <c r="U73" i="1"/>
  <c r="T84" i="1"/>
  <c r="T83" i="1"/>
  <c r="T81" i="1"/>
  <c r="T80" i="1"/>
  <c r="T79" i="1"/>
  <c r="T78" i="1"/>
  <c r="T77" i="1"/>
  <c r="T76" i="1"/>
  <c r="T75" i="1"/>
  <c r="T74" i="1"/>
  <c r="N90" i="1"/>
  <c r="N89" i="1"/>
  <c r="N88" i="1"/>
  <c r="N87" i="1"/>
  <c r="N86" i="1"/>
  <c r="N85" i="1"/>
  <c r="AJ206" i="1"/>
  <c r="AB206" i="1"/>
  <c r="AH206" i="1"/>
  <c r="AC206" i="1"/>
  <c r="AI206" i="1"/>
  <c r="AG206" i="1"/>
  <c r="AF206" i="1"/>
  <c r="AE206" i="1"/>
  <c r="AD206" i="1"/>
  <c r="X88" i="1"/>
  <c r="R73" i="1"/>
  <c r="Q84" i="1"/>
  <c r="Q83" i="1"/>
  <c r="Q81" i="1"/>
  <c r="Q80" i="1"/>
  <c r="Q79" i="1"/>
  <c r="Q78" i="1"/>
  <c r="Q77" i="1"/>
  <c r="Q76" i="1"/>
  <c r="Q75" i="1"/>
  <c r="Q74" i="1"/>
  <c r="W90" i="1"/>
  <c r="W89" i="1"/>
  <c r="W88" i="1"/>
  <c r="W87" i="1"/>
  <c r="W86" i="1"/>
  <c r="W85" i="1"/>
  <c r="AF200" i="1"/>
  <c r="AB200" i="1"/>
  <c r="AC200" i="1"/>
  <c r="AD200" i="1"/>
  <c r="AE200" i="1"/>
  <c r="AJ200" i="1"/>
  <c r="AG200" i="1"/>
  <c r="AH200" i="1"/>
  <c r="AI200" i="1"/>
  <c r="Y89" i="1"/>
  <c r="X72" i="1"/>
  <c r="Q73" i="1"/>
  <c r="P84" i="1"/>
  <c r="P83" i="1"/>
  <c r="P81" i="1"/>
  <c r="P80" i="1"/>
  <c r="P79" i="1"/>
  <c r="P78" i="1"/>
  <c r="P77" i="1"/>
  <c r="P76" i="1"/>
  <c r="P75" i="1"/>
  <c r="P74" i="1"/>
  <c r="V90" i="1"/>
  <c r="V89" i="1"/>
  <c r="V88" i="1"/>
  <c r="V87" i="1"/>
  <c r="V86" i="1"/>
  <c r="V85" i="1"/>
  <c r="AG194" i="1"/>
  <c r="AH194" i="1"/>
  <c r="AI194" i="1"/>
  <c r="AD194" i="1"/>
  <c r="AJ194" i="1"/>
  <c r="AE194" i="1"/>
  <c r="AF194" i="1"/>
  <c r="AC194" i="1"/>
  <c r="AB194" i="1"/>
  <c r="N72" i="1"/>
  <c r="P73" i="1"/>
  <c r="O84" i="1"/>
  <c r="O83" i="1"/>
  <c r="O81" i="1"/>
  <c r="O80" i="1"/>
  <c r="O79" i="1"/>
  <c r="O78" i="1"/>
  <c r="O77" i="1"/>
  <c r="O76" i="1"/>
  <c r="O75" i="1"/>
  <c r="O74" i="1"/>
  <c r="U90" i="1"/>
  <c r="U89" i="1"/>
  <c r="U88" i="1"/>
  <c r="U87" i="1"/>
  <c r="U86" i="1"/>
  <c r="U85" i="1"/>
  <c r="AJ188" i="1"/>
  <c r="AE188" i="1"/>
  <c r="AB188" i="1"/>
  <c r="AC188" i="1"/>
  <c r="AG188" i="1"/>
  <c r="AD188" i="1"/>
  <c r="AF188" i="1"/>
  <c r="AH188" i="1"/>
  <c r="AI188" i="1"/>
  <c r="K149" i="1"/>
  <c r="S73" i="1"/>
  <c r="N71" i="1"/>
  <c r="O73" i="1"/>
  <c r="N84" i="1"/>
  <c r="N83" i="1"/>
  <c r="N81" i="1"/>
  <c r="N80" i="1"/>
  <c r="N79" i="1"/>
  <c r="N78" i="1"/>
  <c r="N77" i="1"/>
  <c r="N76" i="1"/>
  <c r="N75" i="1"/>
  <c r="N74" i="1"/>
  <c r="T90" i="1"/>
  <c r="T89" i="1"/>
  <c r="T88" i="1"/>
  <c r="T87" i="1"/>
  <c r="T86" i="1"/>
  <c r="T85" i="1"/>
  <c r="AF182" i="1"/>
  <c r="AH182" i="1"/>
  <c r="AB182" i="1"/>
  <c r="AC182" i="1"/>
  <c r="AE182" i="1"/>
  <c r="AJ182" i="1"/>
  <c r="AD182" i="1"/>
  <c r="AG182" i="1"/>
  <c r="AI182" i="1"/>
  <c r="AD165" i="1"/>
  <c r="AD171" i="1"/>
  <c r="AD177" i="1"/>
  <c r="AD183" i="1"/>
  <c r="AD189" i="1"/>
  <c r="AD195" i="1"/>
  <c r="AD201" i="1"/>
  <c r="AD207" i="1"/>
  <c r="AB201" i="1"/>
  <c r="AH159" i="1"/>
  <c r="AG153" i="1"/>
  <c r="AH123" i="1"/>
  <c r="S123" i="1" s="1"/>
  <c r="AG124" i="1"/>
  <c r="R124" i="1" s="1"/>
  <c r="AF125" i="1"/>
  <c r="Q125" i="1" s="1"/>
  <c r="AE126" i="1"/>
  <c r="P126" i="1" s="1"/>
  <c r="AD127" i="1"/>
  <c r="O127" i="1" s="1"/>
  <c r="AC128" i="1"/>
  <c r="N128" i="1" s="1"/>
  <c r="AB129" i="1"/>
  <c r="AG128" i="1"/>
  <c r="R128" i="1" s="1"/>
  <c r="AD122" i="1"/>
  <c r="O122" i="1" s="1"/>
  <c r="AD124" i="1"/>
  <c r="O124" i="1" s="1"/>
  <c r="AF153" i="1"/>
  <c r="AF124" i="1"/>
  <c r="Q124" i="1" s="1"/>
  <c r="AE165" i="1"/>
  <c r="AE171" i="1"/>
  <c r="AE177" i="1"/>
  <c r="AE183" i="1"/>
  <c r="AE189" i="1"/>
  <c r="AE195" i="1"/>
  <c r="AE201" i="1"/>
  <c r="AE207" i="1"/>
  <c r="AB195" i="1"/>
  <c r="AI159" i="1"/>
  <c r="AH153" i="1"/>
  <c r="AI123" i="1"/>
  <c r="T123" i="1" s="1"/>
  <c r="AH124" i="1"/>
  <c r="S124" i="1" s="1"/>
  <c r="AG125" i="1"/>
  <c r="R125" i="1" s="1"/>
  <c r="AF126" i="1"/>
  <c r="Q126" i="1" s="1"/>
  <c r="AE127" i="1"/>
  <c r="P127" i="1" s="1"/>
  <c r="AD128" i="1"/>
  <c r="O128" i="1" s="1"/>
  <c r="AC129" i="1"/>
  <c r="N129" i="1" s="1"/>
  <c r="AB130" i="1"/>
  <c r="AB131" i="1"/>
  <c r="AC122" i="1"/>
  <c r="N122" i="1" s="1"/>
  <c r="AJ125" i="1"/>
  <c r="U125" i="1" s="1"/>
  <c r="AH127" i="1"/>
  <c r="S127" i="1" s="1"/>
  <c r="AE130" i="1"/>
  <c r="P130" i="1" s="1"/>
  <c r="AC123" i="1"/>
  <c r="N123" i="1" s="1"/>
  <c r="AJ128" i="1"/>
  <c r="U128" i="1" s="1"/>
  <c r="AD126" i="1"/>
  <c r="O126" i="1" s="1"/>
  <c r="AF165" i="1"/>
  <c r="AF171" i="1"/>
  <c r="AF177" i="1"/>
  <c r="AF183" i="1"/>
  <c r="AF189" i="1"/>
  <c r="AF195" i="1"/>
  <c r="AF201" i="1"/>
  <c r="AF207" i="1"/>
  <c r="AB189" i="1"/>
  <c r="AJ159" i="1"/>
  <c r="AI153" i="1"/>
  <c r="AJ123" i="1"/>
  <c r="U123" i="1" s="1"/>
  <c r="AI124" i="1"/>
  <c r="T124" i="1" s="1"/>
  <c r="AH125" i="1"/>
  <c r="S125" i="1" s="1"/>
  <c r="AG126" i="1"/>
  <c r="R126" i="1" s="1"/>
  <c r="AF127" i="1"/>
  <c r="Q127" i="1" s="1"/>
  <c r="AE128" i="1"/>
  <c r="P128" i="1" s="1"/>
  <c r="AD129" i="1"/>
  <c r="O129" i="1" s="1"/>
  <c r="AC130" i="1"/>
  <c r="N130" i="1" s="1"/>
  <c r="AI126" i="1"/>
  <c r="T126" i="1" s="1"/>
  <c r="AD131" i="1"/>
  <c r="O131" i="1" s="1"/>
  <c r="AC159" i="1"/>
  <c r="AG131" i="1"/>
  <c r="R131" i="1" s="1"/>
  <c r="AD153" i="1"/>
  <c r="AB126" i="1"/>
  <c r="AI122" i="1"/>
  <c r="T122" i="1" s="1"/>
  <c r="AG165" i="1"/>
  <c r="AG171" i="1"/>
  <c r="AG177" i="1"/>
  <c r="AG183" i="1"/>
  <c r="AG189" i="1"/>
  <c r="AG195" i="1"/>
  <c r="AG201" i="1"/>
  <c r="AG207" i="1"/>
  <c r="R206" i="1" s="1"/>
  <c r="AB183" i="1"/>
  <c r="AJ153" i="1"/>
  <c r="AJ124" i="1"/>
  <c r="U124" i="1" s="1"/>
  <c r="AI125" i="1"/>
  <c r="T125" i="1" s="1"/>
  <c r="AH126" i="1"/>
  <c r="S126" i="1" s="1"/>
  <c r="AG127" i="1"/>
  <c r="R127" i="1" s="1"/>
  <c r="AF128" i="1"/>
  <c r="Q128" i="1" s="1"/>
  <c r="AE129" i="1"/>
  <c r="P129" i="1" s="1"/>
  <c r="AD130" i="1"/>
  <c r="O130" i="1" s="1"/>
  <c r="AC131" i="1"/>
  <c r="N131" i="1" s="1"/>
  <c r="AB122" i="1"/>
  <c r="AF129" i="1"/>
  <c r="Q129" i="1" s="1"/>
  <c r="AB124" i="1"/>
  <c r="AH130" i="1"/>
  <c r="S130" i="1" s="1"/>
  <c r="AH165" i="1"/>
  <c r="AH171" i="1"/>
  <c r="AH177" i="1"/>
  <c r="AH183" i="1"/>
  <c r="AH189" i="1"/>
  <c r="AH195" i="1"/>
  <c r="AH201" i="1"/>
  <c r="AH207" i="1"/>
  <c r="AB177" i="1"/>
  <c r="AI165" i="1"/>
  <c r="AI171" i="1"/>
  <c r="AI177" i="1"/>
  <c r="AI183" i="1"/>
  <c r="AI189" i="1"/>
  <c r="AI195" i="1"/>
  <c r="AI201" i="1"/>
  <c r="T200" i="1" s="1"/>
  <c r="AI207" i="1"/>
  <c r="AB171" i="1"/>
  <c r="AJ126" i="1"/>
  <c r="U126" i="1" s="1"/>
  <c r="AI127" i="1"/>
  <c r="T127" i="1" s="1"/>
  <c r="AH128" i="1"/>
  <c r="S128" i="1" s="1"/>
  <c r="AG129" i="1"/>
  <c r="R129" i="1" s="1"/>
  <c r="AF130" i="1"/>
  <c r="Q130" i="1" s="1"/>
  <c r="AE131" i="1"/>
  <c r="P131" i="1" s="1"/>
  <c r="AE122" i="1"/>
  <c r="P122" i="1" s="1"/>
  <c r="AI128" i="1"/>
  <c r="T128" i="1" s="1"/>
  <c r="AF131" i="1"/>
  <c r="Q131" i="1" s="1"/>
  <c r="AI129" i="1"/>
  <c r="T129" i="1" s="1"/>
  <c r="AJ130" i="1"/>
  <c r="U130" i="1" s="1"/>
  <c r="AC127" i="1"/>
  <c r="N127" i="1" s="1"/>
  <c r="AJ165" i="1"/>
  <c r="AJ171" i="1"/>
  <c r="AJ177" i="1"/>
  <c r="AJ183" i="1"/>
  <c r="AJ189" i="1"/>
  <c r="AJ195" i="1"/>
  <c r="AJ201" i="1"/>
  <c r="AJ207" i="1"/>
  <c r="AB165" i="1"/>
  <c r="AB123" i="1"/>
  <c r="AJ127" i="1"/>
  <c r="U127" i="1" s="1"/>
  <c r="AH129" i="1"/>
  <c r="S129" i="1" s="1"/>
  <c r="AG130" i="1"/>
  <c r="R130" i="1" s="1"/>
  <c r="AF122" i="1"/>
  <c r="Q122" i="1" s="1"/>
  <c r="AB159" i="1"/>
  <c r="V127" i="1"/>
  <c r="AG122" i="1"/>
  <c r="R122" i="1" s="1"/>
  <c r="AE123" i="1"/>
  <c r="P123" i="1" s="1"/>
  <c r="AG123" i="1"/>
  <c r="R123" i="1" s="1"/>
  <c r="AD159" i="1"/>
  <c r="AC153" i="1"/>
  <c r="AB153" i="1"/>
  <c r="AD123" i="1"/>
  <c r="O123" i="1" s="1"/>
  <c r="AC124" i="1"/>
  <c r="N124" i="1" s="1"/>
  <c r="AB125" i="1"/>
  <c r="AJ129" i="1"/>
  <c r="U129" i="1" s="1"/>
  <c r="AI130" i="1"/>
  <c r="T130" i="1" s="1"/>
  <c r="AH131" i="1"/>
  <c r="S131" i="1" s="1"/>
  <c r="AH122" i="1"/>
  <c r="S122" i="1" s="1"/>
  <c r="AE159" i="1"/>
  <c r="AC125" i="1"/>
  <c r="N125" i="1" s="1"/>
  <c r="AI131" i="1"/>
  <c r="T131" i="1" s="1"/>
  <c r="AF159" i="1"/>
  <c r="AE153" i="1"/>
  <c r="AF123" i="1"/>
  <c r="Q123" i="1" s="1"/>
  <c r="AE124" i="1"/>
  <c r="P124" i="1" s="1"/>
  <c r="AD125" i="1"/>
  <c r="O125" i="1" s="1"/>
  <c r="AC126" i="1"/>
  <c r="N126" i="1" s="1"/>
  <c r="AB127" i="1"/>
  <c r="W129" i="1"/>
  <c r="V130" i="1"/>
  <c r="AJ131" i="1"/>
  <c r="U131" i="1" s="1"/>
  <c r="AJ122" i="1"/>
  <c r="U122" i="1" s="1"/>
  <c r="AC165" i="1"/>
  <c r="AC171" i="1"/>
  <c r="AC177" i="1"/>
  <c r="AC183" i="1"/>
  <c r="AC189" i="1"/>
  <c r="N188" i="1" s="1"/>
  <c r="AC195" i="1"/>
  <c r="AC201" i="1"/>
  <c r="AC207" i="1"/>
  <c r="AB207" i="1"/>
  <c r="AG159" i="1"/>
  <c r="AE125" i="1"/>
  <c r="P125" i="1" s="1"/>
  <c r="AB128" i="1"/>
  <c r="N73" i="1"/>
  <c r="Y84" i="1"/>
  <c r="Y83" i="1"/>
  <c r="Y81" i="1"/>
  <c r="Y80" i="1"/>
  <c r="Y79" i="1"/>
  <c r="Y78" i="1"/>
  <c r="Y77" i="1"/>
  <c r="Y76" i="1"/>
  <c r="Y75" i="1"/>
  <c r="Y74" i="1"/>
  <c r="S90" i="1"/>
  <c r="S89" i="1"/>
  <c r="S88" i="1"/>
  <c r="S87" i="1"/>
  <c r="S86" i="1"/>
  <c r="S85" i="1"/>
  <c r="AB176" i="1"/>
  <c r="AJ176" i="1"/>
  <c r="AI176" i="1"/>
  <c r="AE176" i="1"/>
  <c r="AC176" i="1"/>
  <c r="AD176" i="1"/>
  <c r="AF176" i="1"/>
  <c r="AG176" i="1"/>
  <c r="AH176" i="1"/>
  <c r="Y73" i="1"/>
  <c r="X84" i="1"/>
  <c r="X83" i="1"/>
  <c r="X81" i="1"/>
  <c r="X80" i="1"/>
  <c r="X79" i="1"/>
  <c r="X78" i="1"/>
  <c r="X77" i="1"/>
  <c r="X76" i="1"/>
  <c r="X75" i="1"/>
  <c r="X74" i="1"/>
  <c r="R90" i="1"/>
  <c r="R89" i="1"/>
  <c r="R88" i="1"/>
  <c r="R87" i="1"/>
  <c r="R86" i="1"/>
  <c r="R85" i="1"/>
  <c r="AH170" i="1"/>
  <c r="AB170" i="1"/>
  <c r="AI170" i="1"/>
  <c r="AG170" i="1"/>
  <c r="AC170" i="1"/>
  <c r="AJ170" i="1"/>
  <c r="AF170" i="1"/>
  <c r="AE170" i="1"/>
  <c r="AD170" i="1"/>
  <c r="X73" i="1"/>
  <c r="W84" i="1"/>
  <c r="W83" i="1"/>
  <c r="W81" i="1"/>
  <c r="W80" i="1"/>
  <c r="W79" i="1"/>
  <c r="W78" i="1"/>
  <c r="W77" i="1"/>
  <c r="W76" i="1"/>
  <c r="W75" i="1"/>
  <c r="W74" i="1"/>
  <c r="Q90" i="1"/>
  <c r="Q89" i="1"/>
  <c r="Q88" i="1"/>
  <c r="Q87" i="1"/>
  <c r="Q86" i="1"/>
  <c r="Q85" i="1"/>
  <c r="AC164" i="1"/>
  <c r="AF164" i="1"/>
  <c r="AG164" i="1"/>
  <c r="AH164" i="1"/>
  <c r="AB164" i="1"/>
  <c r="AI164" i="1"/>
  <c r="AJ164" i="1"/>
  <c r="AE164" i="1"/>
  <c r="AD164" i="1"/>
  <c r="N70" i="1"/>
  <c r="W73" i="1"/>
  <c r="V84" i="1"/>
  <c r="V83" i="1"/>
  <c r="V81" i="1"/>
  <c r="V80" i="1"/>
  <c r="V79" i="1"/>
  <c r="V78" i="1"/>
  <c r="V77" i="1"/>
  <c r="V76" i="1"/>
  <c r="V75" i="1"/>
  <c r="V74" i="1"/>
  <c r="P90" i="1"/>
  <c r="P89" i="1"/>
  <c r="P88" i="1"/>
  <c r="P87" i="1"/>
  <c r="P86" i="1"/>
  <c r="P85" i="1"/>
  <c r="K155" i="1"/>
  <c r="N82" i="1"/>
  <c r="Y82" i="1"/>
  <c r="X82" i="1"/>
  <c r="W82" i="1"/>
  <c r="V82" i="1"/>
  <c r="U82" i="1"/>
  <c r="T82" i="1"/>
  <c r="S82" i="1"/>
  <c r="R82" i="1"/>
  <c r="Q82" i="1"/>
  <c r="P82" i="1"/>
  <c r="O82" i="1"/>
  <c r="Y72" i="1"/>
  <c r="Y71" i="1"/>
  <c r="Y70" i="1"/>
  <c r="X71" i="1"/>
  <c r="X70" i="1"/>
  <c r="S68" i="1"/>
  <c r="W72" i="1"/>
  <c r="W71" i="1"/>
  <c r="W70" i="1"/>
  <c r="R68" i="1"/>
  <c r="V72" i="1"/>
  <c r="V71" i="1"/>
  <c r="V70" i="1"/>
  <c r="Q68" i="1"/>
  <c r="U72" i="1"/>
  <c r="U71" i="1"/>
  <c r="U70" i="1"/>
  <c r="P68" i="1"/>
  <c r="T72" i="1"/>
  <c r="T71" i="1"/>
  <c r="T70" i="1"/>
  <c r="O68" i="1"/>
  <c r="S72" i="1"/>
  <c r="S71" i="1"/>
  <c r="S70" i="1"/>
  <c r="N68" i="1"/>
  <c r="R72" i="1"/>
  <c r="R71" i="1"/>
  <c r="R70" i="1"/>
  <c r="Y68" i="1"/>
  <c r="Q72" i="1"/>
  <c r="Q71" i="1"/>
  <c r="Q70" i="1"/>
  <c r="X68" i="1"/>
  <c r="P72" i="1"/>
  <c r="P71" i="1"/>
  <c r="P70" i="1"/>
  <c r="W68" i="1"/>
  <c r="O72" i="1"/>
  <c r="O71" i="1"/>
  <c r="O70" i="1"/>
  <c r="N69" i="1"/>
  <c r="Y69" i="1"/>
  <c r="X69" i="1"/>
  <c r="T69" i="1"/>
  <c r="W69" i="1"/>
  <c r="V69" i="1"/>
  <c r="U69" i="1"/>
  <c r="S69" i="1"/>
  <c r="R69" i="1"/>
  <c r="Q69" i="1"/>
  <c r="O69" i="1"/>
  <c r="P69" i="1"/>
  <c r="Q67" i="1"/>
  <c r="N67" i="1"/>
  <c r="Y67" i="1"/>
  <c r="X67" i="1"/>
  <c r="W67" i="1"/>
  <c r="V67" i="1"/>
  <c r="U67" i="1"/>
  <c r="T67" i="1"/>
  <c r="S67" i="1"/>
  <c r="R67" i="1"/>
  <c r="P67" i="1"/>
  <c r="O67" i="1"/>
  <c r="Y206" i="1" l="1"/>
  <c r="N194" i="1"/>
  <c r="Q206" i="1"/>
  <c r="S200" i="1"/>
  <c r="R188" i="1"/>
  <c r="U188" i="1"/>
  <c r="M37" i="1"/>
  <c r="M225" i="1" s="1"/>
  <c r="AM152" i="1"/>
  <c r="X152" i="1" s="1"/>
  <c r="AK152" i="1"/>
  <c r="V152" i="1" s="1"/>
  <c r="AL152" i="1"/>
  <c r="W152" i="1" s="1"/>
  <c r="AN152" i="1"/>
  <c r="Y152" i="1" s="1"/>
  <c r="T194" i="1"/>
  <c r="AK158" i="1"/>
  <c r="V158" i="1" s="1"/>
  <c r="AL158" i="1"/>
  <c r="W158" i="1" s="1"/>
  <c r="AM158" i="1"/>
  <c r="X158" i="1" s="1"/>
  <c r="AN158" i="1"/>
  <c r="Y158" i="1" s="1"/>
  <c r="Y63" i="1"/>
  <c r="O63" i="1"/>
  <c r="R63" i="1"/>
  <c r="Q63" i="1"/>
  <c r="S63" i="1"/>
  <c r="N63" i="1"/>
  <c r="T63" i="1"/>
  <c r="U63" i="1"/>
  <c r="W63" i="1"/>
  <c r="P63" i="1"/>
  <c r="O170" i="1"/>
  <c r="V63" i="1"/>
  <c r="X63" i="1"/>
  <c r="V37" i="1"/>
  <c r="N37" i="1"/>
  <c r="Q37" i="1"/>
  <c r="O37" i="1"/>
  <c r="W37" i="1"/>
  <c r="P37" i="1"/>
  <c r="X37" i="1"/>
  <c r="R37" i="1"/>
  <c r="T37" i="1"/>
  <c r="Y37" i="1"/>
  <c r="U37" i="1"/>
  <c r="N118" i="1"/>
  <c r="S37" i="1"/>
  <c r="R145" i="1"/>
  <c r="X145" i="1"/>
  <c r="W145" i="1"/>
  <c r="Q118" i="1"/>
  <c r="O118" i="1"/>
  <c r="P118" i="1"/>
  <c r="S145" i="1"/>
  <c r="R118" i="1"/>
  <c r="S118" i="1"/>
  <c r="P145" i="1"/>
  <c r="T118" i="1"/>
  <c r="O145" i="1"/>
  <c r="V145" i="1"/>
  <c r="T145" i="1"/>
  <c r="V118" i="1"/>
  <c r="W118" i="1"/>
  <c r="N145" i="1"/>
  <c r="U118" i="1"/>
  <c r="U145" i="1"/>
  <c r="Q145" i="1"/>
  <c r="Y145" i="1"/>
  <c r="X118" i="1"/>
  <c r="Y118" i="1"/>
  <c r="P176" i="1"/>
  <c r="Y200" i="1"/>
  <c r="S182" i="1"/>
  <c r="V188" i="1"/>
  <c r="U206" i="1"/>
  <c r="X182" i="1"/>
  <c r="O194" i="1"/>
  <c r="Y176" i="1"/>
  <c r="Q176" i="1"/>
  <c r="V176" i="1"/>
  <c r="Y164" i="1"/>
  <c r="P194" i="1"/>
  <c r="N206" i="1"/>
  <c r="Y188" i="1"/>
  <c r="W170" i="1"/>
  <c r="O182" i="1"/>
  <c r="S164" i="1"/>
  <c r="O206" i="1"/>
  <c r="S170" i="1"/>
  <c r="Q164" i="1"/>
  <c r="U200" i="1"/>
  <c r="P164" i="1"/>
  <c r="V164" i="1"/>
  <c r="U164" i="1"/>
  <c r="U182" i="1"/>
  <c r="P182" i="1"/>
  <c r="N164" i="1"/>
  <c r="S194" i="1"/>
  <c r="R170" i="1"/>
  <c r="T188" i="1"/>
  <c r="W164" i="1"/>
  <c r="T176" i="1"/>
  <c r="S206" i="1"/>
  <c r="P188" i="1"/>
  <c r="Q194" i="1"/>
  <c r="W200" i="1"/>
  <c r="Q188" i="1"/>
  <c r="R164" i="1"/>
  <c r="P170" i="1"/>
  <c r="X164" i="1"/>
  <c r="X176" i="1"/>
  <c r="V170" i="1"/>
  <c r="U176" i="1"/>
  <c r="R182" i="1"/>
  <c r="V206" i="1"/>
  <c r="W206" i="1"/>
  <c r="V182" i="1"/>
  <c r="U194" i="1"/>
  <c r="T170" i="1"/>
  <c r="R176" i="1"/>
  <c r="Y170" i="1"/>
  <c r="Q170" i="1"/>
  <c r="O176" i="1"/>
  <c r="N176" i="1"/>
  <c r="S188" i="1"/>
  <c r="P206" i="1"/>
  <c r="T206" i="1"/>
  <c r="O200" i="1"/>
  <c r="N182" i="1"/>
  <c r="P200" i="1"/>
  <c r="X170" i="1"/>
  <c r="O188" i="1"/>
  <c r="W188" i="1"/>
  <c r="U170" i="1"/>
  <c r="T164" i="1"/>
  <c r="X194" i="1"/>
  <c r="R200" i="1"/>
  <c r="W182" i="1"/>
  <c r="R194" i="1"/>
  <c r="N200" i="1"/>
  <c r="X188" i="1"/>
  <c r="T182" i="1"/>
  <c r="Q182" i="1"/>
  <c r="X200" i="1"/>
  <c r="W176" i="1"/>
  <c r="Y194" i="1"/>
  <c r="V194" i="1"/>
  <c r="O164" i="1"/>
  <c r="S176" i="1"/>
  <c r="W194" i="1"/>
  <c r="Q200" i="1"/>
  <c r="N170" i="1"/>
  <c r="Y182" i="1"/>
  <c r="AJ152" i="1"/>
  <c r="U152" i="1" s="1"/>
  <c r="AG152" i="1"/>
  <c r="R152" i="1" s="1"/>
  <c r="AI152" i="1"/>
  <c r="T152" i="1" s="1"/>
  <c r="AC152" i="1"/>
  <c r="N152" i="1" s="1"/>
  <c r="AB152" i="1"/>
  <c r="AD152" i="1"/>
  <c r="O152" i="1" s="1"/>
  <c r="AE152" i="1"/>
  <c r="P152" i="1" s="1"/>
  <c r="AF152" i="1"/>
  <c r="Q152" i="1" s="1"/>
  <c r="AH152" i="1"/>
  <c r="S152" i="1" s="1"/>
  <c r="AB158" i="1"/>
  <c r="AJ158" i="1"/>
  <c r="U158" i="1" s="1"/>
  <c r="AD158" i="1"/>
  <c r="O158" i="1" s="1"/>
  <c r="AE158" i="1"/>
  <c r="P158" i="1" s="1"/>
  <c r="AF158" i="1"/>
  <c r="Q158" i="1" s="1"/>
  <c r="AG158" i="1"/>
  <c r="R158" i="1" s="1"/>
  <c r="AH158" i="1"/>
  <c r="S158" i="1" s="1"/>
  <c r="AI158" i="1"/>
  <c r="T158" i="1" s="1"/>
  <c r="AC158" i="1"/>
  <c r="N158" i="1" s="1"/>
  <c r="W220" i="1" l="1"/>
  <c r="W225" i="1" s="1"/>
  <c r="V220" i="1"/>
  <c r="V225" i="1" s="1"/>
  <c r="Y220" i="1"/>
  <c r="Y225" i="1" s="1"/>
  <c r="S220" i="1"/>
  <c r="S225" i="1" s="1"/>
  <c r="U220" i="1"/>
  <c r="U225" i="1" s="1"/>
  <c r="Q220" i="1"/>
  <c r="Q225" i="1" s="1"/>
  <c r="P220" i="1"/>
  <c r="P225" i="1" s="1"/>
  <c r="O220" i="1"/>
  <c r="O225" i="1" s="1"/>
  <c r="N220" i="1"/>
  <c r="N225" i="1" s="1"/>
  <c r="T220" i="1"/>
  <c r="T225" i="1" s="1"/>
  <c r="X220" i="1"/>
  <c r="X225" i="1" s="1"/>
  <c r="R220" i="1"/>
  <c r="R225" i="1" s="1"/>
</calcChain>
</file>

<file path=xl/sharedStrings.xml><?xml version="1.0" encoding="utf-8"?>
<sst xmlns="http://schemas.openxmlformats.org/spreadsheetml/2006/main" count="390" uniqueCount="115">
  <si>
    <t>Pumpe</t>
  </si>
  <si>
    <t>D5</t>
  </si>
  <si>
    <t>DDC-1T+</t>
  </si>
  <si>
    <t>Anzahl seriell</t>
  </si>
  <si>
    <t>Anzahl parallel</t>
  </si>
  <si>
    <t>Drehzahl</t>
  </si>
  <si>
    <t>Drehzahlfaktor</t>
  </si>
  <si>
    <t>rpm</t>
  </si>
  <si>
    <t>Restriktionen</t>
  </si>
  <si>
    <t>Temperatur</t>
  </si>
  <si>
    <t>°C</t>
  </si>
  <si>
    <t>Pa</t>
  </si>
  <si>
    <t>Fittinge</t>
  </si>
  <si>
    <t>Einschraub Einlass 10 mm</t>
  </si>
  <si>
    <t>Einschraub Auslass 10 mm</t>
  </si>
  <si>
    <t>Einschraub Einlass 10 mm 90°</t>
  </si>
  <si>
    <t>Einschraub Auslass 10 mm 90°</t>
  </si>
  <si>
    <t>Einschraub Einlass 10 mm 45°</t>
  </si>
  <si>
    <t>Einschraub Auslass 10 mm 45°</t>
  </si>
  <si>
    <t>Winkel 10 mm 90°</t>
  </si>
  <si>
    <t>Winkel 10 mm 45°</t>
  </si>
  <si>
    <t>ID</t>
  </si>
  <si>
    <t>Anzahl ID 1</t>
  </si>
  <si>
    <t>Anzahl ID 2</t>
  </si>
  <si>
    <t>Anzahl ID 3</t>
  </si>
  <si>
    <t>Anzahl ID 4</t>
  </si>
  <si>
    <t>Anzahl ID 5</t>
  </si>
  <si>
    <t>Anzahl ID 6</t>
  </si>
  <si>
    <t>Anzahl ID 7</t>
  </si>
  <si>
    <t>Anzahl ID 8</t>
  </si>
  <si>
    <t>Anzahl ID 9</t>
  </si>
  <si>
    <t>Anzahl ID 10</t>
  </si>
  <si>
    <t>Anzahl ID 11</t>
  </si>
  <si>
    <t>Anzahl ID 12</t>
  </si>
  <si>
    <t>Anzahl ID 13</t>
  </si>
  <si>
    <t>Anzahl ID 14</t>
  </si>
  <si>
    <t>Anzahl ID 15</t>
  </si>
  <si>
    <t>Anzahl ID 16</t>
  </si>
  <si>
    <t>Anzahl ID 17</t>
  </si>
  <si>
    <t>Anzahl ID 18</t>
  </si>
  <si>
    <t>Anzahl ID 19</t>
  </si>
  <si>
    <t>Anzahl ID 20</t>
  </si>
  <si>
    <t>Anzahl ID 21</t>
  </si>
  <si>
    <t>Anzahl ID 22</t>
  </si>
  <si>
    <t>Anzahl ID 23</t>
  </si>
  <si>
    <t>Anzahl ID 24</t>
  </si>
  <si>
    <t>Schlauch/Rohr</t>
  </si>
  <si>
    <t>Schlauch 10 mm 0,5 Meter</t>
  </si>
  <si>
    <t>Meter</t>
  </si>
  <si>
    <t>Bögen</t>
  </si>
  <si>
    <t>Durchmesser</t>
  </si>
  <si>
    <t>mm</t>
  </si>
  <si>
    <t>Radius</t>
  </si>
  <si>
    <t>Winkel</t>
  </si>
  <si>
    <t>°</t>
  </si>
  <si>
    <t>Druckdifferenz</t>
  </si>
  <si>
    <t>Gesamt</t>
  </si>
  <si>
    <t>kg/s</t>
  </si>
  <si>
    <t>Faktor</t>
  </si>
  <si>
    <t>kg/m³</t>
  </si>
  <si>
    <t>mm²/s</t>
  </si>
  <si>
    <t>L/h</t>
  </si>
  <si>
    <t xml:space="preserve">bei gleichen Komponenten paralleler Anordnung wird der Gesamtwiderstand als einzelne Komponente zusammengefasst. Beispiel 2x 4000 = 2000. Das kann im Feld Faktor, Beispiel 0,5, berücksichtigt werden. </t>
  </si>
  <si>
    <t>m</t>
  </si>
  <si>
    <t>Datensatz 1</t>
  </si>
  <si>
    <t>Datensatz 2</t>
  </si>
  <si>
    <t>240x30 2x Passes</t>
  </si>
  <si>
    <t>360x30 2x Passes</t>
  </si>
  <si>
    <t>480x30 2x Passes</t>
  </si>
  <si>
    <t>360x30 1x Passes</t>
  </si>
  <si>
    <t>480x30 1x Passes</t>
  </si>
  <si>
    <t>240x30 1x Passes</t>
  </si>
  <si>
    <t>280x30 2x Passes</t>
  </si>
  <si>
    <t>420x30 2x Passes</t>
  </si>
  <si>
    <t>560x30 2x Passes</t>
  </si>
  <si>
    <t>280x30 1x Passes</t>
  </si>
  <si>
    <t>420x30 1x Passes</t>
  </si>
  <si>
    <t>560x30 1x Passes</t>
  </si>
  <si>
    <t>240x45 2x Passes</t>
  </si>
  <si>
    <t>360x45 2x Passes</t>
  </si>
  <si>
    <t>480x45 2x Passes</t>
  </si>
  <si>
    <t>240x45 1x Passes</t>
  </si>
  <si>
    <t>360x45 1x Passes</t>
  </si>
  <si>
    <t>480x45 1x Passes</t>
  </si>
  <si>
    <t>280x45 2x Passes</t>
  </si>
  <si>
    <t>420x45 2x Passes</t>
  </si>
  <si>
    <t>560x45 2x Passes</t>
  </si>
  <si>
    <t>280x45 1x Passes</t>
  </si>
  <si>
    <t>420x45 1x Passes</t>
  </si>
  <si>
    <t>560x45 1x Passes</t>
  </si>
  <si>
    <t>240x60 2x Passes</t>
  </si>
  <si>
    <t>360x60 2x Passes</t>
  </si>
  <si>
    <t>480x60 2x Passes</t>
  </si>
  <si>
    <t>240x60 1x Passes</t>
  </si>
  <si>
    <t>360x60 1x Passes</t>
  </si>
  <si>
    <t>480x60 1x Passes</t>
  </si>
  <si>
    <t>280x60 2x Passes</t>
  </si>
  <si>
    <t>420x60 2x Passes</t>
  </si>
  <si>
    <t>560x60 2x Passes</t>
  </si>
  <si>
    <t>280x60 1x Passes</t>
  </si>
  <si>
    <t>420x60 1x Passes</t>
  </si>
  <si>
    <t>560x60 1x Passes</t>
  </si>
  <si>
    <t>Mora 3 420</t>
  </si>
  <si>
    <t>Position</t>
  </si>
  <si>
    <t>Radiator 1 - 10</t>
  </si>
  <si>
    <t>Eingabefeld</t>
  </si>
  <si>
    <t>Auswahlliste</t>
  </si>
  <si>
    <t>Anzahl/Faktor</t>
  </si>
  <si>
    <t>Kühler 1 - 10</t>
  </si>
  <si>
    <t>Watercool Fullcover 1080 TI</t>
  </si>
  <si>
    <t>Alphacool Nexxxos XP3</t>
  </si>
  <si>
    <t>Alphacool XPX v1 std.</t>
  </si>
  <si>
    <t>Alphacool XPX v2 ohne vert.</t>
  </si>
  <si>
    <t>Alphacool XPX v3 (0,25 mm)</t>
  </si>
  <si>
    <t>Alphacool XPX v4 (0,3 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</si>
</sst>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11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left"/>
    </xf>
    <xf numFmtId="2" fontId="0" fillId="0" borderId="0" xfId="0" applyNumberFormat="1"/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right"/>
    </xf>
    <xf numFmtId="1" fontId="0" fillId="0" borderId="0" xfId="0" applyNumberFormat="1"/>
    <xf numFmtId="165" fontId="0" fillId="0" borderId="0" xfId="0" applyNumberFormat="1"/>
    <xf numFmtId="0" fontId="4" fillId="0" borderId="0" xfId="0" applyFont="1"/>
    <xf numFmtId="0" fontId="0" fillId="2" borderId="0" xfId="0" applyFill="1"/>
    <xf numFmtId="0" fontId="0" fillId="0" borderId="0" xfId="0" applyFont="1" applyAlignment="1">
      <alignment horizontal="right"/>
    </xf>
    <xf numFmtId="0" fontId="0" fillId="0" borderId="0" xfId="0" applyFill="1"/>
    <xf numFmtId="0" fontId="1" fillId="0" borderId="0" xfId="0" applyFont="1" applyFill="1" applyBorder="1"/>
    <xf numFmtId="0" fontId="0" fillId="3" borderId="0" xfId="0" applyFill="1" applyBorder="1" applyAlignment="1">
      <alignment horizontal="left"/>
    </xf>
    <xf numFmtId="0" fontId="0" fillId="3" borderId="0" xfId="0" applyFill="1"/>
    <xf numFmtId="0" fontId="0" fillId="2" borderId="0" xfId="0" applyFill="1" applyAlignment="1">
      <alignment horizontal="center"/>
    </xf>
    <xf numFmtId="0" fontId="1" fillId="3" borderId="0" xfId="0" applyFont="1" applyFill="1"/>
    <xf numFmtId="0" fontId="1" fillId="2" borderId="0" xfId="0" applyFont="1" applyFill="1"/>
    <xf numFmtId="0" fontId="5" fillId="0" borderId="0" xfId="0" applyFont="1" applyAlignment="1">
      <alignment horizontal="right"/>
    </xf>
    <xf numFmtId="0" fontId="6" fillId="0" borderId="0" xfId="0" applyFont="1" applyFill="1"/>
    <xf numFmtId="0" fontId="5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Restriktionen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Tabelle1!$M$224:$Y$224</c:f>
              <c:numCache>
                <c:formatCode>0.0</c:formatCode>
                <c:ptCount val="13"/>
                <c:pt idx="0">
                  <c:v>0</c:v>
                </c:pt>
                <c:pt idx="1">
                  <c:v>28.638121498736751</c:v>
                </c:pt>
                <c:pt idx="2">
                  <c:v>50.116712622789315</c:v>
                </c:pt>
                <c:pt idx="3">
                  <c:v>71.595303746841878</c:v>
                </c:pt>
                <c:pt idx="4">
                  <c:v>93.073894870894435</c:v>
                </c:pt>
                <c:pt idx="5">
                  <c:v>114.55248599494701</c:v>
                </c:pt>
                <c:pt idx="6">
                  <c:v>136.03107711899955</c:v>
                </c:pt>
                <c:pt idx="7">
                  <c:v>157.50966824305212</c:v>
                </c:pt>
                <c:pt idx="8">
                  <c:v>178.98825936710469</c:v>
                </c:pt>
                <c:pt idx="9">
                  <c:v>200.46685049115726</c:v>
                </c:pt>
                <c:pt idx="10">
                  <c:v>221.9454416152098</c:v>
                </c:pt>
                <c:pt idx="11">
                  <c:v>243.4240327392624</c:v>
                </c:pt>
                <c:pt idx="12">
                  <c:v>264.90262386331494</c:v>
                </c:pt>
              </c:numCache>
            </c:numRef>
          </c:xVal>
          <c:yVal>
            <c:numRef>
              <c:f>Tabelle1!$M$225:$Y$225</c:f>
              <c:numCache>
                <c:formatCode>0</c:formatCode>
                <c:ptCount val="13"/>
                <c:pt idx="0">
                  <c:v>0</c:v>
                </c:pt>
                <c:pt idx="1">
                  <c:v>2939.3620443585464</c:v>
                </c:pt>
                <c:pt idx="2">
                  <c:v>6523.9744414285205</c:v>
                </c:pt>
                <c:pt idx="3">
                  <c:v>11228.684619891423</c:v>
                </c:pt>
                <c:pt idx="4">
                  <c:v>16975.99831192652</c:v>
                </c:pt>
                <c:pt idx="5">
                  <c:v>23742.809393263757</c:v>
                </c:pt>
                <c:pt idx="6">
                  <c:v>31507.808219192349</c:v>
                </c:pt>
                <c:pt idx="7">
                  <c:v>40260.243351284815</c:v>
                </c:pt>
                <c:pt idx="8">
                  <c:v>49977.656383192778</c:v>
                </c:pt>
                <c:pt idx="9">
                  <c:v>60681.811304862233</c:v>
                </c:pt>
                <c:pt idx="10">
                  <c:v>72338.526721806658</c:v>
                </c:pt>
                <c:pt idx="11">
                  <c:v>84949.935687478428</c:v>
                </c:pt>
                <c:pt idx="12">
                  <c:v>98515.371816519415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685-4D15-A59D-604BFB09AF1D}"/>
            </c:ext>
          </c:extLst>
        </c:ser>
        <c:ser>
          <c:idx val="1"/>
          <c:order val="1"/>
          <c:tx>
            <c:v>Datensatz 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Tabelle1!$A$19:$A$519</c:f>
              <c:numCache>
                <c:formatCode>General</c:formatCode>
                <c:ptCount val="5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</c:numCache>
            </c:numRef>
          </c:xVal>
          <c:yVal>
            <c:numRef>
              <c:f>Tabelle1!$B$19:$B$519</c:f>
              <c:numCache>
                <c:formatCode>0</c:formatCode>
                <c:ptCount val="501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  <c:pt idx="500">
                  <c:v>0.97130759654948051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685-4D15-A59D-604BFB09AF1D}"/>
            </c:ext>
          </c:extLst>
        </c:ser>
        <c:ser>
          <c:idx val="2"/>
          <c:order val="2"/>
          <c:tx>
            <c:v>Datensatz 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Tabelle1!$F$19:$F$519</c:f>
              <c:numCache>
                <c:formatCode>General</c:formatCode>
                <c:ptCount val="5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</c:numCache>
            </c:numRef>
          </c:xVal>
          <c:yVal>
            <c:numRef>
              <c:f>Tabelle1!$G$19:$G$519</c:f>
              <c:numCache>
                <c:formatCode>0</c:formatCode>
                <c:ptCount val="501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  <c:pt idx="500">
                  <c:v>22414.515566104237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685-4D15-A59D-604BFB09AF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5079664"/>
        <c:axId val="1131981040"/>
      </c:scatterChart>
      <c:valAx>
        <c:axId val="655079664"/>
        <c:scaling>
          <c:orientation val="minMax"/>
          <c:max val="2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31981040"/>
        <c:crosses val="autoZero"/>
        <c:crossBetween val="midCat"/>
        <c:majorUnit val="5"/>
      </c:valAx>
      <c:valAx>
        <c:axId val="1131981040"/>
        <c:scaling>
          <c:orientation val="minMax"/>
          <c:max val="4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latin typeface="Calibri" panose="020F0502020204030204" pitchFamily="34" charset="0"/>
                    <a:cs typeface="Calibri" panose="020F0502020204030204" pitchFamily="34" charset="0"/>
                  </a:rPr>
                  <a:t>Δp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55079664"/>
        <c:crosses val="autoZero"/>
        <c:crossBetween val="midCat"/>
        <c:majorUnit val="1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29 L/H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395-43EE-9121-7D37E9B9B40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395-43EE-9121-7D37E9B9B40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5395-43EE-9121-7D37E9B9B40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5395-43EE-9121-7D37E9B9B40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5395-43EE-9121-7D37E9B9B40D}"/>
              </c:ext>
            </c:extLst>
          </c:dPt>
          <c:cat>
            <c:strLit>
              <c:ptCount val="5"/>
              <c:pt idx="0">
                <c:v>Radiator</c:v>
              </c:pt>
              <c:pt idx="1">
                <c:v>Kühler</c:v>
              </c:pt>
              <c:pt idx="2">
                <c:v>Fittinge</c:v>
              </c:pt>
              <c:pt idx="3">
                <c:v>Schlauch</c:v>
              </c:pt>
              <c:pt idx="4">
                <c:v>Schlauchbögen</c:v>
              </c:pt>
            </c:strLit>
          </c:cat>
          <c:val>
            <c:numRef>
              <c:f>(Tabelle1!$N$37,Tabelle1!$N$63,Tabelle1!$N$118,Tabelle1!$N$145,Tabelle1!$N$220)</c:f>
              <c:numCache>
                <c:formatCode>0</c:formatCode>
                <c:ptCount val="5"/>
                <c:pt idx="0">
                  <c:v>140.51127027227571</c:v>
                </c:pt>
                <c:pt idx="1">
                  <c:v>2370.380177602503</c:v>
                </c:pt>
                <c:pt idx="2">
                  <c:v>228.50568549725</c:v>
                </c:pt>
                <c:pt idx="3">
                  <c:v>138.41863248156577</c:v>
                </c:pt>
                <c:pt idx="4">
                  <c:v>61.546278504951843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F59-4EAC-8228-EF404B653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50 L/H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AEE-424D-88B3-75DC31F3CAB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AEE-424D-88B3-75DC31F3CAB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DAEE-424D-88B3-75DC31F3CAB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DAEE-424D-88B3-75DC31F3CAB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DAEE-424D-88B3-75DC31F3CABD}"/>
              </c:ext>
            </c:extLst>
          </c:dPt>
          <c:cat>
            <c:strLit>
              <c:ptCount val="5"/>
              <c:pt idx="0">
                <c:v>Radiator</c:v>
              </c:pt>
              <c:pt idx="1">
                <c:v>Kühler</c:v>
              </c:pt>
              <c:pt idx="2">
                <c:v>Fittinge</c:v>
              </c:pt>
              <c:pt idx="3">
                <c:v>Schlauch</c:v>
              </c:pt>
              <c:pt idx="4">
                <c:v>Schlauchbögen</c:v>
              </c:pt>
            </c:strLit>
          </c:cat>
          <c:val>
            <c:numRef>
              <c:f>(Tabelle1!$O$37,Tabelle1!$O$63,Tabelle1!$O$118,Tabelle1!$O$145,Tabelle1!$O$220)</c:f>
              <c:numCache>
                <c:formatCode>0</c:formatCode>
                <c:ptCount val="5"/>
                <c:pt idx="0">
                  <c:v>304.31984869031209</c:v>
                </c:pt>
                <c:pt idx="1">
                  <c:v>4735.5141806421379</c:v>
                </c:pt>
                <c:pt idx="2">
                  <c:v>885.89350701276658</c:v>
                </c:pt>
                <c:pt idx="3">
                  <c:v>414.11524691721172</c:v>
                </c:pt>
                <c:pt idx="4">
                  <c:v>184.13165816609217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AEE-424D-88B3-75DC31F3CA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72 L/H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ED4-4499-91C4-9359FC968A2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ED4-4499-91C4-9359FC968A2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ED4-4499-91C4-9359FC968A2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CED4-4499-91C4-9359FC968A2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CED4-4499-91C4-9359FC968A25}"/>
              </c:ext>
            </c:extLst>
          </c:dPt>
          <c:cat>
            <c:strLit>
              <c:ptCount val="5"/>
              <c:pt idx="0">
                <c:v>Radiator</c:v>
              </c:pt>
              <c:pt idx="1">
                <c:v>Kühler</c:v>
              </c:pt>
              <c:pt idx="2">
                <c:v>Fittinge</c:v>
              </c:pt>
              <c:pt idx="3">
                <c:v>Schlauch</c:v>
              </c:pt>
              <c:pt idx="4">
                <c:v>Schlauchbögen</c:v>
              </c:pt>
            </c:strLit>
          </c:cat>
          <c:val>
            <c:numRef>
              <c:f>(Tabelle1!$P$37,Tabelle1!$P$63,Tabelle1!$P$118,Tabelle1!$P$145,Tabelle1!$P$220)</c:f>
              <c:numCache>
                <c:formatCode>0</c:formatCode>
                <c:ptCount val="5"/>
                <c:pt idx="0">
                  <c:v>518.20710629163204</c:v>
                </c:pt>
                <c:pt idx="1">
                  <c:v>7718.8681922162232</c:v>
                </c:pt>
                <c:pt idx="2">
                  <c:v>1874.8517887092009</c:v>
                </c:pt>
                <c:pt idx="3">
                  <c:v>773.03587776305324</c:v>
                </c:pt>
                <c:pt idx="4">
                  <c:v>343.72165491131432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ED4-4499-91C4-9359FC968A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93 L/H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FD9-429E-93B3-204965358A1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FD9-429E-93B3-204965358A1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5FD9-429E-93B3-204965358A1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5FD9-429E-93B3-204965358A1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5FD9-429E-93B3-204965358A17}"/>
              </c:ext>
            </c:extLst>
          </c:dPt>
          <c:cat>
            <c:strLit>
              <c:ptCount val="5"/>
              <c:pt idx="0">
                <c:v>Radiator</c:v>
              </c:pt>
              <c:pt idx="1">
                <c:v>Kühler</c:v>
              </c:pt>
              <c:pt idx="2">
                <c:v>Fittinge</c:v>
              </c:pt>
              <c:pt idx="3">
                <c:v>Schlauch</c:v>
              </c:pt>
              <c:pt idx="4">
                <c:v>Schlauchbögen</c:v>
              </c:pt>
            </c:strLit>
          </c:cat>
          <c:val>
            <c:numRef>
              <c:f>(Tabelle1!$Q$37,Tabelle1!$Q$63,Tabelle1!$Q$118,Tabelle1!$Q$145,Tabelle1!$Q$220)</c:f>
              <c:numCache>
                <c:formatCode>0</c:formatCode>
                <c:ptCount val="5"/>
                <c:pt idx="0">
                  <c:v>782.17304307623533</c:v>
                </c:pt>
                <c:pt idx="1">
                  <c:v>11225.180753398454</c:v>
                </c:pt>
                <c:pt idx="2">
                  <c:v>3201.1431537126969</c:v>
                </c:pt>
                <c:pt idx="3">
                  <c:v>1223.4902623377343</c:v>
                </c:pt>
                <c:pt idx="4">
                  <c:v>544.01109940139895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FD9-429E-93B3-204965358A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114 L/H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B32-447A-A025-2ADA5B31465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B32-447A-A025-2ADA5B31465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3B32-447A-A025-2ADA5B31465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3B32-447A-A025-2ADA5B31465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3B32-447A-A025-2ADA5B314659}"/>
              </c:ext>
            </c:extLst>
          </c:dPt>
          <c:cat>
            <c:strLit>
              <c:ptCount val="5"/>
              <c:pt idx="0">
                <c:v>Radiator</c:v>
              </c:pt>
              <c:pt idx="1">
                <c:v>Kühler</c:v>
              </c:pt>
              <c:pt idx="2">
                <c:v>Fittinge</c:v>
              </c:pt>
              <c:pt idx="3">
                <c:v>Schlauch</c:v>
              </c:pt>
              <c:pt idx="4">
                <c:v>Schlauchbögen</c:v>
              </c:pt>
            </c:strLit>
          </c:cat>
          <c:val>
            <c:numRef>
              <c:f>(Tabelle1!$R$37,Tabelle1!$R$63,Tabelle1!$R$118,Tabelle1!$R$145,Tabelle1!$R$220)</c:f>
              <c:numCache>
                <c:formatCode>0</c:formatCode>
                <c:ptCount val="5"/>
                <c:pt idx="0">
                  <c:v>1096.2176590441222</c:v>
                </c:pt>
                <c:pt idx="1">
                  <c:v>15256.444087234959</c:v>
                </c:pt>
                <c:pt idx="2">
                  <c:v>4848.18678124298</c:v>
                </c:pt>
                <c:pt idx="3">
                  <c:v>1759.5824443486765</c:v>
                </c:pt>
                <c:pt idx="4">
                  <c:v>782.37842139301677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B32-447A-A025-2ADA5B3146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508000</xdr:colOff>
      <xdr:row>1</xdr:row>
      <xdr:rowOff>139700</xdr:rowOff>
    </xdr:from>
    <xdr:to>
      <xdr:col>18</xdr:col>
      <xdr:colOff>520700</xdr:colOff>
      <xdr:row>54</xdr:row>
      <xdr:rowOff>158750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2CDA69CC-D3B8-4CC5-82F3-C959C40372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82550</xdr:colOff>
      <xdr:row>0</xdr:row>
      <xdr:rowOff>38100</xdr:rowOff>
    </xdr:from>
    <xdr:to>
      <xdr:col>8</xdr:col>
      <xdr:colOff>622300</xdr:colOff>
      <xdr:row>22</xdr:row>
      <xdr:rowOff>139700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AD012D02-6DDA-4876-98BF-0FDBC689AD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0</xdr:row>
      <xdr:rowOff>44450</xdr:rowOff>
    </xdr:from>
    <xdr:to>
      <xdr:col>17</xdr:col>
      <xdr:colOff>558800</xdr:colOff>
      <xdr:row>22</xdr:row>
      <xdr:rowOff>146050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7C8E71D2-143D-4F5A-87E4-9E1D6C32A3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107950</xdr:colOff>
      <xdr:row>23</xdr:row>
      <xdr:rowOff>165100</xdr:rowOff>
    </xdr:from>
    <xdr:to>
      <xdr:col>8</xdr:col>
      <xdr:colOff>647700</xdr:colOff>
      <xdr:row>46</xdr:row>
      <xdr:rowOff>82550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DCAB65EC-EE7D-4A00-B17A-017D5331C0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107950</xdr:colOff>
      <xdr:row>23</xdr:row>
      <xdr:rowOff>158750</xdr:rowOff>
    </xdr:from>
    <xdr:to>
      <xdr:col>17</xdr:col>
      <xdr:colOff>647700</xdr:colOff>
      <xdr:row>46</xdr:row>
      <xdr:rowOff>76200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B6778271-D0C4-4168-B08E-817DC36C3B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82550</xdr:colOff>
      <xdr:row>47</xdr:row>
      <xdr:rowOff>57150</xdr:rowOff>
    </xdr:from>
    <xdr:to>
      <xdr:col>8</xdr:col>
      <xdr:colOff>622300</xdr:colOff>
      <xdr:row>69</xdr:row>
      <xdr:rowOff>158750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DC053808-8164-40F9-A5F4-B5B11C3DDE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19"/>
  <sheetViews>
    <sheetView tabSelected="1" topLeftCell="A202" workbookViewId="0">
      <selection activeCell="N30" sqref="N30"/>
    </sheetView>
  </sheetViews>
  <sheetFormatPr baseColWidth="10" defaultRowHeight="14.25" x14ac:dyDescent="0.45"/>
  <cols>
    <col min="1" max="1" width="14.06640625" customWidth="1"/>
    <col min="6" max="6" width="13.33203125" customWidth="1"/>
    <col min="10" max="10" width="26.9296875" customWidth="1"/>
  </cols>
  <sheetData>
    <row r="1" spans="1:25" x14ac:dyDescent="0.45">
      <c r="A1" s="23" t="s">
        <v>105</v>
      </c>
      <c r="B1" s="18"/>
    </row>
    <row r="2" spans="1:25" x14ac:dyDescent="0.45">
      <c r="A2" s="26" t="s">
        <v>107</v>
      </c>
      <c r="B2" s="18"/>
    </row>
    <row r="3" spans="1:25" x14ac:dyDescent="0.45">
      <c r="A3" s="24" t="s">
        <v>106</v>
      </c>
      <c r="B3" s="18"/>
    </row>
    <row r="4" spans="1:25" x14ac:dyDescent="0.45">
      <c r="A4" t="s">
        <v>62</v>
      </c>
      <c r="N4" s="6"/>
    </row>
    <row r="5" spans="1:25" x14ac:dyDescent="0.45">
      <c r="N5" s="6"/>
    </row>
    <row r="6" spans="1:25" x14ac:dyDescent="0.45">
      <c r="N6" s="6"/>
    </row>
    <row r="7" spans="1:25" x14ac:dyDescent="0.45">
      <c r="N7" s="6"/>
    </row>
    <row r="8" spans="1:25" ht="15.75" x14ac:dyDescent="0.5">
      <c r="B8" s="15" t="s">
        <v>64</v>
      </c>
      <c r="C8" s="15"/>
      <c r="D8" s="15"/>
      <c r="E8" s="15"/>
      <c r="F8" s="15"/>
      <c r="G8" s="15" t="s">
        <v>65</v>
      </c>
    </row>
    <row r="10" spans="1:25" ht="18" x14ac:dyDescent="0.55000000000000004">
      <c r="A10" t="s">
        <v>0</v>
      </c>
      <c r="B10" s="22" t="s">
        <v>2</v>
      </c>
      <c r="F10" t="s">
        <v>0</v>
      </c>
      <c r="G10" s="22" t="s">
        <v>1</v>
      </c>
      <c r="J10" s="3" t="s">
        <v>8</v>
      </c>
    </row>
    <row r="11" spans="1:25" x14ac:dyDescent="0.45">
      <c r="A11" t="s">
        <v>3</v>
      </c>
      <c r="B11" s="21">
        <v>1</v>
      </c>
      <c r="F11" t="s">
        <v>3</v>
      </c>
      <c r="G11" s="21">
        <v>1</v>
      </c>
    </row>
    <row r="12" spans="1:25" x14ac:dyDescent="0.45">
      <c r="A12" t="s">
        <v>4</v>
      </c>
      <c r="B12" s="21">
        <v>1</v>
      </c>
      <c r="F12" t="s">
        <v>4</v>
      </c>
      <c r="G12" s="21">
        <v>1</v>
      </c>
      <c r="J12" t="s">
        <v>9</v>
      </c>
      <c r="K12">
        <v>34</v>
      </c>
      <c r="L12" t="s">
        <v>10</v>
      </c>
      <c r="M12" s="7">
        <f>-144.243725701978+10.5287000584009*($K$12+273.15)+-0.0312569261429242*($K$12+273.15)^2+0.0000294561161905512*($K$12+273.15)^3</f>
        <v>994.37921870613718</v>
      </c>
      <c r="N12" s="8" t="s">
        <v>59</v>
      </c>
      <c r="O12" s="9">
        <f>(0.672217699933641+0.0162955138253262*K12)^(-1/0.673014147097612)</f>
        <v>0.73854442752043559</v>
      </c>
      <c r="P12" t="s">
        <v>60</v>
      </c>
    </row>
    <row r="13" spans="1:25" x14ac:dyDescent="0.45">
      <c r="A13" t="s">
        <v>6</v>
      </c>
      <c r="B13" s="21">
        <v>1</v>
      </c>
      <c r="F13" t="s">
        <v>6</v>
      </c>
      <c r="G13" s="21">
        <v>1</v>
      </c>
    </row>
    <row r="14" spans="1:25" x14ac:dyDescent="0.45">
      <c r="A14" t="s">
        <v>5</v>
      </c>
      <c r="B14">
        <f>IF(B10="DDC-1T+",4600*B13,4800*B13)</f>
        <v>4600</v>
      </c>
      <c r="C14" t="s">
        <v>7</v>
      </c>
      <c r="F14" t="s">
        <v>5</v>
      </c>
      <c r="G14">
        <f>IF(G10="DDC-1T+",4600*G13,4800*G13)</f>
        <v>4800</v>
      </c>
      <c r="H14" t="s">
        <v>7</v>
      </c>
    </row>
    <row r="15" spans="1:25" x14ac:dyDescent="0.45">
      <c r="I15" s="1" t="s">
        <v>21</v>
      </c>
      <c r="J15" s="19" t="s">
        <v>104</v>
      </c>
      <c r="K15" s="1" t="s">
        <v>58</v>
      </c>
      <c r="L15" s="4" t="s">
        <v>57</v>
      </c>
      <c r="M15" s="1">
        <v>0</v>
      </c>
      <c r="N15" s="1">
        <v>8.0000000000000002E-3</v>
      </c>
      <c r="O15" s="1">
        <v>1.4E-2</v>
      </c>
      <c r="P15" s="1">
        <v>0.02</v>
      </c>
      <c r="Q15" s="1">
        <v>2.5999999999999999E-2</v>
      </c>
      <c r="R15" s="1">
        <v>3.2000000000000001E-2</v>
      </c>
      <c r="S15" s="1">
        <v>3.7999999999999999E-2</v>
      </c>
      <c r="T15" s="1">
        <v>4.3999999999999997E-2</v>
      </c>
      <c r="U15" s="1">
        <v>0.05</v>
      </c>
      <c r="V15" s="1">
        <v>5.6000000000000001E-2</v>
      </c>
      <c r="W15" s="1">
        <v>6.2E-2</v>
      </c>
      <c r="X15" s="1">
        <v>6.8000000000000005E-2</v>
      </c>
      <c r="Y15" s="1">
        <v>7.3999999999999996E-2</v>
      </c>
    </row>
    <row r="16" spans="1:25" x14ac:dyDescent="0.45">
      <c r="I16" s="1">
        <v>1</v>
      </c>
      <c r="J16" s="20">
        <v>6</v>
      </c>
      <c r="K16" s="25">
        <v>1</v>
      </c>
      <c r="L16" s="4" t="s">
        <v>11</v>
      </c>
      <c r="M16" s="10">
        <f>IF($J16=1,'Datensatz Radiator'!D$2*(998.2/$M$12)*($O$12/1)*$K16,IF($J16=2,'Datensatz Radiator'!D$3*(998.2/$M$12)*($O$12/1)*$K16,IF($J16=3,'Datensatz Radiator'!D$4*(998.2/$M$12)*($O$12/1)*$K16,IF($J16=4,'Datensatz Radiator'!D$5*(998.2/$M$12)*($O$12/1)*$K16,IF($J16=5,'Datensatz Radiator'!D$6*(998.2/$M$12)*($O$12/1)*$K16,IF($J16=6,'Datensatz Radiator'!D$7*(998.2/$M$12)*($O$12/1)*$K16,IF($J16=7,'Datensatz Radiator'!D$8*(998.2/$M$12)*($O$12/1)*$K16,IF($J16=8,'Datensatz Radiator'!D$9*(998.2/$M$12)*($O$12/1)*$K16,IF($J16=9,'Datensatz Radiator'!D$10*(998.2/$M$12)*($O$12/1)*$K16,IF($J16=10,'Datensatz Radiator'!D$11*(998.2/$M$12)*($O$12/1)*$K16,IF($J16=11,'Datensatz Radiator'!D$12*(998.2/$M$12)*($O$12/1)*$K16,IF($J16=12,'Datensatz Radiator'!D$13*(998.2/$M$12)*($O$12/1)*$K16,IF($J16=13,'Datensatz Radiator'!D$14*(998.2/$M$12)*($O$12/1)*$K16,IF($J16=14,'Datensatz Radiator'!D$15*(998.2/$M$12)*($O$12/1)*$K16,IF($J16=15,'Datensatz Radiator'!D$16*(998.2/$M$12)*($O$12/1)*$K16,IF($J16=16,'Datensatz Radiator'!D$17*(998.2/$M$12)*($O$12/1)*$K16,IF($J16=17,'Datensatz Radiator'!D$18*(998.2/$M$12)*($O$12/1)*$K16,IF($J16=18,'Datensatz Radiator'!D$19*(998.2/$M$12)*($O$12/1)*$K16,IF($J16=19,'Datensatz Radiator'!D$20*(998.2/$M$12)*($O$12/1)*$K16,IF($J16=20,'Datensatz Radiator'!D$21*(998.2/$M$12)*($O$12/1)*$K16,IF($J16=21,'Datensatz Radiator'!D$22*(998.2/$M$12)*($O$12/1)*$K16,IF($J16=22,'Datensatz Radiator'!D$23*(998.2/$M$12)*($O$12/1)*$K16,IF($J16=23,'Datensatz Radiator'!D$24*(998.2/$M$12)*($O$12/1)*$K16,IF($J16=24,'Datensatz Radiator'!D$25*(998.2/$M$12)*($O$12/1)*$K16,IF($J16=25,'Datensatz Radiator'!D$26*(998.2/$M$12)*($O$12/1)*$K16,IF($J16=26,'Datensatz Radiator'!D$27*(998.2/$M$12)*($O$12/1)*$K16,IF($J16=27,'Datensatz Radiator'!D$28*(998.2/$M$12)*($O$12/1)*$K16,IF($J16=28,'Datensatz Radiator'!D$39*(998.2/$M$12)*($O$12/1)*$K16,IF($J16=29,'Datensatz Radiator'!D$30*(998.2/$M$12)*($O$12/1)*$K16,IF($J16=30,'Datensatz Radiator'!D$31*(998.2/$M$12)*($O$12/1)*$K16,IF($J16=31,'Datensatz Radiator'!D$32*(998.2/$M$12)*($O$12/1)*$K16,IF($J16=32,'Datensatz Radiator'!D$33*(998.2/$M$12)*($O$12/1)*$K16,IF($J16=33,'Datensatz Radiator'!D$34*(998.2/$M$12)*($O$12/1)*$K16,IF($J16=34,'Datensatz Radiator'!D$35*(998.2/$M$12)*($O$12/1)*$K16,IF($J16=35,'Datensatz Radiator'!D$36*(998.2/$M$12)*($O$12/1)*$K16,IF($J16=36,'Datensatz Radiator'!D$37*(998.2/$M$12)*($O$12/1)*$K16,'Datensatz Radiator'!D$38*(998.2/$M$12)*($O$12/1)*$K16))))))))))))))))))))))))))))))))))))</f>
        <v>0</v>
      </c>
      <c r="N16" s="10">
        <f>IF($J16=1,'Datensatz Radiator'!E$2*(998.2/$M$12)*($O$12/1)*$K16,IF($J16=2,'Datensatz Radiator'!E$3*(998.2/$M$12)*($O$12/1)*$K16,IF($J16=3,'Datensatz Radiator'!E$4*(998.2/$M$12)*($O$12/1)*$K16,IF($J16=4,'Datensatz Radiator'!E$5*(998.2/$M$12)*($O$12/1)*$K16,IF($J16=5,'Datensatz Radiator'!E$6*(998.2/$M$12)*($O$12/1)*$K16,IF($J16=6,'Datensatz Radiator'!E$7*(998.2/$M$12)*($O$12/1)*$K16,IF($J16=7,'Datensatz Radiator'!E$8*(998.2/$M$12)*($O$12/1)*$K16,IF($J16=8,'Datensatz Radiator'!E$9*(998.2/$M$12)*($O$12/1)*$K16,IF($J16=9,'Datensatz Radiator'!E$10*(998.2/$M$12)*($O$12/1)*$K16,IF($J16=10,'Datensatz Radiator'!E$11*(998.2/$M$12)*($O$12/1)*$K16,IF($J16=11,'Datensatz Radiator'!E$12*(998.2/$M$12)*($O$12/1)*$K16,IF($J16=12,'Datensatz Radiator'!E$13*(998.2/$M$12)*($O$12/1)*$K16,IF($J16=13,'Datensatz Radiator'!E$14*(998.2/$M$12)*($O$12/1)*$K16,IF($J16=14,'Datensatz Radiator'!E$15*(998.2/$M$12)*($O$12/1)*$K16,IF($J16=15,'Datensatz Radiator'!E$16*(998.2/$M$12)*($O$12/1)*$K16,IF($J16=16,'Datensatz Radiator'!E$17*(998.2/$M$12)*($O$12/1)*$K16,IF($J16=17,'Datensatz Radiator'!E$18*(998.2/$M$12)*($O$12/1)*$K16,IF($J16=18,'Datensatz Radiator'!E$19*(998.2/$M$12)*($O$12/1)*$K16,IF($J16=19,'Datensatz Radiator'!E$20*(998.2/$M$12)*($O$12/1)*$K16,IF($J16=20,'Datensatz Radiator'!E$21*(998.2/$M$12)*($O$12/1)*$K16,IF($J16=21,'Datensatz Radiator'!E$22*(998.2/$M$12)*($O$12/1)*$K16,IF($J16=22,'Datensatz Radiator'!E$23*(998.2/$M$12)*($O$12/1)*$K16,IF($J16=23,'Datensatz Radiator'!E$24*(998.2/$M$12)*($O$12/1)*$K16,IF($J16=24,'Datensatz Radiator'!E$25*(998.2/$M$12)*($O$12/1)*$K16,IF($J16=25,'Datensatz Radiator'!E$26*(998.2/$M$12)*($O$12/1)*$K16,IF($J16=26,'Datensatz Radiator'!E$27*(998.2/$M$12)*($O$12/1)*$K16,IF($J16=27,'Datensatz Radiator'!E$28*(998.2/$M$12)*($O$12/1)*$K16,IF($J16=28,'Datensatz Radiator'!E$39*(998.2/$M$12)*($O$12/1)*$K16,IF($J16=29,'Datensatz Radiator'!E$30*(998.2/$M$12)*($O$12/1)*$K16,IF($J16=30,'Datensatz Radiator'!E$31*(998.2/$M$12)*($O$12/1)*$K16,IF($J16=31,'Datensatz Radiator'!E$32*(998.2/$M$12)*($O$12/1)*$K16,IF($J16=32,'Datensatz Radiator'!E$33*(998.2/$M$12)*($O$12/1)*$K16,IF($J16=33,'Datensatz Radiator'!E$34*(998.2/$M$12)*($O$12/1)*$K16,IF($J16=34,'Datensatz Radiator'!E$35*(998.2/$M$12)*($O$12/1)*$K16,IF($J16=35,'Datensatz Radiator'!E$36*(998.2/$M$12)*($O$12/1)*$K16,IF($J16=36,'Datensatz Radiator'!E$37*(998.2/$M$12)*($O$12/1)*$K16,'Datensatz Radiator'!E$38*(998.2/$M$12)*($O$12/1)*$K16))))))))))))))))))))))))))))))))))))</f>
        <v>70.255635136137855</v>
      </c>
      <c r="O16" s="10">
        <f>IF($J16=1,'Datensatz Radiator'!F$2*(998.2/$M$12)*($O$12/1)*$K16,IF($J16=2,'Datensatz Radiator'!F$3*(998.2/$M$12)*($O$12/1)*$K16,IF($J16=3,'Datensatz Radiator'!F$4*(998.2/$M$12)*($O$12/1)*$K16,IF($J16=4,'Datensatz Radiator'!F$5*(998.2/$M$12)*($O$12/1)*$K16,IF($J16=5,'Datensatz Radiator'!F$6*(998.2/$M$12)*($O$12/1)*$K16,IF($J16=6,'Datensatz Radiator'!F$7*(998.2/$M$12)*($O$12/1)*$K16,IF($J16=7,'Datensatz Radiator'!F$8*(998.2/$M$12)*($O$12/1)*$K16,IF($J16=8,'Datensatz Radiator'!F$9*(998.2/$M$12)*($O$12/1)*$K16,IF($J16=9,'Datensatz Radiator'!F$10*(998.2/$M$12)*($O$12/1)*$K16,IF($J16=10,'Datensatz Radiator'!F$11*(998.2/$M$12)*($O$12/1)*$K16,IF($J16=11,'Datensatz Radiator'!F$12*(998.2/$M$12)*($O$12/1)*$K16,IF($J16=12,'Datensatz Radiator'!F$13*(998.2/$M$12)*($O$12/1)*$K16,IF($J16=13,'Datensatz Radiator'!F$14*(998.2/$M$12)*($O$12/1)*$K16,IF($J16=14,'Datensatz Radiator'!F$15*(998.2/$M$12)*($O$12/1)*$K16,IF($J16=15,'Datensatz Radiator'!F$16*(998.2/$M$12)*($O$12/1)*$K16,IF($J16=16,'Datensatz Radiator'!F$17*(998.2/$M$12)*($O$12/1)*$K16,IF($J16=17,'Datensatz Radiator'!F$18*(998.2/$M$12)*($O$12/1)*$K16,IF($J16=18,'Datensatz Radiator'!F$19*(998.2/$M$12)*($O$12/1)*$K16,IF($J16=19,'Datensatz Radiator'!F$20*(998.2/$M$12)*($O$12/1)*$K16,IF($J16=20,'Datensatz Radiator'!F$21*(998.2/$M$12)*($O$12/1)*$K16,IF($J16=21,'Datensatz Radiator'!F$22*(998.2/$M$12)*($O$12/1)*$K16,IF($J16=22,'Datensatz Radiator'!F$23*(998.2/$M$12)*($O$12/1)*$K16,IF($J16=23,'Datensatz Radiator'!F$24*(998.2/$M$12)*($O$12/1)*$K16,IF($J16=24,'Datensatz Radiator'!F$25*(998.2/$M$12)*($O$12/1)*$K16,IF($J16=25,'Datensatz Radiator'!F$26*(998.2/$M$12)*($O$12/1)*$K16,IF($J16=26,'Datensatz Radiator'!F$27*(998.2/$M$12)*($O$12/1)*$K16,IF($J16=27,'Datensatz Radiator'!F$28*(998.2/$M$12)*($O$12/1)*$K16,IF($J16=28,'Datensatz Radiator'!F$39*(998.2/$M$12)*($O$12/1)*$K16,IF($J16=29,'Datensatz Radiator'!F$30*(998.2/$M$12)*($O$12/1)*$K16,IF($J16=30,'Datensatz Radiator'!F$31*(998.2/$M$12)*($O$12/1)*$K16,IF($J16=31,'Datensatz Radiator'!F$32*(998.2/$M$12)*($O$12/1)*$K16,IF($J16=32,'Datensatz Radiator'!F$33*(998.2/$M$12)*($O$12/1)*$K16,IF($J16=33,'Datensatz Radiator'!F$34*(998.2/$M$12)*($O$12/1)*$K16,IF($J16=34,'Datensatz Radiator'!F$35*(998.2/$M$12)*($O$12/1)*$K16,IF($J16=35,'Datensatz Radiator'!F$36*(998.2/$M$12)*($O$12/1)*$K16,IF($J16=36,'Datensatz Radiator'!F$37*(998.2/$M$12)*($O$12/1)*$K16,'Datensatz Radiator'!F$38*(998.2/$M$12)*($O$12/1)*$K16))))))))))))))))))))))))))))))))))))</f>
        <v>152.15992434515604</v>
      </c>
      <c r="P16" s="10">
        <f>IF($J16=1,'Datensatz Radiator'!G$2*(998.2/$M$12)*($O$12/1)*$K16,IF($J16=2,'Datensatz Radiator'!G$3*(998.2/$M$12)*($O$12/1)*$K16,IF($J16=3,'Datensatz Radiator'!G$4*(998.2/$M$12)*($O$12/1)*$K16,IF($J16=4,'Datensatz Radiator'!G$5*(998.2/$M$12)*($O$12/1)*$K16,IF($J16=5,'Datensatz Radiator'!G$6*(998.2/$M$12)*($O$12/1)*$K16,IF($J16=6,'Datensatz Radiator'!G$7*(998.2/$M$12)*($O$12/1)*$K16,IF($J16=7,'Datensatz Radiator'!G$8*(998.2/$M$12)*($O$12/1)*$K16,IF($J16=8,'Datensatz Radiator'!G$9*(998.2/$M$12)*($O$12/1)*$K16,IF($J16=9,'Datensatz Radiator'!G$10*(998.2/$M$12)*($O$12/1)*$K16,IF($J16=10,'Datensatz Radiator'!G$11*(998.2/$M$12)*($O$12/1)*$K16,IF($J16=11,'Datensatz Radiator'!G$12*(998.2/$M$12)*($O$12/1)*$K16,IF($J16=12,'Datensatz Radiator'!G$13*(998.2/$M$12)*($O$12/1)*$K16,IF($J16=13,'Datensatz Radiator'!G$14*(998.2/$M$12)*($O$12/1)*$K16,IF($J16=14,'Datensatz Radiator'!G$15*(998.2/$M$12)*($O$12/1)*$K16,IF($J16=15,'Datensatz Radiator'!G$16*(998.2/$M$12)*($O$12/1)*$K16,IF($J16=16,'Datensatz Radiator'!G$17*(998.2/$M$12)*($O$12/1)*$K16,IF($J16=17,'Datensatz Radiator'!G$18*(998.2/$M$12)*($O$12/1)*$K16,IF($J16=18,'Datensatz Radiator'!G$19*(998.2/$M$12)*($O$12/1)*$K16,IF($J16=19,'Datensatz Radiator'!G$20*(998.2/$M$12)*($O$12/1)*$K16,IF($J16=20,'Datensatz Radiator'!G$21*(998.2/$M$12)*($O$12/1)*$K16,IF($J16=21,'Datensatz Radiator'!G$22*(998.2/$M$12)*($O$12/1)*$K16,IF($J16=22,'Datensatz Radiator'!G$23*(998.2/$M$12)*($O$12/1)*$K16,IF($J16=23,'Datensatz Radiator'!G$24*(998.2/$M$12)*($O$12/1)*$K16,IF($J16=24,'Datensatz Radiator'!G$25*(998.2/$M$12)*($O$12/1)*$K16,IF($J16=25,'Datensatz Radiator'!G$26*(998.2/$M$12)*($O$12/1)*$K16,IF($J16=26,'Datensatz Radiator'!G$27*(998.2/$M$12)*($O$12/1)*$K16,IF($J16=27,'Datensatz Radiator'!G$28*(998.2/$M$12)*($O$12/1)*$K16,IF($J16=28,'Datensatz Radiator'!G$39*(998.2/$M$12)*($O$12/1)*$K16,IF($J16=29,'Datensatz Radiator'!G$30*(998.2/$M$12)*($O$12/1)*$K16,IF($J16=30,'Datensatz Radiator'!G$31*(998.2/$M$12)*($O$12/1)*$K16,IF($J16=31,'Datensatz Radiator'!G$32*(998.2/$M$12)*($O$12/1)*$K16,IF($J16=32,'Datensatz Radiator'!G$33*(998.2/$M$12)*($O$12/1)*$K16,IF($J16=33,'Datensatz Radiator'!G$34*(998.2/$M$12)*($O$12/1)*$K16,IF($J16=34,'Datensatz Radiator'!G$35*(998.2/$M$12)*($O$12/1)*$K16,IF($J16=35,'Datensatz Radiator'!G$36*(998.2/$M$12)*($O$12/1)*$K16,IF($J16=36,'Datensatz Radiator'!G$37*(998.2/$M$12)*($O$12/1)*$K16,'Datensatz Radiator'!G$38*(998.2/$M$12)*($O$12/1)*$K16))))))))))))))))))))))))))))))))))))</f>
        <v>259.10355314581602</v>
      </c>
      <c r="Q16" s="10">
        <f>IF($J16=1,'Datensatz Radiator'!H$2*(998.2/$M$12)*($O$12/1)*$K16,IF($J16=2,'Datensatz Radiator'!H$3*(998.2/$M$12)*($O$12/1)*$K16,IF($J16=3,'Datensatz Radiator'!H$4*(998.2/$M$12)*($O$12/1)*$K16,IF($J16=4,'Datensatz Radiator'!H$5*(998.2/$M$12)*($O$12/1)*$K16,IF($J16=5,'Datensatz Radiator'!H$6*(998.2/$M$12)*($O$12/1)*$K16,IF($J16=6,'Datensatz Radiator'!H$7*(998.2/$M$12)*($O$12/1)*$K16,IF($J16=7,'Datensatz Radiator'!H$8*(998.2/$M$12)*($O$12/1)*$K16,IF($J16=8,'Datensatz Radiator'!H$9*(998.2/$M$12)*($O$12/1)*$K16,IF($J16=9,'Datensatz Radiator'!H$10*(998.2/$M$12)*($O$12/1)*$K16,IF($J16=10,'Datensatz Radiator'!H$11*(998.2/$M$12)*($O$12/1)*$K16,IF($J16=11,'Datensatz Radiator'!H$12*(998.2/$M$12)*($O$12/1)*$K16,IF($J16=12,'Datensatz Radiator'!H$13*(998.2/$M$12)*($O$12/1)*$K16,IF($J16=13,'Datensatz Radiator'!H$14*(998.2/$M$12)*($O$12/1)*$K16,IF($J16=14,'Datensatz Radiator'!H$15*(998.2/$M$12)*($O$12/1)*$K16,IF($J16=15,'Datensatz Radiator'!H$16*(998.2/$M$12)*($O$12/1)*$K16,IF($J16=16,'Datensatz Radiator'!H$17*(998.2/$M$12)*($O$12/1)*$K16,IF($J16=17,'Datensatz Radiator'!H$18*(998.2/$M$12)*($O$12/1)*$K16,IF($J16=18,'Datensatz Radiator'!H$19*(998.2/$M$12)*($O$12/1)*$K16,IF($J16=19,'Datensatz Radiator'!H$20*(998.2/$M$12)*($O$12/1)*$K16,IF($J16=20,'Datensatz Radiator'!H$21*(998.2/$M$12)*($O$12/1)*$K16,IF($J16=21,'Datensatz Radiator'!H$22*(998.2/$M$12)*($O$12/1)*$K16,IF($J16=22,'Datensatz Radiator'!H$23*(998.2/$M$12)*($O$12/1)*$K16,IF($J16=23,'Datensatz Radiator'!H$24*(998.2/$M$12)*($O$12/1)*$K16,IF($J16=24,'Datensatz Radiator'!H$25*(998.2/$M$12)*($O$12/1)*$K16,IF($J16=25,'Datensatz Radiator'!H$26*(998.2/$M$12)*($O$12/1)*$K16,IF($J16=26,'Datensatz Radiator'!H$27*(998.2/$M$12)*($O$12/1)*$K16,IF($J16=27,'Datensatz Radiator'!H$28*(998.2/$M$12)*($O$12/1)*$K16,IF($J16=28,'Datensatz Radiator'!H$39*(998.2/$M$12)*($O$12/1)*$K16,IF($J16=29,'Datensatz Radiator'!H$30*(998.2/$M$12)*($O$12/1)*$K16,IF($J16=30,'Datensatz Radiator'!H$31*(998.2/$M$12)*($O$12/1)*$K16,IF($J16=31,'Datensatz Radiator'!H$32*(998.2/$M$12)*($O$12/1)*$K16,IF($J16=32,'Datensatz Radiator'!H$33*(998.2/$M$12)*($O$12/1)*$K16,IF($J16=33,'Datensatz Radiator'!H$34*(998.2/$M$12)*($O$12/1)*$K16,IF($J16=34,'Datensatz Radiator'!H$35*(998.2/$M$12)*($O$12/1)*$K16,IF($J16=35,'Datensatz Radiator'!H$36*(998.2/$M$12)*($O$12/1)*$K16,IF($J16=36,'Datensatz Radiator'!H$37*(998.2/$M$12)*($O$12/1)*$K16,'Datensatz Radiator'!H$38*(998.2/$M$12)*($O$12/1)*$K16))))))))))))))))))))))))))))))))))))</f>
        <v>391.08652153811767</v>
      </c>
      <c r="R16" s="10">
        <f>IF($J16=1,'Datensatz Radiator'!I$2*(998.2/$M$12)*($O$12/1)*$K16,IF($J16=2,'Datensatz Radiator'!I$3*(998.2/$M$12)*($O$12/1)*$K16,IF($J16=3,'Datensatz Radiator'!I$4*(998.2/$M$12)*($O$12/1)*$K16,IF($J16=4,'Datensatz Radiator'!I$5*(998.2/$M$12)*($O$12/1)*$K16,IF($J16=5,'Datensatz Radiator'!I$6*(998.2/$M$12)*($O$12/1)*$K16,IF($J16=6,'Datensatz Radiator'!I$7*(998.2/$M$12)*($O$12/1)*$K16,IF($J16=7,'Datensatz Radiator'!I$8*(998.2/$M$12)*($O$12/1)*$K16,IF($J16=8,'Datensatz Radiator'!I$9*(998.2/$M$12)*($O$12/1)*$K16,IF($J16=9,'Datensatz Radiator'!I$10*(998.2/$M$12)*($O$12/1)*$K16,IF($J16=10,'Datensatz Radiator'!I$11*(998.2/$M$12)*($O$12/1)*$K16,IF($J16=11,'Datensatz Radiator'!I$12*(998.2/$M$12)*($O$12/1)*$K16,IF($J16=12,'Datensatz Radiator'!I$13*(998.2/$M$12)*($O$12/1)*$K16,IF($J16=13,'Datensatz Radiator'!I$14*(998.2/$M$12)*($O$12/1)*$K16,IF($J16=14,'Datensatz Radiator'!I$15*(998.2/$M$12)*($O$12/1)*$K16,IF($J16=15,'Datensatz Radiator'!I$16*(998.2/$M$12)*($O$12/1)*$K16,IF($J16=16,'Datensatz Radiator'!I$17*(998.2/$M$12)*($O$12/1)*$K16,IF($J16=17,'Datensatz Radiator'!I$18*(998.2/$M$12)*($O$12/1)*$K16,IF($J16=18,'Datensatz Radiator'!I$19*(998.2/$M$12)*($O$12/1)*$K16,IF($J16=19,'Datensatz Radiator'!I$20*(998.2/$M$12)*($O$12/1)*$K16,IF($J16=20,'Datensatz Radiator'!I$21*(998.2/$M$12)*($O$12/1)*$K16,IF($J16=21,'Datensatz Radiator'!I$22*(998.2/$M$12)*($O$12/1)*$K16,IF($J16=22,'Datensatz Radiator'!I$23*(998.2/$M$12)*($O$12/1)*$K16,IF($J16=23,'Datensatz Radiator'!I$24*(998.2/$M$12)*($O$12/1)*$K16,IF($J16=24,'Datensatz Radiator'!I$25*(998.2/$M$12)*($O$12/1)*$K16,IF($J16=25,'Datensatz Radiator'!I$26*(998.2/$M$12)*($O$12/1)*$K16,IF($J16=26,'Datensatz Radiator'!I$27*(998.2/$M$12)*($O$12/1)*$K16,IF($J16=27,'Datensatz Radiator'!I$28*(998.2/$M$12)*($O$12/1)*$K16,IF($J16=28,'Datensatz Radiator'!I$39*(998.2/$M$12)*($O$12/1)*$K16,IF($J16=29,'Datensatz Radiator'!I$30*(998.2/$M$12)*($O$12/1)*$K16,IF($J16=30,'Datensatz Radiator'!I$31*(998.2/$M$12)*($O$12/1)*$K16,IF($J16=31,'Datensatz Radiator'!I$32*(998.2/$M$12)*($O$12/1)*$K16,IF($J16=32,'Datensatz Radiator'!I$33*(998.2/$M$12)*($O$12/1)*$K16,IF($J16=33,'Datensatz Radiator'!I$34*(998.2/$M$12)*($O$12/1)*$K16,IF($J16=34,'Datensatz Radiator'!I$35*(998.2/$M$12)*($O$12/1)*$K16,IF($J16=35,'Datensatz Radiator'!I$36*(998.2/$M$12)*($O$12/1)*$K16,IF($J16=36,'Datensatz Radiator'!I$37*(998.2/$M$12)*($O$12/1)*$K16,'Datensatz Radiator'!I$38*(998.2/$M$12)*($O$12/1)*$K16))))))))))))))))))))))))))))))))))))</f>
        <v>548.10882952206111</v>
      </c>
      <c r="S16" s="10">
        <f>IF($J16=1,'Datensatz Radiator'!J$2*(998.2/$M$12)*($O$12/1)*$K16,IF($J16=2,'Datensatz Radiator'!J$3*(998.2/$M$12)*($O$12/1)*$K16,IF($J16=3,'Datensatz Radiator'!J$4*(998.2/$M$12)*($O$12/1)*$K16,IF($J16=4,'Datensatz Radiator'!J$5*(998.2/$M$12)*($O$12/1)*$K16,IF($J16=5,'Datensatz Radiator'!J$6*(998.2/$M$12)*($O$12/1)*$K16,IF($J16=6,'Datensatz Radiator'!J$7*(998.2/$M$12)*($O$12/1)*$K16,IF($J16=7,'Datensatz Radiator'!J$8*(998.2/$M$12)*($O$12/1)*$K16,IF($J16=8,'Datensatz Radiator'!J$9*(998.2/$M$12)*($O$12/1)*$K16,IF($J16=9,'Datensatz Radiator'!J$10*(998.2/$M$12)*($O$12/1)*$K16,IF($J16=10,'Datensatz Radiator'!J$11*(998.2/$M$12)*($O$12/1)*$K16,IF($J16=11,'Datensatz Radiator'!J$12*(998.2/$M$12)*($O$12/1)*$K16,IF($J16=12,'Datensatz Radiator'!J$13*(998.2/$M$12)*($O$12/1)*$K16,IF($J16=13,'Datensatz Radiator'!J$14*(998.2/$M$12)*($O$12/1)*$K16,IF($J16=14,'Datensatz Radiator'!J$15*(998.2/$M$12)*($O$12/1)*$K16,IF($J16=15,'Datensatz Radiator'!J$16*(998.2/$M$12)*($O$12/1)*$K16,IF($J16=16,'Datensatz Radiator'!J$17*(998.2/$M$12)*($O$12/1)*$K16,IF($J16=17,'Datensatz Radiator'!J$18*(998.2/$M$12)*($O$12/1)*$K16,IF($J16=18,'Datensatz Radiator'!J$19*(998.2/$M$12)*($O$12/1)*$K16,IF($J16=19,'Datensatz Radiator'!J$20*(998.2/$M$12)*($O$12/1)*$K16,IF($J16=20,'Datensatz Radiator'!J$21*(998.2/$M$12)*($O$12/1)*$K16,IF($J16=21,'Datensatz Radiator'!J$22*(998.2/$M$12)*($O$12/1)*$K16,IF($J16=22,'Datensatz Radiator'!J$23*(998.2/$M$12)*($O$12/1)*$K16,IF($J16=23,'Datensatz Radiator'!J$24*(998.2/$M$12)*($O$12/1)*$K16,IF($J16=24,'Datensatz Radiator'!J$25*(998.2/$M$12)*($O$12/1)*$K16,IF($J16=25,'Datensatz Radiator'!J$26*(998.2/$M$12)*($O$12/1)*$K16,IF($J16=26,'Datensatz Radiator'!J$27*(998.2/$M$12)*($O$12/1)*$K16,IF($J16=27,'Datensatz Radiator'!J$28*(998.2/$M$12)*($O$12/1)*$K16,IF($J16=28,'Datensatz Radiator'!J$39*(998.2/$M$12)*($O$12/1)*$K16,IF($J16=29,'Datensatz Radiator'!J$30*(998.2/$M$12)*($O$12/1)*$K16,IF($J16=30,'Datensatz Radiator'!J$31*(998.2/$M$12)*($O$12/1)*$K16,IF($J16=31,'Datensatz Radiator'!J$32*(998.2/$M$12)*($O$12/1)*$K16,IF($J16=32,'Datensatz Radiator'!J$33*(998.2/$M$12)*($O$12/1)*$K16,IF($J16=33,'Datensatz Radiator'!J$34*(998.2/$M$12)*($O$12/1)*$K16,IF($J16=34,'Datensatz Radiator'!J$35*(998.2/$M$12)*($O$12/1)*$K16,IF($J16=35,'Datensatz Radiator'!J$36*(998.2/$M$12)*($O$12/1)*$K16,IF($J16=36,'Datensatz Radiator'!J$37*(998.2/$M$12)*($O$12/1)*$K16,'Datensatz Radiator'!J$38*(998.2/$M$12)*($O$12/1)*$K16))))))))))))))))))))))))))))))))))))</f>
        <v>730.17047709764631</v>
      </c>
      <c r="T16" s="10">
        <f>IF($J16=1,'Datensatz Radiator'!K$2*(998.2/$M$12)*($O$12/1)*$K16,IF($J16=2,'Datensatz Radiator'!K$3*(998.2/$M$12)*($O$12/1)*$K16,IF($J16=3,'Datensatz Radiator'!K$4*(998.2/$M$12)*($O$12/1)*$K16,IF($J16=4,'Datensatz Radiator'!K$5*(998.2/$M$12)*($O$12/1)*$K16,IF($J16=5,'Datensatz Radiator'!K$6*(998.2/$M$12)*($O$12/1)*$K16,IF($J16=6,'Datensatz Radiator'!K$7*(998.2/$M$12)*($O$12/1)*$K16,IF($J16=7,'Datensatz Radiator'!K$8*(998.2/$M$12)*($O$12/1)*$K16,IF($J16=8,'Datensatz Radiator'!K$9*(998.2/$M$12)*($O$12/1)*$K16,IF($J16=9,'Datensatz Radiator'!K$10*(998.2/$M$12)*($O$12/1)*$K16,IF($J16=10,'Datensatz Radiator'!K$11*(998.2/$M$12)*($O$12/1)*$K16,IF($J16=11,'Datensatz Radiator'!K$12*(998.2/$M$12)*($O$12/1)*$K16,IF($J16=12,'Datensatz Radiator'!K$13*(998.2/$M$12)*($O$12/1)*$K16,IF($J16=13,'Datensatz Radiator'!K$14*(998.2/$M$12)*($O$12/1)*$K16,IF($J16=14,'Datensatz Radiator'!K$15*(998.2/$M$12)*($O$12/1)*$K16,IF($J16=15,'Datensatz Radiator'!K$16*(998.2/$M$12)*($O$12/1)*$K16,IF($J16=16,'Datensatz Radiator'!K$17*(998.2/$M$12)*($O$12/1)*$K16,IF($J16=17,'Datensatz Radiator'!K$18*(998.2/$M$12)*($O$12/1)*$K16,IF($J16=18,'Datensatz Radiator'!K$19*(998.2/$M$12)*($O$12/1)*$K16,IF($J16=19,'Datensatz Radiator'!K$20*(998.2/$M$12)*($O$12/1)*$K16,IF($J16=20,'Datensatz Radiator'!K$21*(998.2/$M$12)*($O$12/1)*$K16,IF($J16=21,'Datensatz Radiator'!K$22*(998.2/$M$12)*($O$12/1)*$K16,IF($J16=22,'Datensatz Radiator'!K$23*(998.2/$M$12)*($O$12/1)*$K16,IF($J16=23,'Datensatz Radiator'!K$24*(998.2/$M$12)*($O$12/1)*$K16,IF($J16=24,'Datensatz Radiator'!K$25*(998.2/$M$12)*($O$12/1)*$K16,IF($J16=25,'Datensatz Radiator'!K$26*(998.2/$M$12)*($O$12/1)*$K16,IF($J16=26,'Datensatz Radiator'!K$27*(998.2/$M$12)*($O$12/1)*$K16,IF($J16=27,'Datensatz Radiator'!K$28*(998.2/$M$12)*($O$12/1)*$K16,IF($J16=28,'Datensatz Radiator'!K$39*(998.2/$M$12)*($O$12/1)*$K16,IF($J16=29,'Datensatz Radiator'!K$30*(998.2/$M$12)*($O$12/1)*$K16,IF($J16=30,'Datensatz Radiator'!K$31*(998.2/$M$12)*($O$12/1)*$K16,IF($J16=31,'Datensatz Radiator'!K$32*(998.2/$M$12)*($O$12/1)*$K16,IF($J16=32,'Datensatz Radiator'!K$33*(998.2/$M$12)*($O$12/1)*$K16,IF($J16=33,'Datensatz Radiator'!K$34*(998.2/$M$12)*($O$12/1)*$K16,IF($J16=34,'Datensatz Radiator'!K$35*(998.2/$M$12)*($O$12/1)*$K16,IF($J16=35,'Datensatz Radiator'!K$36*(998.2/$M$12)*($O$12/1)*$K16,IF($J16=36,'Datensatz Radiator'!K$37*(998.2/$M$12)*($O$12/1)*$K16,'Datensatz Radiator'!K$38*(998.2/$M$12)*($O$12/1)*$K16))))))))))))))))))))))))))))))))))))</f>
        <v>937.27146426487343</v>
      </c>
      <c r="U16" s="10">
        <f>IF($J16=1,'Datensatz Radiator'!L$2*(998.2/$M$12)*($O$12/1)*$K16,IF($J16=2,'Datensatz Radiator'!L$3*(998.2/$M$12)*($O$12/1)*$K16,IF($J16=3,'Datensatz Radiator'!L$4*(998.2/$M$12)*($O$12/1)*$K16,IF($J16=4,'Datensatz Radiator'!L$5*(998.2/$M$12)*($O$12/1)*$K16,IF($J16=5,'Datensatz Radiator'!L$6*(998.2/$M$12)*($O$12/1)*$K16,IF($J16=6,'Datensatz Radiator'!L$7*(998.2/$M$12)*($O$12/1)*$K16,IF($J16=7,'Datensatz Radiator'!L$8*(998.2/$M$12)*($O$12/1)*$K16,IF($J16=8,'Datensatz Radiator'!L$9*(998.2/$M$12)*($O$12/1)*$K16,IF($J16=9,'Datensatz Radiator'!L$10*(998.2/$M$12)*($O$12/1)*$K16,IF($J16=10,'Datensatz Radiator'!L$11*(998.2/$M$12)*($O$12/1)*$K16,IF($J16=11,'Datensatz Radiator'!L$12*(998.2/$M$12)*($O$12/1)*$K16,IF($J16=12,'Datensatz Radiator'!L$13*(998.2/$M$12)*($O$12/1)*$K16,IF($J16=13,'Datensatz Radiator'!L$14*(998.2/$M$12)*($O$12/1)*$K16,IF($J16=14,'Datensatz Radiator'!L$15*(998.2/$M$12)*($O$12/1)*$K16,IF($J16=15,'Datensatz Radiator'!L$16*(998.2/$M$12)*($O$12/1)*$K16,IF($J16=16,'Datensatz Radiator'!L$17*(998.2/$M$12)*($O$12/1)*$K16,IF($J16=17,'Datensatz Radiator'!L$18*(998.2/$M$12)*($O$12/1)*$K16,IF($J16=18,'Datensatz Radiator'!L$19*(998.2/$M$12)*($O$12/1)*$K16,IF($J16=19,'Datensatz Radiator'!L$20*(998.2/$M$12)*($O$12/1)*$K16,IF($J16=20,'Datensatz Radiator'!L$21*(998.2/$M$12)*($O$12/1)*$K16,IF($J16=21,'Datensatz Radiator'!L$22*(998.2/$M$12)*($O$12/1)*$K16,IF($J16=22,'Datensatz Radiator'!L$23*(998.2/$M$12)*($O$12/1)*$K16,IF($J16=23,'Datensatz Radiator'!L$24*(998.2/$M$12)*($O$12/1)*$K16,IF($J16=24,'Datensatz Radiator'!L$25*(998.2/$M$12)*($O$12/1)*$K16,IF($J16=25,'Datensatz Radiator'!L$26*(998.2/$M$12)*($O$12/1)*$K16,IF($J16=26,'Datensatz Radiator'!L$27*(998.2/$M$12)*($O$12/1)*$K16,IF($J16=27,'Datensatz Radiator'!L$28*(998.2/$M$12)*($O$12/1)*$K16,IF($J16=28,'Datensatz Radiator'!L$39*(998.2/$M$12)*($O$12/1)*$K16,IF($J16=29,'Datensatz Radiator'!L$30*(998.2/$M$12)*($O$12/1)*$K16,IF($J16=30,'Datensatz Radiator'!L$31*(998.2/$M$12)*($O$12/1)*$K16,IF($J16=31,'Datensatz Radiator'!L$32*(998.2/$M$12)*($O$12/1)*$K16,IF($J16=32,'Datensatz Radiator'!L$33*(998.2/$M$12)*($O$12/1)*$K16,IF($J16=33,'Datensatz Radiator'!L$34*(998.2/$M$12)*($O$12/1)*$K16,IF($J16=34,'Datensatz Radiator'!L$35*(998.2/$M$12)*($O$12/1)*$K16,IF($J16=35,'Datensatz Radiator'!L$36*(998.2/$M$12)*($O$12/1)*$K16,IF($J16=36,'Datensatz Radiator'!L$37*(998.2/$M$12)*($O$12/1)*$K16,'Datensatz Radiator'!L$38*(998.2/$M$12)*($O$12/1)*$K16))))))))))))))))))))))))))))))))))))</f>
        <v>1169.4117910237424</v>
      </c>
      <c r="V16" s="10">
        <f>IF($J16=1,'Datensatz Radiator'!M$2*(998.2/$M$12)*($O$12/1)*$K16,IF($J16=2,'Datensatz Radiator'!M$3*(998.2/$M$12)*($O$12/1)*$K16,IF($J16=3,'Datensatz Radiator'!M$4*(998.2/$M$12)*($O$12/1)*$K16,IF($J16=4,'Datensatz Radiator'!M$5*(998.2/$M$12)*($O$12/1)*$K16,IF($J16=5,'Datensatz Radiator'!M$6*(998.2/$M$12)*($O$12/1)*$K16,IF($J16=6,'Datensatz Radiator'!M$7*(998.2/$M$12)*($O$12/1)*$K16,IF($J16=7,'Datensatz Radiator'!M$8*(998.2/$M$12)*($O$12/1)*$K16,IF($J16=8,'Datensatz Radiator'!M$9*(998.2/$M$12)*($O$12/1)*$K16,IF($J16=9,'Datensatz Radiator'!M$10*(998.2/$M$12)*($O$12/1)*$K16,IF($J16=10,'Datensatz Radiator'!M$11*(998.2/$M$12)*($O$12/1)*$K16,IF($J16=11,'Datensatz Radiator'!M$12*(998.2/$M$12)*($O$12/1)*$K16,IF($J16=12,'Datensatz Radiator'!M$13*(998.2/$M$12)*($O$12/1)*$K16,IF($J16=13,'Datensatz Radiator'!M$14*(998.2/$M$12)*($O$12/1)*$K16,IF($J16=14,'Datensatz Radiator'!M$15*(998.2/$M$12)*($O$12/1)*$K16,IF($J16=15,'Datensatz Radiator'!M$16*(998.2/$M$12)*($O$12/1)*$K16,IF($J16=16,'Datensatz Radiator'!M$17*(998.2/$M$12)*($O$12/1)*$K16,IF($J16=17,'Datensatz Radiator'!M$18*(998.2/$M$12)*($O$12/1)*$K16,IF($J16=18,'Datensatz Radiator'!M$19*(998.2/$M$12)*($O$12/1)*$K16,IF($J16=19,'Datensatz Radiator'!M$20*(998.2/$M$12)*($O$12/1)*$K16,IF($J16=20,'Datensatz Radiator'!M$21*(998.2/$M$12)*($O$12/1)*$K16,IF($J16=21,'Datensatz Radiator'!M$22*(998.2/$M$12)*($O$12/1)*$K16,IF($J16=22,'Datensatz Radiator'!M$23*(998.2/$M$12)*($O$12/1)*$K16,IF($J16=23,'Datensatz Radiator'!M$24*(998.2/$M$12)*($O$12/1)*$K16,IF($J16=24,'Datensatz Radiator'!M$25*(998.2/$M$12)*($O$12/1)*$K16,IF($J16=25,'Datensatz Radiator'!M$26*(998.2/$M$12)*($O$12/1)*$K16,IF($J16=26,'Datensatz Radiator'!M$27*(998.2/$M$12)*($O$12/1)*$K16,IF($J16=27,'Datensatz Radiator'!M$28*(998.2/$M$12)*($O$12/1)*$K16,IF($J16=28,'Datensatz Radiator'!M$39*(998.2/$M$12)*($O$12/1)*$K16,IF($J16=29,'Datensatz Radiator'!M$30*(998.2/$M$12)*($O$12/1)*$K16,IF($J16=30,'Datensatz Radiator'!M$31*(998.2/$M$12)*($O$12/1)*$K16,IF($J16=31,'Datensatz Radiator'!M$32*(998.2/$M$12)*($O$12/1)*$K16,IF($J16=32,'Datensatz Radiator'!M$33*(998.2/$M$12)*($O$12/1)*$K16,IF($J16=33,'Datensatz Radiator'!M$34*(998.2/$M$12)*($O$12/1)*$K16,IF($J16=34,'Datensatz Radiator'!M$35*(998.2/$M$12)*($O$12/1)*$K16,IF($J16=35,'Datensatz Radiator'!M$36*(998.2/$M$12)*($O$12/1)*$K16,IF($J16=36,'Datensatz Radiator'!M$37*(998.2/$M$12)*($O$12/1)*$K16,'Datensatz Radiator'!M$38*(998.2/$M$12)*($O$12/1)*$K16))))))))))))))))))))))))))))))))))))</f>
        <v>1426.5914573742527</v>
      </c>
      <c r="W16" s="10">
        <f>IF($J16=1,'Datensatz Radiator'!N$2*(998.2/$M$12)*($O$12/1)*$K16,IF($J16=2,'Datensatz Radiator'!N$3*(998.2/$M$12)*($O$12/1)*$K16,IF($J16=3,'Datensatz Radiator'!N$4*(998.2/$M$12)*($O$12/1)*$K16,IF($J16=4,'Datensatz Radiator'!N$5*(998.2/$M$12)*($O$12/1)*$K16,IF($J16=5,'Datensatz Radiator'!N$6*(998.2/$M$12)*($O$12/1)*$K16,IF($J16=6,'Datensatz Radiator'!N$7*(998.2/$M$12)*($O$12/1)*$K16,IF($J16=7,'Datensatz Radiator'!N$8*(998.2/$M$12)*($O$12/1)*$K16,IF($J16=8,'Datensatz Radiator'!N$9*(998.2/$M$12)*($O$12/1)*$K16,IF($J16=9,'Datensatz Radiator'!N$10*(998.2/$M$12)*($O$12/1)*$K16,IF($J16=10,'Datensatz Radiator'!N$11*(998.2/$M$12)*($O$12/1)*$K16,IF($J16=11,'Datensatz Radiator'!N$12*(998.2/$M$12)*($O$12/1)*$K16,IF($J16=12,'Datensatz Radiator'!N$13*(998.2/$M$12)*($O$12/1)*$K16,IF($J16=13,'Datensatz Radiator'!N$14*(998.2/$M$12)*($O$12/1)*$K16,IF($J16=14,'Datensatz Radiator'!N$15*(998.2/$M$12)*($O$12/1)*$K16,IF($J16=15,'Datensatz Radiator'!N$16*(998.2/$M$12)*($O$12/1)*$K16,IF($J16=16,'Datensatz Radiator'!N$17*(998.2/$M$12)*($O$12/1)*$K16,IF($J16=17,'Datensatz Radiator'!N$18*(998.2/$M$12)*($O$12/1)*$K16,IF($J16=18,'Datensatz Radiator'!N$19*(998.2/$M$12)*($O$12/1)*$K16,IF($J16=19,'Datensatz Radiator'!N$20*(998.2/$M$12)*($O$12/1)*$K16,IF($J16=20,'Datensatz Radiator'!N$21*(998.2/$M$12)*($O$12/1)*$K16,IF($J16=21,'Datensatz Radiator'!N$22*(998.2/$M$12)*($O$12/1)*$K16,IF($J16=22,'Datensatz Radiator'!N$23*(998.2/$M$12)*($O$12/1)*$K16,IF($J16=23,'Datensatz Radiator'!N$24*(998.2/$M$12)*($O$12/1)*$K16,IF($J16=24,'Datensatz Radiator'!N$25*(998.2/$M$12)*($O$12/1)*$K16,IF($J16=25,'Datensatz Radiator'!N$26*(998.2/$M$12)*($O$12/1)*$K16,IF($J16=26,'Datensatz Radiator'!N$27*(998.2/$M$12)*($O$12/1)*$K16,IF($J16=27,'Datensatz Radiator'!N$28*(998.2/$M$12)*($O$12/1)*$K16,IF($J16=28,'Datensatz Radiator'!N$39*(998.2/$M$12)*($O$12/1)*$K16,IF($J16=29,'Datensatz Radiator'!N$30*(998.2/$M$12)*($O$12/1)*$K16,IF($J16=30,'Datensatz Radiator'!N$31*(998.2/$M$12)*($O$12/1)*$K16,IF($J16=31,'Datensatz Radiator'!N$32*(998.2/$M$12)*($O$12/1)*$K16,IF($J16=32,'Datensatz Radiator'!N$33*(998.2/$M$12)*($O$12/1)*$K16,IF($J16=33,'Datensatz Radiator'!N$34*(998.2/$M$12)*($O$12/1)*$K16,IF($J16=34,'Datensatz Radiator'!N$35*(998.2/$M$12)*($O$12/1)*$K16,IF($J16=35,'Datensatz Radiator'!N$36*(998.2/$M$12)*($O$12/1)*$K16,IF($J16=36,'Datensatz Radiator'!N$37*(998.2/$M$12)*($O$12/1)*$K16,'Datensatz Radiator'!N$38*(998.2/$M$12)*($O$12/1)*$K16))))))))))))))))))))))))))))))))))))</f>
        <v>1708.8104633164046</v>
      </c>
      <c r="X16" s="10">
        <f>IF($J16=1,'Datensatz Radiator'!O$2*(998.2/$M$12)*($O$12/1)*$K16,IF($J16=2,'Datensatz Radiator'!O$3*(998.2/$M$12)*($O$12/1)*$K16,IF($J16=3,'Datensatz Radiator'!O$4*(998.2/$M$12)*($O$12/1)*$K16,IF($J16=4,'Datensatz Radiator'!O$5*(998.2/$M$12)*($O$12/1)*$K16,IF($J16=5,'Datensatz Radiator'!O$6*(998.2/$M$12)*($O$12/1)*$K16,IF($J16=6,'Datensatz Radiator'!O$7*(998.2/$M$12)*($O$12/1)*$K16,IF($J16=7,'Datensatz Radiator'!O$8*(998.2/$M$12)*($O$12/1)*$K16,IF($J16=8,'Datensatz Radiator'!O$9*(998.2/$M$12)*($O$12/1)*$K16,IF($J16=9,'Datensatz Radiator'!O$10*(998.2/$M$12)*($O$12/1)*$K16,IF($J16=10,'Datensatz Radiator'!O$11*(998.2/$M$12)*($O$12/1)*$K16,IF($J16=11,'Datensatz Radiator'!O$12*(998.2/$M$12)*($O$12/1)*$K16,IF($J16=12,'Datensatz Radiator'!O$13*(998.2/$M$12)*($O$12/1)*$K16,IF($J16=13,'Datensatz Radiator'!O$14*(998.2/$M$12)*($O$12/1)*$K16,IF($J16=14,'Datensatz Radiator'!O$15*(998.2/$M$12)*($O$12/1)*$K16,IF($J16=15,'Datensatz Radiator'!O$16*(998.2/$M$12)*($O$12/1)*$K16,IF($J16=16,'Datensatz Radiator'!O$17*(998.2/$M$12)*($O$12/1)*$K16,IF($J16=17,'Datensatz Radiator'!O$18*(998.2/$M$12)*($O$12/1)*$K16,IF($J16=18,'Datensatz Radiator'!O$19*(998.2/$M$12)*($O$12/1)*$K16,IF($J16=19,'Datensatz Radiator'!O$20*(998.2/$M$12)*($O$12/1)*$K16,IF($J16=20,'Datensatz Radiator'!O$21*(998.2/$M$12)*($O$12/1)*$K16,IF($J16=21,'Datensatz Radiator'!O$22*(998.2/$M$12)*($O$12/1)*$K16,IF($J16=22,'Datensatz Radiator'!O$23*(998.2/$M$12)*($O$12/1)*$K16,IF($J16=23,'Datensatz Radiator'!O$24*(998.2/$M$12)*($O$12/1)*$K16,IF($J16=24,'Datensatz Radiator'!O$25*(998.2/$M$12)*($O$12/1)*$K16,IF($J16=25,'Datensatz Radiator'!O$26*(998.2/$M$12)*($O$12/1)*$K16,IF($J16=26,'Datensatz Radiator'!O$27*(998.2/$M$12)*($O$12/1)*$K16,IF($J16=27,'Datensatz Radiator'!O$28*(998.2/$M$12)*($O$12/1)*$K16,IF($J16=28,'Datensatz Radiator'!O$39*(998.2/$M$12)*($O$12/1)*$K16,IF($J16=29,'Datensatz Radiator'!O$30*(998.2/$M$12)*($O$12/1)*$K16,IF($J16=30,'Datensatz Radiator'!O$31*(998.2/$M$12)*($O$12/1)*$K16,IF($J16=31,'Datensatz Radiator'!O$32*(998.2/$M$12)*($O$12/1)*$K16,IF($J16=32,'Datensatz Radiator'!O$33*(998.2/$M$12)*($O$12/1)*$K16,IF($J16=33,'Datensatz Radiator'!O$34*(998.2/$M$12)*($O$12/1)*$K16,IF($J16=34,'Datensatz Radiator'!O$35*(998.2/$M$12)*($O$12/1)*$K16,IF($J16=35,'Datensatz Radiator'!O$36*(998.2/$M$12)*($O$12/1)*$K16,IF($J16=36,'Datensatz Radiator'!O$37*(998.2/$M$12)*($O$12/1)*$K16,'Datensatz Radiator'!O$38*(998.2/$M$12)*($O$12/1)*$K16))))))))))))))))))))))))))))))))))))</f>
        <v>2016.068808850199</v>
      </c>
      <c r="Y16" s="10">
        <f>IF($J16=1,'Datensatz Radiator'!P$2*(998.2/$M$12)*($O$12/1)*$K16,IF($J16=2,'Datensatz Radiator'!P$3*(998.2/$M$12)*($O$12/1)*$K16,IF($J16=3,'Datensatz Radiator'!P$4*(998.2/$M$12)*($O$12/1)*$K16,IF($J16=4,'Datensatz Radiator'!P$5*(998.2/$M$12)*($O$12/1)*$K16,IF($J16=5,'Datensatz Radiator'!P$6*(998.2/$M$12)*($O$12/1)*$K16,IF($J16=6,'Datensatz Radiator'!P$7*(998.2/$M$12)*($O$12/1)*$K16,IF($J16=7,'Datensatz Radiator'!P$8*(998.2/$M$12)*($O$12/1)*$K16,IF($J16=8,'Datensatz Radiator'!P$9*(998.2/$M$12)*($O$12/1)*$K16,IF($J16=9,'Datensatz Radiator'!P$10*(998.2/$M$12)*($O$12/1)*$K16,IF($J16=10,'Datensatz Radiator'!P$11*(998.2/$M$12)*($O$12/1)*$K16,IF($J16=11,'Datensatz Radiator'!P$12*(998.2/$M$12)*($O$12/1)*$K16,IF($J16=12,'Datensatz Radiator'!P$13*(998.2/$M$12)*($O$12/1)*$K16,IF($J16=13,'Datensatz Radiator'!P$14*(998.2/$M$12)*($O$12/1)*$K16,IF($J16=14,'Datensatz Radiator'!P$15*(998.2/$M$12)*($O$12/1)*$K16,IF($J16=15,'Datensatz Radiator'!P$16*(998.2/$M$12)*($O$12/1)*$K16,IF($J16=16,'Datensatz Radiator'!P$17*(998.2/$M$12)*($O$12/1)*$K16,IF($J16=17,'Datensatz Radiator'!P$18*(998.2/$M$12)*($O$12/1)*$K16,IF($J16=18,'Datensatz Radiator'!P$19*(998.2/$M$12)*($O$12/1)*$K16,IF($J16=19,'Datensatz Radiator'!P$20*(998.2/$M$12)*($O$12/1)*$K16,IF($J16=20,'Datensatz Radiator'!P$21*(998.2/$M$12)*($O$12/1)*$K16,IF($J16=21,'Datensatz Radiator'!P$22*(998.2/$M$12)*($O$12/1)*$K16,IF($J16=22,'Datensatz Radiator'!P$23*(998.2/$M$12)*($O$12/1)*$K16,IF($J16=23,'Datensatz Radiator'!P$24*(998.2/$M$12)*($O$12/1)*$K16,IF($J16=24,'Datensatz Radiator'!P$25*(998.2/$M$12)*($O$12/1)*$K16,IF($J16=25,'Datensatz Radiator'!P$26*(998.2/$M$12)*($O$12/1)*$K16,IF($J16=26,'Datensatz Radiator'!P$27*(998.2/$M$12)*($O$12/1)*$K16,IF($J16=27,'Datensatz Radiator'!P$28*(998.2/$M$12)*($O$12/1)*$K16,IF($J16=28,'Datensatz Radiator'!P$39*(998.2/$M$12)*($O$12/1)*$K16,IF($J16=29,'Datensatz Radiator'!P$30*(998.2/$M$12)*($O$12/1)*$K16,IF($J16=30,'Datensatz Radiator'!P$31*(998.2/$M$12)*($O$12/1)*$K16,IF($J16=31,'Datensatz Radiator'!P$32*(998.2/$M$12)*($O$12/1)*$K16,IF($J16=32,'Datensatz Radiator'!P$33*(998.2/$M$12)*($O$12/1)*$K16,IF($J16=33,'Datensatz Radiator'!P$34*(998.2/$M$12)*($O$12/1)*$K16,IF($J16=34,'Datensatz Radiator'!P$35*(998.2/$M$12)*($O$12/1)*$K16,IF($J16=35,'Datensatz Radiator'!P$36*(998.2/$M$12)*($O$12/1)*$K16,IF($J16=36,'Datensatz Radiator'!P$37*(998.2/$M$12)*($O$12/1)*$K16,'Datensatz Radiator'!P$38*(998.2/$M$12)*($O$12/1)*$K16))))))))))))))))))))))))))))))))))))</f>
        <v>2348.3664939756345</v>
      </c>
    </row>
    <row r="17" spans="1:47" x14ac:dyDescent="0.45">
      <c r="I17" s="1">
        <v>2</v>
      </c>
      <c r="J17" s="20">
        <v>1</v>
      </c>
      <c r="K17" s="25">
        <v>1</v>
      </c>
      <c r="L17" s="4" t="s">
        <v>11</v>
      </c>
      <c r="M17" s="10">
        <f>IF($J17=1,'Datensatz Radiator'!D$2*(998.2/$M$12)*($O$12/1)*$K17,IF($J17=2,'Datensatz Radiator'!D$3*(998.2/$M$12)*($O$12/1)*$K17,IF($J17=3,'Datensatz Radiator'!D$4*(998.2/$M$12)*($O$12/1)*$K17,IF($J17=4,'Datensatz Radiator'!D$5*(998.2/$M$12)*($O$12/1)*$K17,IF($J17=5,'Datensatz Radiator'!D$6*(998.2/$M$12)*($O$12/1)*$K17,IF($J17=6,'Datensatz Radiator'!D$7*(998.2/$M$12)*($O$12/1)*$K17,IF($J17=7,'Datensatz Radiator'!D$8*(998.2/$M$12)*($O$12/1)*$K17,IF($J17=8,'Datensatz Radiator'!D$9*(998.2/$M$12)*($O$12/1)*$K17,IF($J17=9,'Datensatz Radiator'!D$10*(998.2/$M$12)*($O$12/1)*$K17,IF($J17=10,'Datensatz Radiator'!D$11*(998.2/$M$12)*($O$12/1)*$K17,IF($J17=11,'Datensatz Radiator'!D$12*(998.2/$M$12)*($O$12/1)*$K17,IF($J17=12,'Datensatz Radiator'!D$13*(998.2/$M$12)*($O$12/1)*$K17,IF($J17=13,'Datensatz Radiator'!D$14*(998.2/$M$12)*($O$12/1)*$K17,IF($J17=14,'Datensatz Radiator'!D$15*(998.2/$M$12)*($O$12/1)*$K17,IF($J17=15,'Datensatz Radiator'!D$16*(998.2/$M$12)*($O$12/1)*$K17,IF($J17=16,'Datensatz Radiator'!D$17*(998.2/$M$12)*($O$12/1)*$K17,IF($J17=17,'Datensatz Radiator'!D$18*(998.2/$M$12)*($O$12/1)*$K17,IF($J17=18,'Datensatz Radiator'!D$19*(998.2/$M$12)*($O$12/1)*$K17,IF($J17=19,'Datensatz Radiator'!D$20*(998.2/$M$12)*($O$12/1)*$K17,IF($J17=20,'Datensatz Radiator'!D$21*(998.2/$M$12)*($O$12/1)*$K17,IF($J17=21,'Datensatz Radiator'!D$22*(998.2/$M$12)*($O$12/1)*$K17,IF($J17=22,'Datensatz Radiator'!D$23*(998.2/$M$12)*($O$12/1)*$K17,IF($J17=23,'Datensatz Radiator'!D$24*(998.2/$M$12)*($O$12/1)*$K17,IF($J17=24,'Datensatz Radiator'!D$25*(998.2/$M$12)*($O$12/1)*$K17,IF($J17=25,'Datensatz Radiator'!D$26*(998.2/$M$12)*($O$12/1)*$K17,IF($J17=26,'Datensatz Radiator'!D$27*(998.2/$M$12)*($O$12/1)*$K17,IF($J17=27,'Datensatz Radiator'!D$28*(998.2/$M$12)*($O$12/1)*$K17,IF($J17=28,'Datensatz Radiator'!D$39*(998.2/$M$12)*($O$12/1)*$K17,IF($J17=29,'Datensatz Radiator'!D$30*(998.2/$M$12)*($O$12/1)*$K17,IF($J17=30,'Datensatz Radiator'!D$31*(998.2/$M$12)*($O$12/1)*$K17,IF($J17=31,'Datensatz Radiator'!D$32*(998.2/$M$12)*($O$12/1)*$K17,IF($J17=32,'Datensatz Radiator'!D$33*(998.2/$M$12)*($O$12/1)*$K17,IF($J17=33,'Datensatz Radiator'!D$34*(998.2/$M$12)*($O$12/1)*$K17,IF($J17=34,'Datensatz Radiator'!D$35*(998.2/$M$12)*($O$12/1)*$K17,IF($J17=35,'Datensatz Radiator'!D$36*(998.2/$M$12)*($O$12/1)*$K17,IF($J17=36,'Datensatz Radiator'!D$37*(998.2/$M$12)*($O$12/1)*$K17,'Datensatz Radiator'!D$38*(998.2/$M$12)*($O$12/1)*$K17))))))))))))))))))))))))))))))))))))</f>
        <v>0</v>
      </c>
      <c r="N17" s="10">
        <f>IF($J17=1,'Datensatz Radiator'!E$2*(998.2/$M$12)*($O$12/1)*$K17,IF($J17=2,'Datensatz Radiator'!E$3*(998.2/$M$12)*($O$12/1)*$K17,IF($J17=3,'Datensatz Radiator'!E$4*(998.2/$M$12)*($O$12/1)*$K17,IF($J17=4,'Datensatz Radiator'!E$5*(998.2/$M$12)*($O$12/1)*$K17,IF($J17=5,'Datensatz Radiator'!E$6*(998.2/$M$12)*($O$12/1)*$K17,IF($J17=6,'Datensatz Radiator'!E$7*(998.2/$M$12)*($O$12/1)*$K17,IF($J17=7,'Datensatz Radiator'!E$8*(998.2/$M$12)*($O$12/1)*$K17,IF($J17=8,'Datensatz Radiator'!E$9*(998.2/$M$12)*($O$12/1)*$K17,IF($J17=9,'Datensatz Radiator'!E$10*(998.2/$M$12)*($O$12/1)*$K17,IF($J17=10,'Datensatz Radiator'!E$11*(998.2/$M$12)*($O$12/1)*$K17,IF($J17=11,'Datensatz Radiator'!E$12*(998.2/$M$12)*($O$12/1)*$K17,IF($J17=12,'Datensatz Radiator'!E$13*(998.2/$M$12)*($O$12/1)*$K17,IF($J17=13,'Datensatz Radiator'!E$14*(998.2/$M$12)*($O$12/1)*$K17,IF($J17=14,'Datensatz Radiator'!E$15*(998.2/$M$12)*($O$12/1)*$K17,IF($J17=15,'Datensatz Radiator'!E$16*(998.2/$M$12)*($O$12/1)*$K17,IF($J17=16,'Datensatz Radiator'!E$17*(998.2/$M$12)*($O$12/1)*$K17,IF($J17=17,'Datensatz Radiator'!E$18*(998.2/$M$12)*($O$12/1)*$K17,IF($J17=18,'Datensatz Radiator'!E$19*(998.2/$M$12)*($O$12/1)*$K17,IF($J17=19,'Datensatz Radiator'!E$20*(998.2/$M$12)*($O$12/1)*$K17,IF($J17=20,'Datensatz Radiator'!E$21*(998.2/$M$12)*($O$12/1)*$K17,IF($J17=21,'Datensatz Radiator'!E$22*(998.2/$M$12)*($O$12/1)*$K17,IF($J17=22,'Datensatz Radiator'!E$23*(998.2/$M$12)*($O$12/1)*$K17,IF($J17=23,'Datensatz Radiator'!E$24*(998.2/$M$12)*($O$12/1)*$K17,IF($J17=24,'Datensatz Radiator'!E$25*(998.2/$M$12)*($O$12/1)*$K17,IF($J17=25,'Datensatz Radiator'!E$26*(998.2/$M$12)*($O$12/1)*$K17,IF($J17=26,'Datensatz Radiator'!E$27*(998.2/$M$12)*($O$12/1)*$K17,IF($J17=27,'Datensatz Radiator'!E$28*(998.2/$M$12)*($O$12/1)*$K17,IF($J17=28,'Datensatz Radiator'!E$39*(998.2/$M$12)*($O$12/1)*$K17,IF($J17=29,'Datensatz Radiator'!E$30*(998.2/$M$12)*($O$12/1)*$K17,IF($J17=30,'Datensatz Radiator'!E$31*(998.2/$M$12)*($O$12/1)*$K17,IF($J17=31,'Datensatz Radiator'!E$32*(998.2/$M$12)*($O$12/1)*$K17,IF($J17=32,'Datensatz Radiator'!E$33*(998.2/$M$12)*($O$12/1)*$K17,IF($J17=33,'Datensatz Radiator'!E$34*(998.2/$M$12)*($O$12/1)*$K17,IF($J17=34,'Datensatz Radiator'!E$35*(998.2/$M$12)*($O$12/1)*$K17,IF($J17=35,'Datensatz Radiator'!E$36*(998.2/$M$12)*($O$12/1)*$K17,IF($J17=36,'Datensatz Radiator'!E$37*(998.2/$M$12)*($O$12/1)*$K17,'Datensatz Radiator'!E$38*(998.2/$M$12)*($O$12/1)*$K17))))))))))))))))))))))))))))))))))))</f>
        <v>115.90785200524981</v>
      </c>
      <c r="O17" s="10">
        <f>IF($J17=1,'Datensatz Radiator'!F$2*(998.2/$M$12)*($O$12/1)*$K17,IF($J17=2,'Datensatz Radiator'!F$3*(998.2/$M$12)*($O$12/1)*$K17,IF($J17=3,'Datensatz Radiator'!F$4*(998.2/$M$12)*($O$12/1)*$K17,IF($J17=4,'Datensatz Radiator'!F$5*(998.2/$M$12)*($O$12/1)*$K17,IF($J17=5,'Datensatz Radiator'!F$6*(998.2/$M$12)*($O$12/1)*$K17,IF($J17=6,'Datensatz Radiator'!F$7*(998.2/$M$12)*($O$12/1)*$K17,IF($J17=7,'Datensatz Radiator'!F$8*(998.2/$M$12)*($O$12/1)*$K17,IF($J17=8,'Datensatz Radiator'!F$9*(998.2/$M$12)*($O$12/1)*$K17,IF($J17=9,'Datensatz Radiator'!F$10*(998.2/$M$12)*($O$12/1)*$K17,IF($J17=10,'Datensatz Radiator'!F$11*(998.2/$M$12)*($O$12/1)*$K17,IF($J17=11,'Datensatz Radiator'!F$12*(998.2/$M$12)*($O$12/1)*$K17,IF($J17=12,'Datensatz Radiator'!F$13*(998.2/$M$12)*($O$12/1)*$K17,IF($J17=13,'Datensatz Radiator'!F$14*(998.2/$M$12)*($O$12/1)*$K17,IF($J17=14,'Datensatz Radiator'!F$15*(998.2/$M$12)*($O$12/1)*$K17,IF($J17=15,'Datensatz Radiator'!F$16*(998.2/$M$12)*($O$12/1)*$K17,IF($J17=16,'Datensatz Radiator'!F$17*(998.2/$M$12)*($O$12/1)*$K17,IF($J17=17,'Datensatz Radiator'!F$18*(998.2/$M$12)*($O$12/1)*$K17,IF($J17=18,'Datensatz Radiator'!F$19*(998.2/$M$12)*($O$12/1)*$K17,IF($J17=19,'Datensatz Radiator'!F$20*(998.2/$M$12)*($O$12/1)*$K17,IF($J17=20,'Datensatz Radiator'!F$21*(998.2/$M$12)*($O$12/1)*$K17,IF($J17=21,'Datensatz Radiator'!F$22*(998.2/$M$12)*($O$12/1)*$K17,IF($J17=22,'Datensatz Radiator'!F$23*(998.2/$M$12)*($O$12/1)*$K17,IF($J17=23,'Datensatz Radiator'!F$24*(998.2/$M$12)*($O$12/1)*$K17,IF($J17=24,'Datensatz Radiator'!F$25*(998.2/$M$12)*($O$12/1)*$K17,IF($J17=25,'Datensatz Radiator'!F$26*(998.2/$M$12)*($O$12/1)*$K17,IF($J17=26,'Datensatz Radiator'!F$27*(998.2/$M$12)*($O$12/1)*$K17,IF($J17=27,'Datensatz Radiator'!F$28*(998.2/$M$12)*($O$12/1)*$K17,IF($J17=28,'Datensatz Radiator'!F$39*(998.2/$M$12)*($O$12/1)*$K17,IF($J17=29,'Datensatz Radiator'!F$30*(998.2/$M$12)*($O$12/1)*$K17,IF($J17=30,'Datensatz Radiator'!F$31*(998.2/$M$12)*($O$12/1)*$K17,IF($J17=31,'Datensatz Radiator'!F$32*(998.2/$M$12)*($O$12/1)*$K17,IF($J17=32,'Datensatz Radiator'!F$33*(998.2/$M$12)*($O$12/1)*$K17,IF($J17=33,'Datensatz Radiator'!F$34*(998.2/$M$12)*($O$12/1)*$K17,IF($J17=34,'Datensatz Radiator'!F$35*(998.2/$M$12)*($O$12/1)*$K17,IF($J17=35,'Datensatz Radiator'!F$36*(998.2/$M$12)*($O$12/1)*$K17,IF($J17=36,'Datensatz Radiator'!F$37*(998.2/$M$12)*($O$12/1)*$K17,'Datensatz Radiator'!F$38*(998.2/$M$12)*($O$12/1)*$K17))))))))))))))))))))))))))))))))))))</f>
        <v>241.71663510342123</v>
      </c>
      <c r="P17" s="10">
        <f>IF($J17=1,'Datensatz Radiator'!G$2*(998.2/$M$12)*($O$12/1)*$K17,IF($J17=2,'Datensatz Radiator'!G$3*(998.2/$M$12)*($O$12/1)*$K17,IF($J17=3,'Datensatz Radiator'!G$4*(998.2/$M$12)*($O$12/1)*$K17,IF($J17=4,'Datensatz Radiator'!G$5*(998.2/$M$12)*($O$12/1)*$K17,IF($J17=5,'Datensatz Radiator'!G$6*(998.2/$M$12)*($O$12/1)*$K17,IF($J17=6,'Datensatz Radiator'!G$7*(998.2/$M$12)*($O$12/1)*$K17,IF($J17=7,'Datensatz Radiator'!G$8*(998.2/$M$12)*($O$12/1)*$K17,IF($J17=8,'Datensatz Radiator'!G$9*(998.2/$M$12)*($O$12/1)*$K17,IF($J17=9,'Datensatz Radiator'!G$10*(998.2/$M$12)*($O$12/1)*$K17,IF($J17=10,'Datensatz Radiator'!G$11*(998.2/$M$12)*($O$12/1)*$K17,IF($J17=11,'Datensatz Radiator'!G$12*(998.2/$M$12)*($O$12/1)*$K17,IF($J17=12,'Datensatz Radiator'!G$13*(998.2/$M$12)*($O$12/1)*$K17,IF($J17=13,'Datensatz Radiator'!G$14*(998.2/$M$12)*($O$12/1)*$K17,IF($J17=14,'Datensatz Radiator'!G$15*(998.2/$M$12)*($O$12/1)*$K17,IF($J17=15,'Datensatz Radiator'!G$16*(998.2/$M$12)*($O$12/1)*$K17,IF($J17=16,'Datensatz Radiator'!G$17*(998.2/$M$12)*($O$12/1)*$K17,IF($J17=17,'Datensatz Radiator'!G$18*(998.2/$M$12)*($O$12/1)*$K17,IF($J17=18,'Datensatz Radiator'!G$19*(998.2/$M$12)*($O$12/1)*$K17,IF($J17=19,'Datensatz Radiator'!G$20*(998.2/$M$12)*($O$12/1)*$K17,IF($J17=20,'Datensatz Radiator'!G$21*(998.2/$M$12)*($O$12/1)*$K17,IF($J17=21,'Datensatz Radiator'!G$22*(998.2/$M$12)*($O$12/1)*$K17,IF($J17=22,'Datensatz Radiator'!G$23*(998.2/$M$12)*($O$12/1)*$K17,IF($J17=23,'Datensatz Radiator'!G$24*(998.2/$M$12)*($O$12/1)*$K17,IF($J17=24,'Datensatz Radiator'!G$25*(998.2/$M$12)*($O$12/1)*$K17,IF($J17=25,'Datensatz Radiator'!G$26*(998.2/$M$12)*($O$12/1)*$K17,IF($J17=26,'Datensatz Radiator'!G$27*(998.2/$M$12)*($O$12/1)*$K17,IF($J17=27,'Datensatz Radiator'!G$28*(998.2/$M$12)*($O$12/1)*$K17,IF($J17=28,'Datensatz Radiator'!G$39*(998.2/$M$12)*($O$12/1)*$K17,IF($J17=29,'Datensatz Radiator'!G$30*(998.2/$M$12)*($O$12/1)*$K17,IF($J17=30,'Datensatz Radiator'!G$31*(998.2/$M$12)*($O$12/1)*$K17,IF($J17=31,'Datensatz Radiator'!G$32*(998.2/$M$12)*($O$12/1)*$K17,IF($J17=32,'Datensatz Radiator'!G$33*(998.2/$M$12)*($O$12/1)*$K17,IF($J17=33,'Datensatz Radiator'!G$34*(998.2/$M$12)*($O$12/1)*$K17,IF($J17=34,'Datensatz Radiator'!G$35*(998.2/$M$12)*($O$12/1)*$K17,IF($J17=35,'Datensatz Radiator'!G$36*(998.2/$M$12)*($O$12/1)*$K17,IF($J17=36,'Datensatz Radiator'!G$37*(998.2/$M$12)*($O$12/1)*$K17,'Datensatz Radiator'!G$38*(998.2/$M$12)*($O$12/1)*$K17))))))))))))))))))))))))))))))))))))</f>
        <v>400.8493274252221</v>
      </c>
      <c r="Q17" s="10">
        <f>IF($J17=1,'Datensatz Radiator'!H$2*(998.2/$M$12)*($O$12/1)*$K17,IF($J17=2,'Datensatz Radiator'!H$3*(998.2/$M$12)*($O$12/1)*$K17,IF($J17=3,'Datensatz Radiator'!H$4*(998.2/$M$12)*($O$12/1)*$K17,IF($J17=4,'Datensatz Radiator'!H$5*(998.2/$M$12)*($O$12/1)*$K17,IF($J17=5,'Datensatz Radiator'!H$6*(998.2/$M$12)*($O$12/1)*$K17,IF($J17=6,'Datensatz Radiator'!H$7*(998.2/$M$12)*($O$12/1)*$K17,IF($J17=7,'Datensatz Radiator'!H$8*(998.2/$M$12)*($O$12/1)*$K17,IF($J17=8,'Datensatz Radiator'!H$9*(998.2/$M$12)*($O$12/1)*$K17,IF($J17=9,'Datensatz Radiator'!H$10*(998.2/$M$12)*($O$12/1)*$K17,IF($J17=10,'Datensatz Radiator'!H$11*(998.2/$M$12)*($O$12/1)*$K17,IF($J17=11,'Datensatz Radiator'!H$12*(998.2/$M$12)*($O$12/1)*$K17,IF($J17=12,'Datensatz Radiator'!H$13*(998.2/$M$12)*($O$12/1)*$K17,IF($J17=13,'Datensatz Radiator'!H$14*(998.2/$M$12)*($O$12/1)*$K17,IF($J17=14,'Datensatz Radiator'!H$15*(998.2/$M$12)*($O$12/1)*$K17,IF($J17=15,'Datensatz Radiator'!H$16*(998.2/$M$12)*($O$12/1)*$K17,IF($J17=16,'Datensatz Radiator'!H$17*(998.2/$M$12)*($O$12/1)*$K17,IF($J17=17,'Datensatz Radiator'!H$18*(998.2/$M$12)*($O$12/1)*$K17,IF($J17=18,'Datensatz Radiator'!H$19*(998.2/$M$12)*($O$12/1)*$K17,IF($J17=19,'Datensatz Radiator'!H$20*(998.2/$M$12)*($O$12/1)*$K17,IF($J17=20,'Datensatz Radiator'!H$21*(998.2/$M$12)*($O$12/1)*$K17,IF($J17=21,'Datensatz Radiator'!H$22*(998.2/$M$12)*($O$12/1)*$K17,IF($J17=22,'Datensatz Radiator'!H$23*(998.2/$M$12)*($O$12/1)*$K17,IF($J17=23,'Datensatz Radiator'!H$24*(998.2/$M$12)*($O$12/1)*$K17,IF($J17=24,'Datensatz Radiator'!H$25*(998.2/$M$12)*($O$12/1)*$K17,IF($J17=25,'Datensatz Radiator'!H$26*(998.2/$M$12)*($O$12/1)*$K17,IF($J17=26,'Datensatz Radiator'!H$27*(998.2/$M$12)*($O$12/1)*$K17,IF($J17=27,'Datensatz Radiator'!H$28*(998.2/$M$12)*($O$12/1)*$K17,IF($J17=28,'Datensatz Radiator'!H$39*(998.2/$M$12)*($O$12/1)*$K17,IF($J17=29,'Datensatz Radiator'!H$30*(998.2/$M$12)*($O$12/1)*$K17,IF($J17=30,'Datensatz Radiator'!H$31*(998.2/$M$12)*($O$12/1)*$K17,IF($J17=31,'Datensatz Radiator'!H$32*(998.2/$M$12)*($O$12/1)*$K17,IF($J17=32,'Datensatz Radiator'!H$33*(998.2/$M$12)*($O$12/1)*$K17,IF($J17=33,'Datensatz Radiator'!H$34*(998.2/$M$12)*($O$12/1)*$K17,IF($J17=34,'Datensatz Radiator'!H$35*(998.2/$M$12)*($O$12/1)*$K17,IF($J17=35,'Datensatz Radiator'!H$36*(998.2/$M$12)*($O$12/1)*$K17,IF($J17=36,'Datensatz Radiator'!H$37*(998.2/$M$12)*($O$12/1)*$K17,'Datensatz Radiator'!H$38*(998.2/$M$12)*($O$12/1)*$K17))))))))))))))))))))))))))))))))))))</f>
        <v>593.30592897065253</v>
      </c>
      <c r="R17" s="10">
        <f>IF($J17=1,'Datensatz Radiator'!I$2*(998.2/$M$12)*($O$12/1)*$K17,IF($J17=2,'Datensatz Radiator'!I$3*(998.2/$M$12)*($O$12/1)*$K17,IF($J17=3,'Datensatz Radiator'!I$4*(998.2/$M$12)*($O$12/1)*$K17,IF($J17=4,'Datensatz Radiator'!I$5*(998.2/$M$12)*($O$12/1)*$K17,IF($J17=5,'Datensatz Radiator'!I$6*(998.2/$M$12)*($O$12/1)*$K17,IF($J17=6,'Datensatz Radiator'!I$7*(998.2/$M$12)*($O$12/1)*$K17,IF($J17=7,'Datensatz Radiator'!I$8*(998.2/$M$12)*($O$12/1)*$K17,IF($J17=8,'Datensatz Radiator'!I$9*(998.2/$M$12)*($O$12/1)*$K17,IF($J17=9,'Datensatz Radiator'!I$10*(998.2/$M$12)*($O$12/1)*$K17,IF($J17=10,'Datensatz Radiator'!I$11*(998.2/$M$12)*($O$12/1)*$K17,IF($J17=11,'Datensatz Radiator'!I$12*(998.2/$M$12)*($O$12/1)*$K17,IF($J17=12,'Datensatz Radiator'!I$13*(998.2/$M$12)*($O$12/1)*$K17,IF($J17=13,'Datensatz Radiator'!I$14*(998.2/$M$12)*($O$12/1)*$K17,IF($J17=14,'Datensatz Radiator'!I$15*(998.2/$M$12)*($O$12/1)*$K17,IF($J17=15,'Datensatz Radiator'!I$16*(998.2/$M$12)*($O$12/1)*$K17,IF($J17=16,'Datensatz Radiator'!I$17*(998.2/$M$12)*($O$12/1)*$K17,IF($J17=17,'Datensatz Radiator'!I$18*(998.2/$M$12)*($O$12/1)*$K17,IF($J17=18,'Datensatz Radiator'!I$19*(998.2/$M$12)*($O$12/1)*$K17,IF($J17=19,'Datensatz Radiator'!I$20*(998.2/$M$12)*($O$12/1)*$K17,IF($J17=20,'Datensatz Radiator'!I$21*(998.2/$M$12)*($O$12/1)*$K17,IF($J17=21,'Datensatz Radiator'!I$22*(998.2/$M$12)*($O$12/1)*$K17,IF($J17=22,'Datensatz Radiator'!I$23*(998.2/$M$12)*($O$12/1)*$K17,IF($J17=23,'Datensatz Radiator'!I$24*(998.2/$M$12)*($O$12/1)*$K17,IF($J17=24,'Datensatz Radiator'!I$25*(998.2/$M$12)*($O$12/1)*$K17,IF($J17=25,'Datensatz Radiator'!I$26*(998.2/$M$12)*($O$12/1)*$K17,IF($J17=26,'Datensatz Radiator'!I$27*(998.2/$M$12)*($O$12/1)*$K17,IF($J17=27,'Datensatz Radiator'!I$28*(998.2/$M$12)*($O$12/1)*$K17,IF($J17=28,'Datensatz Radiator'!I$39*(998.2/$M$12)*($O$12/1)*$K17,IF($J17=29,'Datensatz Radiator'!I$30*(998.2/$M$12)*($O$12/1)*$K17,IF($J17=30,'Datensatz Radiator'!I$31*(998.2/$M$12)*($O$12/1)*$K17,IF($J17=31,'Datensatz Radiator'!I$32*(998.2/$M$12)*($O$12/1)*$K17,IF($J17=32,'Datensatz Radiator'!I$33*(998.2/$M$12)*($O$12/1)*$K17,IF($J17=33,'Datensatz Radiator'!I$34*(998.2/$M$12)*($O$12/1)*$K17,IF($J17=34,'Datensatz Radiator'!I$35*(998.2/$M$12)*($O$12/1)*$K17,IF($J17=35,'Datensatz Radiator'!I$36*(998.2/$M$12)*($O$12/1)*$K17,IF($J17=36,'Datensatz Radiator'!I$37*(998.2/$M$12)*($O$12/1)*$K17,'Datensatz Radiator'!I$38*(998.2/$M$12)*($O$12/1)*$K17))))))))))))))))))))))))))))))))))))</f>
        <v>819.08643973971243</v>
      </c>
      <c r="S17" s="10">
        <f>IF($J17=1,'Datensatz Radiator'!J$2*(998.2/$M$12)*($O$12/1)*$K17,IF($J17=2,'Datensatz Radiator'!J$3*(998.2/$M$12)*($O$12/1)*$K17,IF($J17=3,'Datensatz Radiator'!J$4*(998.2/$M$12)*($O$12/1)*$K17,IF($J17=4,'Datensatz Radiator'!J$5*(998.2/$M$12)*($O$12/1)*$K17,IF($J17=5,'Datensatz Radiator'!J$6*(998.2/$M$12)*($O$12/1)*$K17,IF($J17=6,'Datensatz Radiator'!J$7*(998.2/$M$12)*($O$12/1)*$K17,IF($J17=7,'Datensatz Radiator'!J$8*(998.2/$M$12)*($O$12/1)*$K17,IF($J17=8,'Datensatz Radiator'!J$9*(998.2/$M$12)*($O$12/1)*$K17,IF($J17=9,'Datensatz Radiator'!J$10*(998.2/$M$12)*($O$12/1)*$K17,IF($J17=10,'Datensatz Radiator'!J$11*(998.2/$M$12)*($O$12/1)*$K17,IF($J17=11,'Datensatz Radiator'!J$12*(998.2/$M$12)*($O$12/1)*$K17,IF($J17=12,'Datensatz Radiator'!J$13*(998.2/$M$12)*($O$12/1)*$K17,IF($J17=13,'Datensatz Radiator'!J$14*(998.2/$M$12)*($O$12/1)*$K17,IF($J17=14,'Datensatz Radiator'!J$15*(998.2/$M$12)*($O$12/1)*$K17,IF($J17=15,'Datensatz Radiator'!J$16*(998.2/$M$12)*($O$12/1)*$K17,IF($J17=16,'Datensatz Radiator'!J$17*(998.2/$M$12)*($O$12/1)*$K17,IF($J17=17,'Datensatz Radiator'!J$18*(998.2/$M$12)*($O$12/1)*$K17,IF($J17=18,'Datensatz Radiator'!J$19*(998.2/$M$12)*($O$12/1)*$K17,IF($J17=19,'Datensatz Radiator'!J$20*(998.2/$M$12)*($O$12/1)*$K17,IF($J17=20,'Datensatz Radiator'!J$21*(998.2/$M$12)*($O$12/1)*$K17,IF($J17=21,'Datensatz Radiator'!J$22*(998.2/$M$12)*($O$12/1)*$K17,IF($J17=22,'Datensatz Radiator'!J$23*(998.2/$M$12)*($O$12/1)*$K17,IF($J17=23,'Datensatz Radiator'!J$24*(998.2/$M$12)*($O$12/1)*$K17,IF($J17=24,'Datensatz Radiator'!J$25*(998.2/$M$12)*($O$12/1)*$K17,IF($J17=25,'Datensatz Radiator'!J$26*(998.2/$M$12)*($O$12/1)*$K17,IF($J17=26,'Datensatz Radiator'!J$27*(998.2/$M$12)*($O$12/1)*$K17,IF($J17=27,'Datensatz Radiator'!J$28*(998.2/$M$12)*($O$12/1)*$K17,IF($J17=28,'Datensatz Radiator'!J$39*(998.2/$M$12)*($O$12/1)*$K17,IF($J17=29,'Datensatz Radiator'!J$30*(998.2/$M$12)*($O$12/1)*$K17,IF($J17=30,'Datensatz Radiator'!J$31*(998.2/$M$12)*($O$12/1)*$K17,IF($J17=31,'Datensatz Radiator'!J$32*(998.2/$M$12)*($O$12/1)*$K17,IF($J17=32,'Datensatz Radiator'!J$33*(998.2/$M$12)*($O$12/1)*$K17,IF($J17=33,'Datensatz Radiator'!J$34*(998.2/$M$12)*($O$12/1)*$K17,IF($J17=34,'Datensatz Radiator'!J$35*(998.2/$M$12)*($O$12/1)*$K17,IF($J17=35,'Datensatz Radiator'!J$36*(998.2/$M$12)*($O$12/1)*$K17,IF($J17=36,'Datensatz Radiator'!J$37*(998.2/$M$12)*($O$12/1)*$K17,'Datensatz Radiator'!J$38*(998.2/$M$12)*($O$12/1)*$K17))))))))))))))))))))))))))))))))))))</f>
        <v>1078.1908597324018</v>
      </c>
      <c r="T17" s="10">
        <f>IF($J17=1,'Datensatz Radiator'!K$2*(998.2/$M$12)*($O$12/1)*$K17,IF($J17=2,'Datensatz Radiator'!K$3*(998.2/$M$12)*($O$12/1)*$K17,IF($J17=3,'Datensatz Radiator'!K$4*(998.2/$M$12)*($O$12/1)*$K17,IF($J17=4,'Datensatz Radiator'!K$5*(998.2/$M$12)*($O$12/1)*$K17,IF($J17=5,'Datensatz Radiator'!K$6*(998.2/$M$12)*($O$12/1)*$K17,IF($J17=6,'Datensatz Radiator'!K$7*(998.2/$M$12)*($O$12/1)*$K17,IF($J17=7,'Datensatz Radiator'!K$8*(998.2/$M$12)*($O$12/1)*$K17,IF($J17=8,'Datensatz Radiator'!K$9*(998.2/$M$12)*($O$12/1)*$K17,IF($J17=9,'Datensatz Radiator'!K$10*(998.2/$M$12)*($O$12/1)*$K17,IF($J17=10,'Datensatz Radiator'!K$11*(998.2/$M$12)*($O$12/1)*$K17,IF($J17=11,'Datensatz Radiator'!K$12*(998.2/$M$12)*($O$12/1)*$K17,IF($J17=12,'Datensatz Radiator'!K$13*(998.2/$M$12)*($O$12/1)*$K17,IF($J17=13,'Datensatz Radiator'!K$14*(998.2/$M$12)*($O$12/1)*$K17,IF($J17=14,'Datensatz Radiator'!K$15*(998.2/$M$12)*($O$12/1)*$K17,IF($J17=15,'Datensatz Radiator'!K$16*(998.2/$M$12)*($O$12/1)*$K17,IF($J17=16,'Datensatz Radiator'!K$17*(998.2/$M$12)*($O$12/1)*$K17,IF($J17=17,'Datensatz Radiator'!K$18*(998.2/$M$12)*($O$12/1)*$K17,IF($J17=18,'Datensatz Radiator'!K$19*(998.2/$M$12)*($O$12/1)*$K17,IF($J17=19,'Datensatz Radiator'!K$20*(998.2/$M$12)*($O$12/1)*$K17,IF($J17=20,'Datensatz Radiator'!K$21*(998.2/$M$12)*($O$12/1)*$K17,IF($J17=21,'Datensatz Radiator'!K$22*(998.2/$M$12)*($O$12/1)*$K17,IF($J17=22,'Datensatz Radiator'!K$23*(998.2/$M$12)*($O$12/1)*$K17,IF($J17=23,'Datensatz Radiator'!K$24*(998.2/$M$12)*($O$12/1)*$K17,IF($J17=24,'Datensatz Radiator'!K$25*(998.2/$M$12)*($O$12/1)*$K17,IF($J17=25,'Datensatz Radiator'!K$26*(998.2/$M$12)*($O$12/1)*$K17,IF($J17=26,'Datensatz Radiator'!K$27*(998.2/$M$12)*($O$12/1)*$K17,IF($J17=27,'Datensatz Radiator'!K$28*(998.2/$M$12)*($O$12/1)*$K17,IF($J17=28,'Datensatz Radiator'!K$39*(998.2/$M$12)*($O$12/1)*$K17,IF($J17=29,'Datensatz Radiator'!K$30*(998.2/$M$12)*($O$12/1)*$K17,IF($J17=30,'Datensatz Radiator'!K$31*(998.2/$M$12)*($O$12/1)*$K17,IF($J17=31,'Datensatz Radiator'!K$32*(998.2/$M$12)*($O$12/1)*$K17,IF($J17=32,'Datensatz Radiator'!K$33*(998.2/$M$12)*($O$12/1)*$K17,IF($J17=33,'Datensatz Radiator'!K$34*(998.2/$M$12)*($O$12/1)*$K17,IF($J17=34,'Datensatz Radiator'!K$35*(998.2/$M$12)*($O$12/1)*$K17,IF($J17=35,'Datensatz Radiator'!K$36*(998.2/$M$12)*($O$12/1)*$K17,IF($J17=36,'Datensatz Radiator'!K$37*(998.2/$M$12)*($O$12/1)*$K17,'Datensatz Radiator'!K$38*(998.2/$M$12)*($O$12/1)*$K17))))))))))))))))))))))))))))))))))))</f>
        <v>1370.6191889487204</v>
      </c>
      <c r="U17" s="10">
        <f>IF($J17=1,'Datensatz Radiator'!L$2*(998.2/$M$12)*($O$12/1)*$K17,IF($J17=2,'Datensatz Radiator'!L$3*(998.2/$M$12)*($O$12/1)*$K17,IF($J17=3,'Datensatz Radiator'!L$4*(998.2/$M$12)*($O$12/1)*$K17,IF($J17=4,'Datensatz Radiator'!L$5*(998.2/$M$12)*($O$12/1)*$K17,IF($J17=5,'Datensatz Radiator'!L$6*(998.2/$M$12)*($O$12/1)*$K17,IF($J17=6,'Datensatz Radiator'!L$7*(998.2/$M$12)*($O$12/1)*$K17,IF($J17=7,'Datensatz Radiator'!L$8*(998.2/$M$12)*($O$12/1)*$K17,IF($J17=8,'Datensatz Radiator'!L$9*(998.2/$M$12)*($O$12/1)*$K17,IF($J17=9,'Datensatz Radiator'!L$10*(998.2/$M$12)*($O$12/1)*$K17,IF($J17=10,'Datensatz Radiator'!L$11*(998.2/$M$12)*($O$12/1)*$K17,IF($J17=11,'Datensatz Radiator'!L$12*(998.2/$M$12)*($O$12/1)*$K17,IF($J17=12,'Datensatz Radiator'!L$13*(998.2/$M$12)*($O$12/1)*$K17,IF($J17=13,'Datensatz Radiator'!L$14*(998.2/$M$12)*($O$12/1)*$K17,IF($J17=14,'Datensatz Radiator'!L$15*(998.2/$M$12)*($O$12/1)*$K17,IF($J17=15,'Datensatz Radiator'!L$16*(998.2/$M$12)*($O$12/1)*$K17,IF($J17=16,'Datensatz Radiator'!L$17*(998.2/$M$12)*($O$12/1)*$K17,IF($J17=17,'Datensatz Radiator'!L$18*(998.2/$M$12)*($O$12/1)*$K17,IF($J17=18,'Datensatz Radiator'!L$19*(998.2/$M$12)*($O$12/1)*$K17,IF($J17=19,'Datensatz Radiator'!L$20*(998.2/$M$12)*($O$12/1)*$K17,IF($J17=20,'Datensatz Radiator'!L$21*(998.2/$M$12)*($O$12/1)*$K17,IF($J17=21,'Datensatz Radiator'!L$22*(998.2/$M$12)*($O$12/1)*$K17,IF($J17=22,'Datensatz Radiator'!L$23*(998.2/$M$12)*($O$12/1)*$K17,IF($J17=23,'Datensatz Radiator'!L$24*(998.2/$M$12)*($O$12/1)*$K17,IF($J17=24,'Datensatz Radiator'!L$25*(998.2/$M$12)*($O$12/1)*$K17,IF($J17=25,'Datensatz Radiator'!L$26*(998.2/$M$12)*($O$12/1)*$K17,IF($J17=26,'Datensatz Radiator'!L$27*(998.2/$M$12)*($O$12/1)*$K17,IF($J17=27,'Datensatz Radiator'!L$28*(998.2/$M$12)*($O$12/1)*$K17,IF($J17=28,'Datensatz Radiator'!L$39*(998.2/$M$12)*($O$12/1)*$K17,IF($J17=29,'Datensatz Radiator'!L$30*(998.2/$M$12)*($O$12/1)*$K17,IF($J17=30,'Datensatz Radiator'!L$31*(998.2/$M$12)*($O$12/1)*$K17,IF($J17=31,'Datensatz Radiator'!L$32*(998.2/$M$12)*($O$12/1)*$K17,IF($J17=32,'Datensatz Radiator'!L$33*(998.2/$M$12)*($O$12/1)*$K17,IF($J17=33,'Datensatz Radiator'!L$34*(998.2/$M$12)*($O$12/1)*$K17,IF($J17=34,'Datensatz Radiator'!L$35*(998.2/$M$12)*($O$12/1)*$K17,IF($J17=35,'Datensatz Radiator'!L$36*(998.2/$M$12)*($O$12/1)*$K17,IF($J17=36,'Datensatz Radiator'!L$37*(998.2/$M$12)*($O$12/1)*$K17,'Datensatz Radiator'!L$38*(998.2/$M$12)*($O$12/1)*$K17))))))))))))))))))))))))))))))))))))</f>
        <v>1696.371427388669</v>
      </c>
      <c r="V17" s="10">
        <f>IF($J17=1,'Datensatz Radiator'!M$2*(998.2/$M$12)*($O$12/1)*$K17,IF($J17=2,'Datensatz Radiator'!M$3*(998.2/$M$12)*($O$12/1)*$K17,IF($J17=3,'Datensatz Radiator'!M$4*(998.2/$M$12)*($O$12/1)*$K17,IF($J17=4,'Datensatz Radiator'!M$5*(998.2/$M$12)*($O$12/1)*$K17,IF($J17=5,'Datensatz Radiator'!M$6*(998.2/$M$12)*($O$12/1)*$K17,IF($J17=6,'Datensatz Radiator'!M$7*(998.2/$M$12)*($O$12/1)*$K17,IF($J17=7,'Datensatz Radiator'!M$8*(998.2/$M$12)*($O$12/1)*$K17,IF($J17=8,'Datensatz Radiator'!M$9*(998.2/$M$12)*($O$12/1)*$K17,IF($J17=9,'Datensatz Radiator'!M$10*(998.2/$M$12)*($O$12/1)*$K17,IF($J17=10,'Datensatz Radiator'!M$11*(998.2/$M$12)*($O$12/1)*$K17,IF($J17=11,'Datensatz Radiator'!M$12*(998.2/$M$12)*($O$12/1)*$K17,IF($J17=12,'Datensatz Radiator'!M$13*(998.2/$M$12)*($O$12/1)*$K17,IF($J17=13,'Datensatz Radiator'!M$14*(998.2/$M$12)*($O$12/1)*$K17,IF($J17=14,'Datensatz Radiator'!M$15*(998.2/$M$12)*($O$12/1)*$K17,IF($J17=15,'Datensatz Radiator'!M$16*(998.2/$M$12)*($O$12/1)*$K17,IF($J17=16,'Datensatz Radiator'!M$17*(998.2/$M$12)*($O$12/1)*$K17,IF($J17=17,'Datensatz Radiator'!M$18*(998.2/$M$12)*($O$12/1)*$K17,IF($J17=18,'Datensatz Radiator'!M$19*(998.2/$M$12)*($O$12/1)*$K17,IF($J17=19,'Datensatz Radiator'!M$20*(998.2/$M$12)*($O$12/1)*$K17,IF($J17=20,'Datensatz Radiator'!M$21*(998.2/$M$12)*($O$12/1)*$K17,IF($J17=21,'Datensatz Radiator'!M$22*(998.2/$M$12)*($O$12/1)*$K17,IF($J17=22,'Datensatz Radiator'!M$23*(998.2/$M$12)*($O$12/1)*$K17,IF($J17=23,'Datensatz Radiator'!M$24*(998.2/$M$12)*($O$12/1)*$K17,IF($J17=24,'Datensatz Radiator'!M$25*(998.2/$M$12)*($O$12/1)*$K17,IF($J17=25,'Datensatz Radiator'!M$26*(998.2/$M$12)*($O$12/1)*$K17,IF($J17=26,'Datensatz Radiator'!M$27*(998.2/$M$12)*($O$12/1)*$K17,IF($J17=27,'Datensatz Radiator'!M$28*(998.2/$M$12)*($O$12/1)*$K17,IF($J17=28,'Datensatz Radiator'!M$39*(998.2/$M$12)*($O$12/1)*$K17,IF($J17=29,'Datensatz Radiator'!M$30*(998.2/$M$12)*($O$12/1)*$K17,IF($J17=30,'Datensatz Radiator'!M$31*(998.2/$M$12)*($O$12/1)*$K17,IF($J17=31,'Datensatz Radiator'!M$32*(998.2/$M$12)*($O$12/1)*$K17,IF($J17=32,'Datensatz Radiator'!M$33*(998.2/$M$12)*($O$12/1)*$K17,IF($J17=33,'Datensatz Radiator'!M$34*(998.2/$M$12)*($O$12/1)*$K17,IF($J17=34,'Datensatz Radiator'!M$35*(998.2/$M$12)*($O$12/1)*$K17,IF($J17=35,'Datensatz Radiator'!M$36*(998.2/$M$12)*($O$12/1)*$K17,IF($J17=36,'Datensatz Radiator'!M$37*(998.2/$M$12)*($O$12/1)*$K17,'Datensatz Radiator'!M$38*(998.2/$M$12)*($O$12/1)*$K17))))))))))))))))))))))))))))))))))))</f>
        <v>2055.447575052247</v>
      </c>
      <c r="W17" s="10">
        <f>IF($J17=1,'Datensatz Radiator'!N$2*(998.2/$M$12)*($O$12/1)*$K17,IF($J17=2,'Datensatz Radiator'!N$3*(998.2/$M$12)*($O$12/1)*$K17,IF($J17=3,'Datensatz Radiator'!N$4*(998.2/$M$12)*($O$12/1)*$K17,IF($J17=4,'Datensatz Radiator'!N$5*(998.2/$M$12)*($O$12/1)*$K17,IF($J17=5,'Datensatz Radiator'!N$6*(998.2/$M$12)*($O$12/1)*$K17,IF($J17=6,'Datensatz Radiator'!N$7*(998.2/$M$12)*($O$12/1)*$K17,IF($J17=7,'Datensatz Radiator'!N$8*(998.2/$M$12)*($O$12/1)*$K17,IF($J17=8,'Datensatz Radiator'!N$9*(998.2/$M$12)*($O$12/1)*$K17,IF($J17=9,'Datensatz Radiator'!N$10*(998.2/$M$12)*($O$12/1)*$K17,IF($J17=10,'Datensatz Radiator'!N$11*(998.2/$M$12)*($O$12/1)*$K17,IF($J17=11,'Datensatz Radiator'!N$12*(998.2/$M$12)*($O$12/1)*$K17,IF($J17=12,'Datensatz Radiator'!N$13*(998.2/$M$12)*($O$12/1)*$K17,IF($J17=13,'Datensatz Radiator'!N$14*(998.2/$M$12)*($O$12/1)*$K17,IF($J17=14,'Datensatz Radiator'!N$15*(998.2/$M$12)*($O$12/1)*$K17,IF($J17=15,'Datensatz Radiator'!N$16*(998.2/$M$12)*($O$12/1)*$K17,IF($J17=16,'Datensatz Radiator'!N$17*(998.2/$M$12)*($O$12/1)*$K17,IF($J17=17,'Datensatz Radiator'!N$18*(998.2/$M$12)*($O$12/1)*$K17,IF($J17=18,'Datensatz Radiator'!N$19*(998.2/$M$12)*($O$12/1)*$K17,IF($J17=19,'Datensatz Radiator'!N$20*(998.2/$M$12)*($O$12/1)*$K17,IF($J17=20,'Datensatz Radiator'!N$21*(998.2/$M$12)*($O$12/1)*$K17,IF($J17=21,'Datensatz Radiator'!N$22*(998.2/$M$12)*($O$12/1)*$K17,IF($J17=22,'Datensatz Radiator'!N$23*(998.2/$M$12)*($O$12/1)*$K17,IF($J17=23,'Datensatz Radiator'!N$24*(998.2/$M$12)*($O$12/1)*$K17,IF($J17=24,'Datensatz Radiator'!N$25*(998.2/$M$12)*($O$12/1)*$K17,IF($J17=25,'Datensatz Radiator'!N$26*(998.2/$M$12)*($O$12/1)*$K17,IF($J17=26,'Datensatz Radiator'!N$27*(998.2/$M$12)*($O$12/1)*$K17,IF($J17=27,'Datensatz Radiator'!N$28*(998.2/$M$12)*($O$12/1)*$K17,IF($J17=28,'Datensatz Radiator'!N$39*(998.2/$M$12)*($O$12/1)*$K17,IF($J17=29,'Datensatz Radiator'!N$30*(998.2/$M$12)*($O$12/1)*$K17,IF($J17=30,'Datensatz Radiator'!N$31*(998.2/$M$12)*($O$12/1)*$K17,IF($J17=31,'Datensatz Radiator'!N$32*(998.2/$M$12)*($O$12/1)*$K17,IF($J17=32,'Datensatz Radiator'!N$33*(998.2/$M$12)*($O$12/1)*$K17,IF($J17=33,'Datensatz Radiator'!N$34*(998.2/$M$12)*($O$12/1)*$K17,IF($J17=34,'Datensatz Radiator'!N$35*(998.2/$M$12)*($O$12/1)*$K17,IF($J17=35,'Datensatz Radiator'!N$36*(998.2/$M$12)*($O$12/1)*$K17,IF($J17=36,'Datensatz Radiator'!N$37*(998.2/$M$12)*($O$12/1)*$K17,'Datensatz Radiator'!N$38*(998.2/$M$12)*($O$12/1)*$K17))))))))))))))))))))))))))))))))))))</f>
        <v>2447.847631939454</v>
      </c>
      <c r="X17" s="10">
        <f>IF($J17=1,'Datensatz Radiator'!O$2*(998.2/$M$12)*($O$12/1)*$K17,IF($J17=2,'Datensatz Radiator'!O$3*(998.2/$M$12)*($O$12/1)*$K17,IF($J17=3,'Datensatz Radiator'!O$4*(998.2/$M$12)*($O$12/1)*$K17,IF($J17=4,'Datensatz Radiator'!O$5*(998.2/$M$12)*($O$12/1)*$K17,IF($J17=5,'Datensatz Radiator'!O$6*(998.2/$M$12)*($O$12/1)*$K17,IF($J17=6,'Datensatz Radiator'!O$7*(998.2/$M$12)*($O$12/1)*$K17,IF($J17=7,'Datensatz Radiator'!O$8*(998.2/$M$12)*($O$12/1)*$K17,IF($J17=8,'Datensatz Radiator'!O$9*(998.2/$M$12)*($O$12/1)*$K17,IF($J17=9,'Datensatz Radiator'!O$10*(998.2/$M$12)*($O$12/1)*$K17,IF($J17=10,'Datensatz Radiator'!O$11*(998.2/$M$12)*($O$12/1)*$K17,IF($J17=11,'Datensatz Radiator'!O$12*(998.2/$M$12)*($O$12/1)*$K17,IF($J17=12,'Datensatz Radiator'!O$13*(998.2/$M$12)*($O$12/1)*$K17,IF($J17=13,'Datensatz Radiator'!O$14*(998.2/$M$12)*($O$12/1)*$K17,IF($J17=14,'Datensatz Radiator'!O$15*(998.2/$M$12)*($O$12/1)*$K17,IF($J17=15,'Datensatz Radiator'!O$16*(998.2/$M$12)*($O$12/1)*$K17,IF($J17=16,'Datensatz Radiator'!O$17*(998.2/$M$12)*($O$12/1)*$K17,IF($J17=17,'Datensatz Radiator'!O$18*(998.2/$M$12)*($O$12/1)*$K17,IF($J17=18,'Datensatz Radiator'!O$19*(998.2/$M$12)*($O$12/1)*$K17,IF($J17=19,'Datensatz Radiator'!O$20*(998.2/$M$12)*($O$12/1)*$K17,IF($J17=20,'Datensatz Radiator'!O$21*(998.2/$M$12)*($O$12/1)*$K17,IF($J17=21,'Datensatz Radiator'!O$22*(998.2/$M$12)*($O$12/1)*$K17,IF($J17=22,'Datensatz Radiator'!O$23*(998.2/$M$12)*($O$12/1)*$K17,IF($J17=23,'Datensatz Radiator'!O$24*(998.2/$M$12)*($O$12/1)*$K17,IF($J17=24,'Datensatz Radiator'!O$25*(998.2/$M$12)*($O$12/1)*$K17,IF($J17=25,'Datensatz Radiator'!O$26*(998.2/$M$12)*($O$12/1)*$K17,IF($J17=26,'Datensatz Radiator'!O$27*(998.2/$M$12)*($O$12/1)*$K17,IF($J17=27,'Datensatz Radiator'!O$28*(998.2/$M$12)*($O$12/1)*$K17,IF($J17=28,'Datensatz Radiator'!O$39*(998.2/$M$12)*($O$12/1)*$K17,IF($J17=29,'Datensatz Radiator'!O$30*(998.2/$M$12)*($O$12/1)*$K17,IF($J17=30,'Datensatz Radiator'!O$31*(998.2/$M$12)*($O$12/1)*$K17,IF($J17=31,'Datensatz Radiator'!O$32*(998.2/$M$12)*($O$12/1)*$K17,IF($J17=32,'Datensatz Radiator'!O$33*(998.2/$M$12)*($O$12/1)*$K17,IF($J17=33,'Datensatz Radiator'!O$34*(998.2/$M$12)*($O$12/1)*$K17,IF($J17=34,'Datensatz Radiator'!O$35*(998.2/$M$12)*($O$12/1)*$K17,IF($J17=35,'Datensatz Radiator'!O$36*(998.2/$M$12)*($O$12/1)*$K17,IF($J17=36,'Datensatz Radiator'!O$37*(998.2/$M$12)*($O$12/1)*$K17,'Datensatz Radiator'!O$38*(998.2/$M$12)*($O$12/1)*$K17))))))))))))))))))))))))))))))))))))</f>
        <v>2873.571598050291</v>
      </c>
      <c r="Y17" s="10">
        <f>IF($J17=1,'Datensatz Radiator'!P$2*(998.2/$M$12)*($O$12/1)*$K17,IF($J17=2,'Datensatz Radiator'!P$3*(998.2/$M$12)*($O$12/1)*$K17,IF($J17=3,'Datensatz Radiator'!P$4*(998.2/$M$12)*($O$12/1)*$K17,IF($J17=4,'Datensatz Radiator'!P$5*(998.2/$M$12)*($O$12/1)*$K17,IF($J17=5,'Datensatz Radiator'!P$6*(998.2/$M$12)*($O$12/1)*$K17,IF($J17=6,'Datensatz Radiator'!P$7*(998.2/$M$12)*($O$12/1)*$K17,IF($J17=7,'Datensatz Radiator'!P$8*(998.2/$M$12)*($O$12/1)*$K17,IF($J17=8,'Datensatz Radiator'!P$9*(998.2/$M$12)*($O$12/1)*$K17,IF($J17=9,'Datensatz Radiator'!P$10*(998.2/$M$12)*($O$12/1)*$K17,IF($J17=10,'Datensatz Radiator'!P$11*(998.2/$M$12)*($O$12/1)*$K17,IF($J17=11,'Datensatz Radiator'!P$12*(998.2/$M$12)*($O$12/1)*$K17,IF($J17=12,'Datensatz Radiator'!P$13*(998.2/$M$12)*($O$12/1)*$K17,IF($J17=13,'Datensatz Radiator'!P$14*(998.2/$M$12)*($O$12/1)*$K17,IF($J17=14,'Datensatz Radiator'!P$15*(998.2/$M$12)*($O$12/1)*$K17,IF($J17=15,'Datensatz Radiator'!P$16*(998.2/$M$12)*($O$12/1)*$K17,IF($J17=16,'Datensatz Radiator'!P$17*(998.2/$M$12)*($O$12/1)*$K17,IF($J17=17,'Datensatz Radiator'!P$18*(998.2/$M$12)*($O$12/1)*$K17,IF($J17=18,'Datensatz Radiator'!P$19*(998.2/$M$12)*($O$12/1)*$K17,IF($J17=19,'Datensatz Radiator'!P$20*(998.2/$M$12)*($O$12/1)*$K17,IF($J17=20,'Datensatz Radiator'!P$21*(998.2/$M$12)*($O$12/1)*$K17,IF($J17=21,'Datensatz Radiator'!P$22*(998.2/$M$12)*($O$12/1)*$K17,IF($J17=22,'Datensatz Radiator'!P$23*(998.2/$M$12)*($O$12/1)*$K17,IF($J17=23,'Datensatz Radiator'!P$24*(998.2/$M$12)*($O$12/1)*$K17,IF($J17=24,'Datensatz Radiator'!P$25*(998.2/$M$12)*($O$12/1)*$K17,IF($J17=25,'Datensatz Radiator'!P$26*(998.2/$M$12)*($O$12/1)*$K17,IF($J17=26,'Datensatz Radiator'!P$27*(998.2/$M$12)*($O$12/1)*$K17,IF($J17=27,'Datensatz Radiator'!P$28*(998.2/$M$12)*($O$12/1)*$K17,IF($J17=28,'Datensatz Radiator'!P$39*(998.2/$M$12)*($O$12/1)*$K17,IF($J17=29,'Datensatz Radiator'!P$30*(998.2/$M$12)*($O$12/1)*$K17,IF($J17=30,'Datensatz Radiator'!P$31*(998.2/$M$12)*($O$12/1)*$K17,IF($J17=31,'Datensatz Radiator'!P$32*(998.2/$M$12)*($O$12/1)*$K17,IF($J17=32,'Datensatz Radiator'!P$33*(998.2/$M$12)*($O$12/1)*$K17,IF($J17=33,'Datensatz Radiator'!P$34*(998.2/$M$12)*($O$12/1)*$K17,IF($J17=34,'Datensatz Radiator'!P$35*(998.2/$M$12)*($O$12/1)*$K17,IF($J17=35,'Datensatz Radiator'!P$36*(998.2/$M$12)*($O$12/1)*$K17,IF($J17=36,'Datensatz Radiator'!P$37*(998.2/$M$12)*($O$12/1)*$K17,'Datensatz Radiator'!P$38*(998.2/$M$12)*($O$12/1)*$K17))))))))))))))))))))))))))))))))))))</f>
        <v>3332.6194733847565</v>
      </c>
    </row>
    <row r="18" spans="1:47" x14ac:dyDescent="0.45">
      <c r="A18" s="1" t="s">
        <v>61</v>
      </c>
      <c r="B18" s="1" t="s">
        <v>11</v>
      </c>
      <c r="F18" s="1" t="s">
        <v>61</v>
      </c>
      <c r="G18" s="1" t="s">
        <v>11</v>
      </c>
      <c r="I18" s="1">
        <v>3</v>
      </c>
      <c r="J18" s="20">
        <v>1</v>
      </c>
      <c r="K18" s="25">
        <v>1</v>
      </c>
      <c r="L18" s="4" t="s">
        <v>11</v>
      </c>
      <c r="M18" s="10">
        <f>IF($J18=1,'Datensatz Radiator'!D$2*(998.2/$M$12)*($O$12/1)*$K18,IF($J18=2,'Datensatz Radiator'!D$3*(998.2/$M$12)*($O$12/1)*$K18,IF($J18=3,'Datensatz Radiator'!D$4*(998.2/$M$12)*($O$12/1)*$K18,IF($J18=4,'Datensatz Radiator'!D$5*(998.2/$M$12)*($O$12/1)*$K18,IF($J18=5,'Datensatz Radiator'!D$6*(998.2/$M$12)*($O$12/1)*$K18,IF($J18=6,'Datensatz Radiator'!D$7*(998.2/$M$12)*($O$12/1)*$K18,IF($J18=7,'Datensatz Radiator'!D$8*(998.2/$M$12)*($O$12/1)*$K18,IF($J18=8,'Datensatz Radiator'!D$9*(998.2/$M$12)*($O$12/1)*$K18,IF($J18=9,'Datensatz Radiator'!D$10*(998.2/$M$12)*($O$12/1)*$K18,IF($J18=10,'Datensatz Radiator'!D$11*(998.2/$M$12)*($O$12/1)*$K18,IF($J18=11,'Datensatz Radiator'!D$12*(998.2/$M$12)*($O$12/1)*$K18,IF($J18=12,'Datensatz Radiator'!D$13*(998.2/$M$12)*($O$12/1)*$K18,IF($J18=13,'Datensatz Radiator'!D$14*(998.2/$M$12)*($O$12/1)*$K18,IF($J18=14,'Datensatz Radiator'!D$15*(998.2/$M$12)*($O$12/1)*$K18,IF($J18=15,'Datensatz Radiator'!D$16*(998.2/$M$12)*($O$12/1)*$K18,IF($J18=16,'Datensatz Radiator'!D$17*(998.2/$M$12)*($O$12/1)*$K18,IF($J18=17,'Datensatz Radiator'!D$18*(998.2/$M$12)*($O$12/1)*$K18,IF($J18=18,'Datensatz Radiator'!D$19*(998.2/$M$12)*($O$12/1)*$K18,IF($J18=19,'Datensatz Radiator'!D$20*(998.2/$M$12)*($O$12/1)*$K18,IF($J18=20,'Datensatz Radiator'!D$21*(998.2/$M$12)*($O$12/1)*$K18,IF($J18=21,'Datensatz Radiator'!D$22*(998.2/$M$12)*($O$12/1)*$K18,IF($J18=22,'Datensatz Radiator'!D$23*(998.2/$M$12)*($O$12/1)*$K18,IF($J18=23,'Datensatz Radiator'!D$24*(998.2/$M$12)*($O$12/1)*$K18,IF($J18=24,'Datensatz Radiator'!D$25*(998.2/$M$12)*($O$12/1)*$K18,IF($J18=25,'Datensatz Radiator'!D$26*(998.2/$M$12)*($O$12/1)*$K18,IF($J18=26,'Datensatz Radiator'!D$27*(998.2/$M$12)*($O$12/1)*$K18,IF($J18=27,'Datensatz Radiator'!D$28*(998.2/$M$12)*($O$12/1)*$K18,IF($J18=28,'Datensatz Radiator'!D$39*(998.2/$M$12)*($O$12/1)*$K18,IF($J18=29,'Datensatz Radiator'!D$30*(998.2/$M$12)*($O$12/1)*$K18,IF($J18=30,'Datensatz Radiator'!D$31*(998.2/$M$12)*($O$12/1)*$K18,IF($J18=31,'Datensatz Radiator'!D$32*(998.2/$M$12)*($O$12/1)*$K18,IF($J18=32,'Datensatz Radiator'!D$33*(998.2/$M$12)*($O$12/1)*$K18,IF($J18=33,'Datensatz Radiator'!D$34*(998.2/$M$12)*($O$12/1)*$K18,IF($J18=34,'Datensatz Radiator'!D$35*(998.2/$M$12)*($O$12/1)*$K18,IF($J18=35,'Datensatz Radiator'!D$36*(998.2/$M$12)*($O$12/1)*$K18,IF($J18=36,'Datensatz Radiator'!D$37*(998.2/$M$12)*($O$12/1)*$K18,'Datensatz Radiator'!D$38*(998.2/$M$12)*($O$12/1)*$K18))))))))))))))))))))))))))))))))))))</f>
        <v>0</v>
      </c>
      <c r="N18" s="10">
        <f>IF($J18=1,'Datensatz Radiator'!E$2*(998.2/$M$12)*($O$12/1)*$K18,IF($J18=2,'Datensatz Radiator'!E$3*(998.2/$M$12)*($O$12/1)*$K18,IF($J18=3,'Datensatz Radiator'!E$4*(998.2/$M$12)*($O$12/1)*$K18,IF($J18=4,'Datensatz Radiator'!E$5*(998.2/$M$12)*($O$12/1)*$K18,IF($J18=5,'Datensatz Radiator'!E$6*(998.2/$M$12)*($O$12/1)*$K18,IF($J18=6,'Datensatz Radiator'!E$7*(998.2/$M$12)*($O$12/1)*$K18,IF($J18=7,'Datensatz Radiator'!E$8*(998.2/$M$12)*($O$12/1)*$K18,IF($J18=8,'Datensatz Radiator'!E$9*(998.2/$M$12)*($O$12/1)*$K18,IF($J18=9,'Datensatz Radiator'!E$10*(998.2/$M$12)*($O$12/1)*$K18,IF($J18=10,'Datensatz Radiator'!E$11*(998.2/$M$12)*($O$12/1)*$K18,IF($J18=11,'Datensatz Radiator'!E$12*(998.2/$M$12)*($O$12/1)*$K18,IF($J18=12,'Datensatz Radiator'!E$13*(998.2/$M$12)*($O$12/1)*$K18,IF($J18=13,'Datensatz Radiator'!E$14*(998.2/$M$12)*($O$12/1)*$K18,IF($J18=14,'Datensatz Radiator'!E$15*(998.2/$M$12)*($O$12/1)*$K18,IF($J18=15,'Datensatz Radiator'!E$16*(998.2/$M$12)*($O$12/1)*$K18,IF($J18=16,'Datensatz Radiator'!E$17*(998.2/$M$12)*($O$12/1)*$K18,IF($J18=17,'Datensatz Radiator'!E$18*(998.2/$M$12)*($O$12/1)*$K18,IF($J18=18,'Datensatz Radiator'!E$19*(998.2/$M$12)*($O$12/1)*$K18,IF($J18=19,'Datensatz Radiator'!E$20*(998.2/$M$12)*($O$12/1)*$K18,IF($J18=20,'Datensatz Radiator'!E$21*(998.2/$M$12)*($O$12/1)*$K18,IF($J18=21,'Datensatz Radiator'!E$22*(998.2/$M$12)*($O$12/1)*$K18,IF($J18=22,'Datensatz Radiator'!E$23*(998.2/$M$12)*($O$12/1)*$K18,IF($J18=23,'Datensatz Radiator'!E$24*(998.2/$M$12)*($O$12/1)*$K18,IF($J18=24,'Datensatz Radiator'!E$25*(998.2/$M$12)*($O$12/1)*$K18,IF($J18=25,'Datensatz Radiator'!E$26*(998.2/$M$12)*($O$12/1)*$K18,IF($J18=26,'Datensatz Radiator'!E$27*(998.2/$M$12)*($O$12/1)*$K18,IF($J18=27,'Datensatz Radiator'!E$28*(998.2/$M$12)*($O$12/1)*$K18,IF($J18=28,'Datensatz Radiator'!E$39*(998.2/$M$12)*($O$12/1)*$K18,IF($J18=29,'Datensatz Radiator'!E$30*(998.2/$M$12)*($O$12/1)*$K18,IF($J18=30,'Datensatz Radiator'!E$31*(998.2/$M$12)*($O$12/1)*$K18,IF($J18=31,'Datensatz Radiator'!E$32*(998.2/$M$12)*($O$12/1)*$K18,IF($J18=32,'Datensatz Radiator'!E$33*(998.2/$M$12)*($O$12/1)*$K18,IF($J18=33,'Datensatz Radiator'!E$34*(998.2/$M$12)*($O$12/1)*$K18,IF($J18=34,'Datensatz Radiator'!E$35*(998.2/$M$12)*($O$12/1)*$K18,IF($J18=35,'Datensatz Radiator'!E$36*(998.2/$M$12)*($O$12/1)*$K18,IF($J18=36,'Datensatz Radiator'!E$37*(998.2/$M$12)*($O$12/1)*$K18,'Datensatz Radiator'!E$38*(998.2/$M$12)*($O$12/1)*$K18))))))))))))))))))))))))))))))))))))</f>
        <v>115.90785200524981</v>
      </c>
      <c r="O18" s="10">
        <f>IF($J18=1,'Datensatz Radiator'!F$2*(998.2/$M$12)*($O$12/1)*$K18,IF($J18=2,'Datensatz Radiator'!F$3*(998.2/$M$12)*($O$12/1)*$K18,IF($J18=3,'Datensatz Radiator'!F$4*(998.2/$M$12)*($O$12/1)*$K18,IF($J18=4,'Datensatz Radiator'!F$5*(998.2/$M$12)*($O$12/1)*$K18,IF($J18=5,'Datensatz Radiator'!F$6*(998.2/$M$12)*($O$12/1)*$K18,IF($J18=6,'Datensatz Radiator'!F$7*(998.2/$M$12)*($O$12/1)*$K18,IF($J18=7,'Datensatz Radiator'!F$8*(998.2/$M$12)*($O$12/1)*$K18,IF($J18=8,'Datensatz Radiator'!F$9*(998.2/$M$12)*($O$12/1)*$K18,IF($J18=9,'Datensatz Radiator'!F$10*(998.2/$M$12)*($O$12/1)*$K18,IF($J18=10,'Datensatz Radiator'!F$11*(998.2/$M$12)*($O$12/1)*$K18,IF($J18=11,'Datensatz Radiator'!F$12*(998.2/$M$12)*($O$12/1)*$K18,IF($J18=12,'Datensatz Radiator'!F$13*(998.2/$M$12)*($O$12/1)*$K18,IF($J18=13,'Datensatz Radiator'!F$14*(998.2/$M$12)*($O$12/1)*$K18,IF($J18=14,'Datensatz Radiator'!F$15*(998.2/$M$12)*($O$12/1)*$K18,IF($J18=15,'Datensatz Radiator'!F$16*(998.2/$M$12)*($O$12/1)*$K18,IF($J18=16,'Datensatz Radiator'!F$17*(998.2/$M$12)*($O$12/1)*$K18,IF($J18=17,'Datensatz Radiator'!F$18*(998.2/$M$12)*($O$12/1)*$K18,IF($J18=18,'Datensatz Radiator'!F$19*(998.2/$M$12)*($O$12/1)*$K18,IF($J18=19,'Datensatz Radiator'!F$20*(998.2/$M$12)*($O$12/1)*$K18,IF($J18=20,'Datensatz Radiator'!F$21*(998.2/$M$12)*($O$12/1)*$K18,IF($J18=21,'Datensatz Radiator'!F$22*(998.2/$M$12)*($O$12/1)*$K18,IF($J18=22,'Datensatz Radiator'!F$23*(998.2/$M$12)*($O$12/1)*$K18,IF($J18=23,'Datensatz Radiator'!F$24*(998.2/$M$12)*($O$12/1)*$K18,IF($J18=24,'Datensatz Radiator'!F$25*(998.2/$M$12)*($O$12/1)*$K18,IF($J18=25,'Datensatz Radiator'!F$26*(998.2/$M$12)*($O$12/1)*$K18,IF($J18=26,'Datensatz Radiator'!F$27*(998.2/$M$12)*($O$12/1)*$K18,IF($J18=27,'Datensatz Radiator'!F$28*(998.2/$M$12)*($O$12/1)*$K18,IF($J18=28,'Datensatz Radiator'!F$39*(998.2/$M$12)*($O$12/1)*$K18,IF($J18=29,'Datensatz Radiator'!F$30*(998.2/$M$12)*($O$12/1)*$K18,IF($J18=30,'Datensatz Radiator'!F$31*(998.2/$M$12)*($O$12/1)*$K18,IF($J18=31,'Datensatz Radiator'!F$32*(998.2/$M$12)*($O$12/1)*$K18,IF($J18=32,'Datensatz Radiator'!F$33*(998.2/$M$12)*($O$12/1)*$K18,IF($J18=33,'Datensatz Radiator'!F$34*(998.2/$M$12)*($O$12/1)*$K18,IF($J18=34,'Datensatz Radiator'!F$35*(998.2/$M$12)*($O$12/1)*$K18,IF($J18=35,'Datensatz Radiator'!F$36*(998.2/$M$12)*($O$12/1)*$K18,IF($J18=36,'Datensatz Radiator'!F$37*(998.2/$M$12)*($O$12/1)*$K18,'Datensatz Radiator'!F$38*(998.2/$M$12)*($O$12/1)*$K18))))))))))))))))))))))))))))))))))))</f>
        <v>241.71663510342123</v>
      </c>
      <c r="P18" s="10">
        <f>IF($J18=1,'Datensatz Radiator'!G$2*(998.2/$M$12)*($O$12/1)*$K18,IF($J18=2,'Datensatz Radiator'!G$3*(998.2/$M$12)*($O$12/1)*$K18,IF($J18=3,'Datensatz Radiator'!G$4*(998.2/$M$12)*($O$12/1)*$K18,IF($J18=4,'Datensatz Radiator'!G$5*(998.2/$M$12)*($O$12/1)*$K18,IF($J18=5,'Datensatz Radiator'!G$6*(998.2/$M$12)*($O$12/1)*$K18,IF($J18=6,'Datensatz Radiator'!G$7*(998.2/$M$12)*($O$12/1)*$K18,IF($J18=7,'Datensatz Radiator'!G$8*(998.2/$M$12)*($O$12/1)*$K18,IF($J18=8,'Datensatz Radiator'!G$9*(998.2/$M$12)*($O$12/1)*$K18,IF($J18=9,'Datensatz Radiator'!G$10*(998.2/$M$12)*($O$12/1)*$K18,IF($J18=10,'Datensatz Radiator'!G$11*(998.2/$M$12)*($O$12/1)*$K18,IF($J18=11,'Datensatz Radiator'!G$12*(998.2/$M$12)*($O$12/1)*$K18,IF($J18=12,'Datensatz Radiator'!G$13*(998.2/$M$12)*($O$12/1)*$K18,IF($J18=13,'Datensatz Radiator'!G$14*(998.2/$M$12)*($O$12/1)*$K18,IF($J18=14,'Datensatz Radiator'!G$15*(998.2/$M$12)*($O$12/1)*$K18,IF($J18=15,'Datensatz Radiator'!G$16*(998.2/$M$12)*($O$12/1)*$K18,IF($J18=16,'Datensatz Radiator'!G$17*(998.2/$M$12)*($O$12/1)*$K18,IF($J18=17,'Datensatz Radiator'!G$18*(998.2/$M$12)*($O$12/1)*$K18,IF($J18=18,'Datensatz Radiator'!G$19*(998.2/$M$12)*($O$12/1)*$K18,IF($J18=19,'Datensatz Radiator'!G$20*(998.2/$M$12)*($O$12/1)*$K18,IF($J18=20,'Datensatz Radiator'!G$21*(998.2/$M$12)*($O$12/1)*$K18,IF($J18=21,'Datensatz Radiator'!G$22*(998.2/$M$12)*($O$12/1)*$K18,IF($J18=22,'Datensatz Radiator'!G$23*(998.2/$M$12)*($O$12/1)*$K18,IF($J18=23,'Datensatz Radiator'!G$24*(998.2/$M$12)*($O$12/1)*$K18,IF($J18=24,'Datensatz Radiator'!G$25*(998.2/$M$12)*($O$12/1)*$K18,IF($J18=25,'Datensatz Radiator'!G$26*(998.2/$M$12)*($O$12/1)*$K18,IF($J18=26,'Datensatz Radiator'!G$27*(998.2/$M$12)*($O$12/1)*$K18,IF($J18=27,'Datensatz Radiator'!G$28*(998.2/$M$12)*($O$12/1)*$K18,IF($J18=28,'Datensatz Radiator'!G$39*(998.2/$M$12)*($O$12/1)*$K18,IF($J18=29,'Datensatz Radiator'!G$30*(998.2/$M$12)*($O$12/1)*$K18,IF($J18=30,'Datensatz Radiator'!G$31*(998.2/$M$12)*($O$12/1)*$K18,IF($J18=31,'Datensatz Radiator'!G$32*(998.2/$M$12)*($O$12/1)*$K18,IF($J18=32,'Datensatz Radiator'!G$33*(998.2/$M$12)*($O$12/1)*$K18,IF($J18=33,'Datensatz Radiator'!G$34*(998.2/$M$12)*($O$12/1)*$K18,IF($J18=34,'Datensatz Radiator'!G$35*(998.2/$M$12)*($O$12/1)*$K18,IF($J18=35,'Datensatz Radiator'!G$36*(998.2/$M$12)*($O$12/1)*$K18,IF($J18=36,'Datensatz Radiator'!G$37*(998.2/$M$12)*($O$12/1)*$K18,'Datensatz Radiator'!G$38*(998.2/$M$12)*($O$12/1)*$K18))))))))))))))))))))))))))))))))))))</f>
        <v>400.8493274252221</v>
      </c>
      <c r="Q18" s="10">
        <f>IF($J18=1,'Datensatz Radiator'!H$2*(998.2/$M$12)*($O$12/1)*$K18,IF($J18=2,'Datensatz Radiator'!H$3*(998.2/$M$12)*($O$12/1)*$K18,IF($J18=3,'Datensatz Radiator'!H$4*(998.2/$M$12)*($O$12/1)*$K18,IF($J18=4,'Datensatz Radiator'!H$5*(998.2/$M$12)*($O$12/1)*$K18,IF($J18=5,'Datensatz Radiator'!H$6*(998.2/$M$12)*($O$12/1)*$K18,IF($J18=6,'Datensatz Radiator'!H$7*(998.2/$M$12)*($O$12/1)*$K18,IF($J18=7,'Datensatz Radiator'!H$8*(998.2/$M$12)*($O$12/1)*$K18,IF($J18=8,'Datensatz Radiator'!H$9*(998.2/$M$12)*($O$12/1)*$K18,IF($J18=9,'Datensatz Radiator'!H$10*(998.2/$M$12)*($O$12/1)*$K18,IF($J18=10,'Datensatz Radiator'!H$11*(998.2/$M$12)*($O$12/1)*$K18,IF($J18=11,'Datensatz Radiator'!H$12*(998.2/$M$12)*($O$12/1)*$K18,IF($J18=12,'Datensatz Radiator'!H$13*(998.2/$M$12)*($O$12/1)*$K18,IF($J18=13,'Datensatz Radiator'!H$14*(998.2/$M$12)*($O$12/1)*$K18,IF($J18=14,'Datensatz Radiator'!H$15*(998.2/$M$12)*($O$12/1)*$K18,IF($J18=15,'Datensatz Radiator'!H$16*(998.2/$M$12)*($O$12/1)*$K18,IF($J18=16,'Datensatz Radiator'!H$17*(998.2/$M$12)*($O$12/1)*$K18,IF($J18=17,'Datensatz Radiator'!H$18*(998.2/$M$12)*($O$12/1)*$K18,IF($J18=18,'Datensatz Radiator'!H$19*(998.2/$M$12)*($O$12/1)*$K18,IF($J18=19,'Datensatz Radiator'!H$20*(998.2/$M$12)*($O$12/1)*$K18,IF($J18=20,'Datensatz Radiator'!H$21*(998.2/$M$12)*($O$12/1)*$K18,IF($J18=21,'Datensatz Radiator'!H$22*(998.2/$M$12)*($O$12/1)*$K18,IF($J18=22,'Datensatz Radiator'!H$23*(998.2/$M$12)*($O$12/1)*$K18,IF($J18=23,'Datensatz Radiator'!H$24*(998.2/$M$12)*($O$12/1)*$K18,IF($J18=24,'Datensatz Radiator'!H$25*(998.2/$M$12)*($O$12/1)*$K18,IF($J18=25,'Datensatz Radiator'!H$26*(998.2/$M$12)*($O$12/1)*$K18,IF($J18=26,'Datensatz Radiator'!H$27*(998.2/$M$12)*($O$12/1)*$K18,IF($J18=27,'Datensatz Radiator'!H$28*(998.2/$M$12)*($O$12/1)*$K18,IF($J18=28,'Datensatz Radiator'!H$39*(998.2/$M$12)*($O$12/1)*$K18,IF($J18=29,'Datensatz Radiator'!H$30*(998.2/$M$12)*($O$12/1)*$K18,IF($J18=30,'Datensatz Radiator'!H$31*(998.2/$M$12)*($O$12/1)*$K18,IF($J18=31,'Datensatz Radiator'!H$32*(998.2/$M$12)*($O$12/1)*$K18,IF($J18=32,'Datensatz Radiator'!H$33*(998.2/$M$12)*($O$12/1)*$K18,IF($J18=33,'Datensatz Radiator'!H$34*(998.2/$M$12)*($O$12/1)*$K18,IF($J18=34,'Datensatz Radiator'!H$35*(998.2/$M$12)*($O$12/1)*$K18,IF($J18=35,'Datensatz Radiator'!H$36*(998.2/$M$12)*($O$12/1)*$K18,IF($J18=36,'Datensatz Radiator'!H$37*(998.2/$M$12)*($O$12/1)*$K18,'Datensatz Radiator'!H$38*(998.2/$M$12)*($O$12/1)*$K18))))))))))))))))))))))))))))))))))))</f>
        <v>593.30592897065253</v>
      </c>
      <c r="R18" s="10">
        <f>IF($J18=1,'Datensatz Radiator'!I$2*(998.2/$M$12)*($O$12/1)*$K18,IF($J18=2,'Datensatz Radiator'!I$3*(998.2/$M$12)*($O$12/1)*$K18,IF($J18=3,'Datensatz Radiator'!I$4*(998.2/$M$12)*($O$12/1)*$K18,IF($J18=4,'Datensatz Radiator'!I$5*(998.2/$M$12)*($O$12/1)*$K18,IF($J18=5,'Datensatz Radiator'!I$6*(998.2/$M$12)*($O$12/1)*$K18,IF($J18=6,'Datensatz Radiator'!I$7*(998.2/$M$12)*($O$12/1)*$K18,IF($J18=7,'Datensatz Radiator'!I$8*(998.2/$M$12)*($O$12/1)*$K18,IF($J18=8,'Datensatz Radiator'!I$9*(998.2/$M$12)*($O$12/1)*$K18,IF($J18=9,'Datensatz Radiator'!I$10*(998.2/$M$12)*($O$12/1)*$K18,IF($J18=10,'Datensatz Radiator'!I$11*(998.2/$M$12)*($O$12/1)*$K18,IF($J18=11,'Datensatz Radiator'!I$12*(998.2/$M$12)*($O$12/1)*$K18,IF($J18=12,'Datensatz Radiator'!I$13*(998.2/$M$12)*($O$12/1)*$K18,IF($J18=13,'Datensatz Radiator'!I$14*(998.2/$M$12)*($O$12/1)*$K18,IF($J18=14,'Datensatz Radiator'!I$15*(998.2/$M$12)*($O$12/1)*$K18,IF($J18=15,'Datensatz Radiator'!I$16*(998.2/$M$12)*($O$12/1)*$K18,IF($J18=16,'Datensatz Radiator'!I$17*(998.2/$M$12)*($O$12/1)*$K18,IF($J18=17,'Datensatz Radiator'!I$18*(998.2/$M$12)*($O$12/1)*$K18,IF($J18=18,'Datensatz Radiator'!I$19*(998.2/$M$12)*($O$12/1)*$K18,IF($J18=19,'Datensatz Radiator'!I$20*(998.2/$M$12)*($O$12/1)*$K18,IF($J18=20,'Datensatz Radiator'!I$21*(998.2/$M$12)*($O$12/1)*$K18,IF($J18=21,'Datensatz Radiator'!I$22*(998.2/$M$12)*($O$12/1)*$K18,IF($J18=22,'Datensatz Radiator'!I$23*(998.2/$M$12)*($O$12/1)*$K18,IF($J18=23,'Datensatz Radiator'!I$24*(998.2/$M$12)*($O$12/1)*$K18,IF($J18=24,'Datensatz Radiator'!I$25*(998.2/$M$12)*($O$12/1)*$K18,IF($J18=25,'Datensatz Radiator'!I$26*(998.2/$M$12)*($O$12/1)*$K18,IF($J18=26,'Datensatz Radiator'!I$27*(998.2/$M$12)*($O$12/1)*$K18,IF($J18=27,'Datensatz Radiator'!I$28*(998.2/$M$12)*($O$12/1)*$K18,IF($J18=28,'Datensatz Radiator'!I$39*(998.2/$M$12)*($O$12/1)*$K18,IF($J18=29,'Datensatz Radiator'!I$30*(998.2/$M$12)*($O$12/1)*$K18,IF($J18=30,'Datensatz Radiator'!I$31*(998.2/$M$12)*($O$12/1)*$K18,IF($J18=31,'Datensatz Radiator'!I$32*(998.2/$M$12)*($O$12/1)*$K18,IF($J18=32,'Datensatz Radiator'!I$33*(998.2/$M$12)*($O$12/1)*$K18,IF($J18=33,'Datensatz Radiator'!I$34*(998.2/$M$12)*($O$12/1)*$K18,IF($J18=34,'Datensatz Radiator'!I$35*(998.2/$M$12)*($O$12/1)*$K18,IF($J18=35,'Datensatz Radiator'!I$36*(998.2/$M$12)*($O$12/1)*$K18,IF($J18=36,'Datensatz Radiator'!I$37*(998.2/$M$12)*($O$12/1)*$K18,'Datensatz Radiator'!I$38*(998.2/$M$12)*($O$12/1)*$K18))))))))))))))))))))))))))))))))))))</f>
        <v>819.08643973971243</v>
      </c>
      <c r="S18" s="10">
        <f>IF($J18=1,'Datensatz Radiator'!J$2*(998.2/$M$12)*($O$12/1)*$K18,IF($J18=2,'Datensatz Radiator'!J$3*(998.2/$M$12)*($O$12/1)*$K18,IF($J18=3,'Datensatz Radiator'!J$4*(998.2/$M$12)*($O$12/1)*$K18,IF($J18=4,'Datensatz Radiator'!J$5*(998.2/$M$12)*($O$12/1)*$K18,IF($J18=5,'Datensatz Radiator'!J$6*(998.2/$M$12)*($O$12/1)*$K18,IF($J18=6,'Datensatz Radiator'!J$7*(998.2/$M$12)*($O$12/1)*$K18,IF($J18=7,'Datensatz Radiator'!J$8*(998.2/$M$12)*($O$12/1)*$K18,IF($J18=8,'Datensatz Radiator'!J$9*(998.2/$M$12)*($O$12/1)*$K18,IF($J18=9,'Datensatz Radiator'!J$10*(998.2/$M$12)*($O$12/1)*$K18,IF($J18=10,'Datensatz Radiator'!J$11*(998.2/$M$12)*($O$12/1)*$K18,IF($J18=11,'Datensatz Radiator'!J$12*(998.2/$M$12)*($O$12/1)*$K18,IF($J18=12,'Datensatz Radiator'!J$13*(998.2/$M$12)*($O$12/1)*$K18,IF($J18=13,'Datensatz Radiator'!J$14*(998.2/$M$12)*($O$12/1)*$K18,IF($J18=14,'Datensatz Radiator'!J$15*(998.2/$M$12)*($O$12/1)*$K18,IF($J18=15,'Datensatz Radiator'!J$16*(998.2/$M$12)*($O$12/1)*$K18,IF($J18=16,'Datensatz Radiator'!J$17*(998.2/$M$12)*($O$12/1)*$K18,IF($J18=17,'Datensatz Radiator'!J$18*(998.2/$M$12)*($O$12/1)*$K18,IF($J18=18,'Datensatz Radiator'!J$19*(998.2/$M$12)*($O$12/1)*$K18,IF($J18=19,'Datensatz Radiator'!J$20*(998.2/$M$12)*($O$12/1)*$K18,IF($J18=20,'Datensatz Radiator'!J$21*(998.2/$M$12)*($O$12/1)*$K18,IF($J18=21,'Datensatz Radiator'!J$22*(998.2/$M$12)*($O$12/1)*$K18,IF($J18=22,'Datensatz Radiator'!J$23*(998.2/$M$12)*($O$12/1)*$K18,IF($J18=23,'Datensatz Radiator'!J$24*(998.2/$M$12)*($O$12/1)*$K18,IF($J18=24,'Datensatz Radiator'!J$25*(998.2/$M$12)*($O$12/1)*$K18,IF($J18=25,'Datensatz Radiator'!J$26*(998.2/$M$12)*($O$12/1)*$K18,IF($J18=26,'Datensatz Radiator'!J$27*(998.2/$M$12)*($O$12/1)*$K18,IF($J18=27,'Datensatz Radiator'!J$28*(998.2/$M$12)*($O$12/1)*$K18,IF($J18=28,'Datensatz Radiator'!J$39*(998.2/$M$12)*($O$12/1)*$K18,IF($J18=29,'Datensatz Radiator'!J$30*(998.2/$M$12)*($O$12/1)*$K18,IF($J18=30,'Datensatz Radiator'!J$31*(998.2/$M$12)*($O$12/1)*$K18,IF($J18=31,'Datensatz Radiator'!J$32*(998.2/$M$12)*($O$12/1)*$K18,IF($J18=32,'Datensatz Radiator'!J$33*(998.2/$M$12)*($O$12/1)*$K18,IF($J18=33,'Datensatz Radiator'!J$34*(998.2/$M$12)*($O$12/1)*$K18,IF($J18=34,'Datensatz Radiator'!J$35*(998.2/$M$12)*($O$12/1)*$K18,IF($J18=35,'Datensatz Radiator'!J$36*(998.2/$M$12)*($O$12/1)*$K18,IF($J18=36,'Datensatz Radiator'!J$37*(998.2/$M$12)*($O$12/1)*$K18,'Datensatz Radiator'!J$38*(998.2/$M$12)*($O$12/1)*$K18))))))))))))))))))))))))))))))))))))</f>
        <v>1078.1908597324018</v>
      </c>
      <c r="T18" s="10">
        <f>IF($J18=1,'Datensatz Radiator'!K$2*(998.2/$M$12)*($O$12/1)*$K18,IF($J18=2,'Datensatz Radiator'!K$3*(998.2/$M$12)*($O$12/1)*$K18,IF($J18=3,'Datensatz Radiator'!K$4*(998.2/$M$12)*($O$12/1)*$K18,IF($J18=4,'Datensatz Radiator'!K$5*(998.2/$M$12)*($O$12/1)*$K18,IF($J18=5,'Datensatz Radiator'!K$6*(998.2/$M$12)*($O$12/1)*$K18,IF($J18=6,'Datensatz Radiator'!K$7*(998.2/$M$12)*($O$12/1)*$K18,IF($J18=7,'Datensatz Radiator'!K$8*(998.2/$M$12)*($O$12/1)*$K18,IF($J18=8,'Datensatz Radiator'!K$9*(998.2/$M$12)*($O$12/1)*$K18,IF($J18=9,'Datensatz Radiator'!K$10*(998.2/$M$12)*($O$12/1)*$K18,IF($J18=10,'Datensatz Radiator'!K$11*(998.2/$M$12)*($O$12/1)*$K18,IF($J18=11,'Datensatz Radiator'!K$12*(998.2/$M$12)*($O$12/1)*$K18,IF($J18=12,'Datensatz Radiator'!K$13*(998.2/$M$12)*($O$12/1)*$K18,IF($J18=13,'Datensatz Radiator'!K$14*(998.2/$M$12)*($O$12/1)*$K18,IF($J18=14,'Datensatz Radiator'!K$15*(998.2/$M$12)*($O$12/1)*$K18,IF($J18=15,'Datensatz Radiator'!K$16*(998.2/$M$12)*($O$12/1)*$K18,IF($J18=16,'Datensatz Radiator'!K$17*(998.2/$M$12)*($O$12/1)*$K18,IF($J18=17,'Datensatz Radiator'!K$18*(998.2/$M$12)*($O$12/1)*$K18,IF($J18=18,'Datensatz Radiator'!K$19*(998.2/$M$12)*($O$12/1)*$K18,IF($J18=19,'Datensatz Radiator'!K$20*(998.2/$M$12)*($O$12/1)*$K18,IF($J18=20,'Datensatz Radiator'!K$21*(998.2/$M$12)*($O$12/1)*$K18,IF($J18=21,'Datensatz Radiator'!K$22*(998.2/$M$12)*($O$12/1)*$K18,IF($J18=22,'Datensatz Radiator'!K$23*(998.2/$M$12)*($O$12/1)*$K18,IF($J18=23,'Datensatz Radiator'!K$24*(998.2/$M$12)*($O$12/1)*$K18,IF($J18=24,'Datensatz Radiator'!K$25*(998.2/$M$12)*($O$12/1)*$K18,IF($J18=25,'Datensatz Radiator'!K$26*(998.2/$M$12)*($O$12/1)*$K18,IF($J18=26,'Datensatz Radiator'!K$27*(998.2/$M$12)*($O$12/1)*$K18,IF($J18=27,'Datensatz Radiator'!K$28*(998.2/$M$12)*($O$12/1)*$K18,IF($J18=28,'Datensatz Radiator'!K$39*(998.2/$M$12)*($O$12/1)*$K18,IF($J18=29,'Datensatz Radiator'!K$30*(998.2/$M$12)*($O$12/1)*$K18,IF($J18=30,'Datensatz Radiator'!K$31*(998.2/$M$12)*($O$12/1)*$K18,IF($J18=31,'Datensatz Radiator'!K$32*(998.2/$M$12)*($O$12/1)*$K18,IF($J18=32,'Datensatz Radiator'!K$33*(998.2/$M$12)*($O$12/1)*$K18,IF($J18=33,'Datensatz Radiator'!K$34*(998.2/$M$12)*($O$12/1)*$K18,IF($J18=34,'Datensatz Radiator'!K$35*(998.2/$M$12)*($O$12/1)*$K18,IF($J18=35,'Datensatz Radiator'!K$36*(998.2/$M$12)*($O$12/1)*$K18,IF($J18=36,'Datensatz Radiator'!K$37*(998.2/$M$12)*($O$12/1)*$K18,'Datensatz Radiator'!K$38*(998.2/$M$12)*($O$12/1)*$K18))))))))))))))))))))))))))))))))))))</f>
        <v>1370.6191889487204</v>
      </c>
      <c r="U18" s="10">
        <f>IF($J18=1,'Datensatz Radiator'!L$2*(998.2/$M$12)*($O$12/1)*$K18,IF($J18=2,'Datensatz Radiator'!L$3*(998.2/$M$12)*($O$12/1)*$K18,IF($J18=3,'Datensatz Radiator'!L$4*(998.2/$M$12)*($O$12/1)*$K18,IF($J18=4,'Datensatz Radiator'!L$5*(998.2/$M$12)*($O$12/1)*$K18,IF($J18=5,'Datensatz Radiator'!L$6*(998.2/$M$12)*($O$12/1)*$K18,IF($J18=6,'Datensatz Radiator'!L$7*(998.2/$M$12)*($O$12/1)*$K18,IF($J18=7,'Datensatz Radiator'!L$8*(998.2/$M$12)*($O$12/1)*$K18,IF($J18=8,'Datensatz Radiator'!L$9*(998.2/$M$12)*($O$12/1)*$K18,IF($J18=9,'Datensatz Radiator'!L$10*(998.2/$M$12)*($O$12/1)*$K18,IF($J18=10,'Datensatz Radiator'!L$11*(998.2/$M$12)*($O$12/1)*$K18,IF($J18=11,'Datensatz Radiator'!L$12*(998.2/$M$12)*($O$12/1)*$K18,IF($J18=12,'Datensatz Radiator'!L$13*(998.2/$M$12)*($O$12/1)*$K18,IF($J18=13,'Datensatz Radiator'!L$14*(998.2/$M$12)*($O$12/1)*$K18,IF($J18=14,'Datensatz Radiator'!L$15*(998.2/$M$12)*($O$12/1)*$K18,IF($J18=15,'Datensatz Radiator'!L$16*(998.2/$M$12)*($O$12/1)*$K18,IF($J18=16,'Datensatz Radiator'!L$17*(998.2/$M$12)*($O$12/1)*$K18,IF($J18=17,'Datensatz Radiator'!L$18*(998.2/$M$12)*($O$12/1)*$K18,IF($J18=18,'Datensatz Radiator'!L$19*(998.2/$M$12)*($O$12/1)*$K18,IF($J18=19,'Datensatz Radiator'!L$20*(998.2/$M$12)*($O$12/1)*$K18,IF($J18=20,'Datensatz Radiator'!L$21*(998.2/$M$12)*($O$12/1)*$K18,IF($J18=21,'Datensatz Radiator'!L$22*(998.2/$M$12)*($O$12/1)*$K18,IF($J18=22,'Datensatz Radiator'!L$23*(998.2/$M$12)*($O$12/1)*$K18,IF($J18=23,'Datensatz Radiator'!L$24*(998.2/$M$12)*($O$12/1)*$K18,IF($J18=24,'Datensatz Radiator'!L$25*(998.2/$M$12)*($O$12/1)*$K18,IF($J18=25,'Datensatz Radiator'!L$26*(998.2/$M$12)*($O$12/1)*$K18,IF($J18=26,'Datensatz Radiator'!L$27*(998.2/$M$12)*($O$12/1)*$K18,IF($J18=27,'Datensatz Radiator'!L$28*(998.2/$M$12)*($O$12/1)*$K18,IF($J18=28,'Datensatz Radiator'!L$39*(998.2/$M$12)*($O$12/1)*$K18,IF($J18=29,'Datensatz Radiator'!L$30*(998.2/$M$12)*($O$12/1)*$K18,IF($J18=30,'Datensatz Radiator'!L$31*(998.2/$M$12)*($O$12/1)*$K18,IF($J18=31,'Datensatz Radiator'!L$32*(998.2/$M$12)*($O$12/1)*$K18,IF($J18=32,'Datensatz Radiator'!L$33*(998.2/$M$12)*($O$12/1)*$K18,IF($J18=33,'Datensatz Radiator'!L$34*(998.2/$M$12)*($O$12/1)*$K18,IF($J18=34,'Datensatz Radiator'!L$35*(998.2/$M$12)*($O$12/1)*$K18,IF($J18=35,'Datensatz Radiator'!L$36*(998.2/$M$12)*($O$12/1)*$K18,IF($J18=36,'Datensatz Radiator'!L$37*(998.2/$M$12)*($O$12/1)*$K18,'Datensatz Radiator'!L$38*(998.2/$M$12)*($O$12/1)*$K18))))))))))))))))))))))))))))))))))))</f>
        <v>1696.371427388669</v>
      </c>
      <c r="V18" s="10">
        <f>IF($J18=1,'Datensatz Radiator'!M$2*(998.2/$M$12)*($O$12/1)*$K18,IF($J18=2,'Datensatz Radiator'!M$3*(998.2/$M$12)*($O$12/1)*$K18,IF($J18=3,'Datensatz Radiator'!M$4*(998.2/$M$12)*($O$12/1)*$K18,IF($J18=4,'Datensatz Radiator'!M$5*(998.2/$M$12)*($O$12/1)*$K18,IF($J18=5,'Datensatz Radiator'!M$6*(998.2/$M$12)*($O$12/1)*$K18,IF($J18=6,'Datensatz Radiator'!M$7*(998.2/$M$12)*($O$12/1)*$K18,IF($J18=7,'Datensatz Radiator'!M$8*(998.2/$M$12)*($O$12/1)*$K18,IF($J18=8,'Datensatz Radiator'!M$9*(998.2/$M$12)*($O$12/1)*$K18,IF($J18=9,'Datensatz Radiator'!M$10*(998.2/$M$12)*($O$12/1)*$K18,IF($J18=10,'Datensatz Radiator'!M$11*(998.2/$M$12)*($O$12/1)*$K18,IF($J18=11,'Datensatz Radiator'!M$12*(998.2/$M$12)*($O$12/1)*$K18,IF($J18=12,'Datensatz Radiator'!M$13*(998.2/$M$12)*($O$12/1)*$K18,IF($J18=13,'Datensatz Radiator'!M$14*(998.2/$M$12)*($O$12/1)*$K18,IF($J18=14,'Datensatz Radiator'!M$15*(998.2/$M$12)*($O$12/1)*$K18,IF($J18=15,'Datensatz Radiator'!M$16*(998.2/$M$12)*($O$12/1)*$K18,IF($J18=16,'Datensatz Radiator'!M$17*(998.2/$M$12)*($O$12/1)*$K18,IF($J18=17,'Datensatz Radiator'!M$18*(998.2/$M$12)*($O$12/1)*$K18,IF($J18=18,'Datensatz Radiator'!M$19*(998.2/$M$12)*($O$12/1)*$K18,IF($J18=19,'Datensatz Radiator'!M$20*(998.2/$M$12)*($O$12/1)*$K18,IF($J18=20,'Datensatz Radiator'!M$21*(998.2/$M$12)*($O$12/1)*$K18,IF($J18=21,'Datensatz Radiator'!M$22*(998.2/$M$12)*($O$12/1)*$K18,IF($J18=22,'Datensatz Radiator'!M$23*(998.2/$M$12)*($O$12/1)*$K18,IF($J18=23,'Datensatz Radiator'!M$24*(998.2/$M$12)*($O$12/1)*$K18,IF($J18=24,'Datensatz Radiator'!M$25*(998.2/$M$12)*($O$12/1)*$K18,IF($J18=25,'Datensatz Radiator'!M$26*(998.2/$M$12)*($O$12/1)*$K18,IF($J18=26,'Datensatz Radiator'!M$27*(998.2/$M$12)*($O$12/1)*$K18,IF($J18=27,'Datensatz Radiator'!M$28*(998.2/$M$12)*($O$12/1)*$K18,IF($J18=28,'Datensatz Radiator'!M$39*(998.2/$M$12)*($O$12/1)*$K18,IF($J18=29,'Datensatz Radiator'!M$30*(998.2/$M$12)*($O$12/1)*$K18,IF($J18=30,'Datensatz Radiator'!M$31*(998.2/$M$12)*($O$12/1)*$K18,IF($J18=31,'Datensatz Radiator'!M$32*(998.2/$M$12)*($O$12/1)*$K18,IF($J18=32,'Datensatz Radiator'!M$33*(998.2/$M$12)*($O$12/1)*$K18,IF($J18=33,'Datensatz Radiator'!M$34*(998.2/$M$12)*($O$12/1)*$K18,IF($J18=34,'Datensatz Radiator'!M$35*(998.2/$M$12)*($O$12/1)*$K18,IF($J18=35,'Datensatz Radiator'!M$36*(998.2/$M$12)*($O$12/1)*$K18,IF($J18=36,'Datensatz Radiator'!M$37*(998.2/$M$12)*($O$12/1)*$K18,'Datensatz Radiator'!M$38*(998.2/$M$12)*($O$12/1)*$K18))))))))))))))))))))))))))))))))))))</f>
        <v>2055.447575052247</v>
      </c>
      <c r="W18" s="10">
        <f>IF($J18=1,'Datensatz Radiator'!N$2*(998.2/$M$12)*($O$12/1)*$K18,IF($J18=2,'Datensatz Radiator'!N$3*(998.2/$M$12)*($O$12/1)*$K18,IF($J18=3,'Datensatz Radiator'!N$4*(998.2/$M$12)*($O$12/1)*$K18,IF($J18=4,'Datensatz Radiator'!N$5*(998.2/$M$12)*($O$12/1)*$K18,IF($J18=5,'Datensatz Radiator'!N$6*(998.2/$M$12)*($O$12/1)*$K18,IF($J18=6,'Datensatz Radiator'!N$7*(998.2/$M$12)*($O$12/1)*$K18,IF($J18=7,'Datensatz Radiator'!N$8*(998.2/$M$12)*($O$12/1)*$K18,IF($J18=8,'Datensatz Radiator'!N$9*(998.2/$M$12)*($O$12/1)*$K18,IF($J18=9,'Datensatz Radiator'!N$10*(998.2/$M$12)*($O$12/1)*$K18,IF($J18=10,'Datensatz Radiator'!N$11*(998.2/$M$12)*($O$12/1)*$K18,IF($J18=11,'Datensatz Radiator'!N$12*(998.2/$M$12)*($O$12/1)*$K18,IF($J18=12,'Datensatz Radiator'!N$13*(998.2/$M$12)*($O$12/1)*$K18,IF($J18=13,'Datensatz Radiator'!N$14*(998.2/$M$12)*($O$12/1)*$K18,IF($J18=14,'Datensatz Radiator'!N$15*(998.2/$M$12)*($O$12/1)*$K18,IF($J18=15,'Datensatz Radiator'!N$16*(998.2/$M$12)*($O$12/1)*$K18,IF($J18=16,'Datensatz Radiator'!N$17*(998.2/$M$12)*($O$12/1)*$K18,IF($J18=17,'Datensatz Radiator'!N$18*(998.2/$M$12)*($O$12/1)*$K18,IF($J18=18,'Datensatz Radiator'!N$19*(998.2/$M$12)*($O$12/1)*$K18,IF($J18=19,'Datensatz Radiator'!N$20*(998.2/$M$12)*($O$12/1)*$K18,IF($J18=20,'Datensatz Radiator'!N$21*(998.2/$M$12)*($O$12/1)*$K18,IF($J18=21,'Datensatz Radiator'!N$22*(998.2/$M$12)*($O$12/1)*$K18,IF($J18=22,'Datensatz Radiator'!N$23*(998.2/$M$12)*($O$12/1)*$K18,IF($J18=23,'Datensatz Radiator'!N$24*(998.2/$M$12)*($O$12/1)*$K18,IF($J18=24,'Datensatz Radiator'!N$25*(998.2/$M$12)*($O$12/1)*$K18,IF($J18=25,'Datensatz Radiator'!N$26*(998.2/$M$12)*($O$12/1)*$K18,IF($J18=26,'Datensatz Radiator'!N$27*(998.2/$M$12)*($O$12/1)*$K18,IF($J18=27,'Datensatz Radiator'!N$28*(998.2/$M$12)*($O$12/1)*$K18,IF($J18=28,'Datensatz Radiator'!N$39*(998.2/$M$12)*($O$12/1)*$K18,IF($J18=29,'Datensatz Radiator'!N$30*(998.2/$M$12)*($O$12/1)*$K18,IF($J18=30,'Datensatz Radiator'!N$31*(998.2/$M$12)*($O$12/1)*$K18,IF($J18=31,'Datensatz Radiator'!N$32*(998.2/$M$12)*($O$12/1)*$K18,IF($J18=32,'Datensatz Radiator'!N$33*(998.2/$M$12)*($O$12/1)*$K18,IF($J18=33,'Datensatz Radiator'!N$34*(998.2/$M$12)*($O$12/1)*$K18,IF($J18=34,'Datensatz Radiator'!N$35*(998.2/$M$12)*($O$12/1)*$K18,IF($J18=35,'Datensatz Radiator'!N$36*(998.2/$M$12)*($O$12/1)*$K18,IF($J18=36,'Datensatz Radiator'!N$37*(998.2/$M$12)*($O$12/1)*$K18,'Datensatz Radiator'!N$38*(998.2/$M$12)*($O$12/1)*$K18))))))))))))))))))))))))))))))))))))</f>
        <v>2447.847631939454</v>
      </c>
      <c r="X18" s="10">
        <f>IF($J18=1,'Datensatz Radiator'!O$2*(998.2/$M$12)*($O$12/1)*$K18,IF($J18=2,'Datensatz Radiator'!O$3*(998.2/$M$12)*($O$12/1)*$K18,IF($J18=3,'Datensatz Radiator'!O$4*(998.2/$M$12)*($O$12/1)*$K18,IF($J18=4,'Datensatz Radiator'!O$5*(998.2/$M$12)*($O$12/1)*$K18,IF($J18=5,'Datensatz Radiator'!O$6*(998.2/$M$12)*($O$12/1)*$K18,IF($J18=6,'Datensatz Radiator'!O$7*(998.2/$M$12)*($O$12/1)*$K18,IF($J18=7,'Datensatz Radiator'!O$8*(998.2/$M$12)*($O$12/1)*$K18,IF($J18=8,'Datensatz Radiator'!O$9*(998.2/$M$12)*($O$12/1)*$K18,IF($J18=9,'Datensatz Radiator'!O$10*(998.2/$M$12)*($O$12/1)*$K18,IF($J18=10,'Datensatz Radiator'!O$11*(998.2/$M$12)*($O$12/1)*$K18,IF($J18=11,'Datensatz Radiator'!O$12*(998.2/$M$12)*($O$12/1)*$K18,IF($J18=12,'Datensatz Radiator'!O$13*(998.2/$M$12)*($O$12/1)*$K18,IF($J18=13,'Datensatz Radiator'!O$14*(998.2/$M$12)*($O$12/1)*$K18,IF($J18=14,'Datensatz Radiator'!O$15*(998.2/$M$12)*($O$12/1)*$K18,IF($J18=15,'Datensatz Radiator'!O$16*(998.2/$M$12)*($O$12/1)*$K18,IF($J18=16,'Datensatz Radiator'!O$17*(998.2/$M$12)*($O$12/1)*$K18,IF($J18=17,'Datensatz Radiator'!O$18*(998.2/$M$12)*($O$12/1)*$K18,IF($J18=18,'Datensatz Radiator'!O$19*(998.2/$M$12)*($O$12/1)*$K18,IF($J18=19,'Datensatz Radiator'!O$20*(998.2/$M$12)*($O$12/1)*$K18,IF($J18=20,'Datensatz Radiator'!O$21*(998.2/$M$12)*($O$12/1)*$K18,IF($J18=21,'Datensatz Radiator'!O$22*(998.2/$M$12)*($O$12/1)*$K18,IF($J18=22,'Datensatz Radiator'!O$23*(998.2/$M$12)*($O$12/1)*$K18,IF($J18=23,'Datensatz Radiator'!O$24*(998.2/$M$12)*($O$12/1)*$K18,IF($J18=24,'Datensatz Radiator'!O$25*(998.2/$M$12)*($O$12/1)*$K18,IF($J18=25,'Datensatz Radiator'!O$26*(998.2/$M$12)*($O$12/1)*$K18,IF($J18=26,'Datensatz Radiator'!O$27*(998.2/$M$12)*($O$12/1)*$K18,IF($J18=27,'Datensatz Radiator'!O$28*(998.2/$M$12)*($O$12/1)*$K18,IF($J18=28,'Datensatz Radiator'!O$39*(998.2/$M$12)*($O$12/1)*$K18,IF($J18=29,'Datensatz Radiator'!O$30*(998.2/$M$12)*($O$12/1)*$K18,IF($J18=30,'Datensatz Radiator'!O$31*(998.2/$M$12)*($O$12/1)*$K18,IF($J18=31,'Datensatz Radiator'!O$32*(998.2/$M$12)*($O$12/1)*$K18,IF($J18=32,'Datensatz Radiator'!O$33*(998.2/$M$12)*($O$12/1)*$K18,IF($J18=33,'Datensatz Radiator'!O$34*(998.2/$M$12)*($O$12/1)*$K18,IF($J18=34,'Datensatz Radiator'!O$35*(998.2/$M$12)*($O$12/1)*$K18,IF($J18=35,'Datensatz Radiator'!O$36*(998.2/$M$12)*($O$12/1)*$K18,IF($J18=36,'Datensatz Radiator'!O$37*(998.2/$M$12)*($O$12/1)*$K18,'Datensatz Radiator'!O$38*(998.2/$M$12)*($O$12/1)*$K18))))))))))))))))))))))))))))))))))))</f>
        <v>2873.571598050291</v>
      </c>
      <c r="Y18" s="10">
        <f>IF($J18=1,'Datensatz Radiator'!P$2*(998.2/$M$12)*($O$12/1)*$K18,IF($J18=2,'Datensatz Radiator'!P$3*(998.2/$M$12)*($O$12/1)*$K18,IF($J18=3,'Datensatz Radiator'!P$4*(998.2/$M$12)*($O$12/1)*$K18,IF($J18=4,'Datensatz Radiator'!P$5*(998.2/$M$12)*($O$12/1)*$K18,IF($J18=5,'Datensatz Radiator'!P$6*(998.2/$M$12)*($O$12/1)*$K18,IF($J18=6,'Datensatz Radiator'!P$7*(998.2/$M$12)*($O$12/1)*$K18,IF($J18=7,'Datensatz Radiator'!P$8*(998.2/$M$12)*($O$12/1)*$K18,IF($J18=8,'Datensatz Radiator'!P$9*(998.2/$M$12)*($O$12/1)*$K18,IF($J18=9,'Datensatz Radiator'!P$10*(998.2/$M$12)*($O$12/1)*$K18,IF($J18=10,'Datensatz Radiator'!P$11*(998.2/$M$12)*($O$12/1)*$K18,IF($J18=11,'Datensatz Radiator'!P$12*(998.2/$M$12)*($O$12/1)*$K18,IF($J18=12,'Datensatz Radiator'!P$13*(998.2/$M$12)*($O$12/1)*$K18,IF($J18=13,'Datensatz Radiator'!P$14*(998.2/$M$12)*($O$12/1)*$K18,IF($J18=14,'Datensatz Radiator'!P$15*(998.2/$M$12)*($O$12/1)*$K18,IF($J18=15,'Datensatz Radiator'!P$16*(998.2/$M$12)*($O$12/1)*$K18,IF($J18=16,'Datensatz Radiator'!P$17*(998.2/$M$12)*($O$12/1)*$K18,IF($J18=17,'Datensatz Radiator'!P$18*(998.2/$M$12)*($O$12/1)*$K18,IF($J18=18,'Datensatz Radiator'!P$19*(998.2/$M$12)*($O$12/1)*$K18,IF($J18=19,'Datensatz Radiator'!P$20*(998.2/$M$12)*($O$12/1)*$K18,IF($J18=20,'Datensatz Radiator'!P$21*(998.2/$M$12)*($O$12/1)*$K18,IF($J18=21,'Datensatz Radiator'!P$22*(998.2/$M$12)*($O$12/1)*$K18,IF($J18=22,'Datensatz Radiator'!P$23*(998.2/$M$12)*($O$12/1)*$K18,IF($J18=23,'Datensatz Radiator'!P$24*(998.2/$M$12)*($O$12/1)*$K18,IF($J18=24,'Datensatz Radiator'!P$25*(998.2/$M$12)*($O$12/1)*$K18,IF($J18=25,'Datensatz Radiator'!P$26*(998.2/$M$12)*($O$12/1)*$K18,IF($J18=26,'Datensatz Radiator'!P$27*(998.2/$M$12)*($O$12/1)*$K18,IF($J18=27,'Datensatz Radiator'!P$28*(998.2/$M$12)*($O$12/1)*$K18,IF($J18=28,'Datensatz Radiator'!P$39*(998.2/$M$12)*($O$12/1)*$K18,IF($J18=29,'Datensatz Radiator'!P$30*(998.2/$M$12)*($O$12/1)*$K18,IF($J18=30,'Datensatz Radiator'!P$31*(998.2/$M$12)*($O$12/1)*$K18,IF($J18=31,'Datensatz Radiator'!P$32*(998.2/$M$12)*($O$12/1)*$K18,IF($J18=32,'Datensatz Radiator'!P$33*(998.2/$M$12)*($O$12/1)*$K18,IF($J18=33,'Datensatz Radiator'!P$34*(998.2/$M$12)*($O$12/1)*$K18,IF($J18=34,'Datensatz Radiator'!P$35*(998.2/$M$12)*($O$12/1)*$K18,IF($J18=35,'Datensatz Radiator'!P$36*(998.2/$M$12)*($O$12/1)*$K18,IF($J18=36,'Datensatz Radiator'!P$37*(998.2/$M$12)*($O$12/1)*$K18,'Datensatz Radiator'!P$38*(998.2/$M$12)*($O$12/1)*$K18))))))))))))))))))))))))))))))))))))</f>
        <v>3332.6194733847565</v>
      </c>
      <c r="AQ18" s="1" t="s">
        <v>61</v>
      </c>
      <c r="AR18" s="1" t="s">
        <v>63</v>
      </c>
      <c r="AS18" s="1" t="s">
        <v>11</v>
      </c>
      <c r="AT18" s="1" t="s">
        <v>63</v>
      </c>
      <c r="AU18" s="1" t="s">
        <v>11</v>
      </c>
    </row>
    <row r="19" spans="1:47" x14ac:dyDescent="0.45">
      <c r="A19">
        <f>AQ19*B$12*B$13</f>
        <v>0</v>
      </c>
      <c r="B19" s="13">
        <f>IF(B$10="DDC-1T+",AS19*B$11*B$13^2,AU19*B$11*B$13^2)</f>
        <v>46009.932780000003</v>
      </c>
      <c r="F19">
        <f>AQ19*G$12*G$13</f>
        <v>0</v>
      </c>
      <c r="G19" s="13">
        <f>IF(G$10="DDC-1T+",AS19*G$11*G$13^2,AU19*G$11*G$13^2)</f>
        <v>36220.585380000004</v>
      </c>
      <c r="I19" s="1">
        <v>4</v>
      </c>
      <c r="J19" s="20">
        <v>1</v>
      </c>
      <c r="K19" s="25">
        <v>1</v>
      </c>
      <c r="L19" s="4" t="s">
        <v>11</v>
      </c>
      <c r="M19" s="10">
        <f>IF($J19=1,'Datensatz Radiator'!D$2*(998.2/$M$12)*($O$12/1)*$K19,IF($J19=2,'Datensatz Radiator'!D$3*(998.2/$M$12)*($O$12/1)*$K19,IF($J19=3,'Datensatz Radiator'!D$4*(998.2/$M$12)*($O$12/1)*$K19,IF($J19=4,'Datensatz Radiator'!D$5*(998.2/$M$12)*($O$12/1)*$K19,IF($J19=5,'Datensatz Radiator'!D$6*(998.2/$M$12)*($O$12/1)*$K19,IF($J19=6,'Datensatz Radiator'!D$7*(998.2/$M$12)*($O$12/1)*$K19,IF($J19=7,'Datensatz Radiator'!D$8*(998.2/$M$12)*($O$12/1)*$K19,IF($J19=8,'Datensatz Radiator'!D$9*(998.2/$M$12)*($O$12/1)*$K19,IF($J19=9,'Datensatz Radiator'!D$10*(998.2/$M$12)*($O$12/1)*$K19,IF($J19=10,'Datensatz Radiator'!D$11*(998.2/$M$12)*($O$12/1)*$K19,IF($J19=11,'Datensatz Radiator'!D$12*(998.2/$M$12)*($O$12/1)*$K19,IF($J19=12,'Datensatz Radiator'!D$13*(998.2/$M$12)*($O$12/1)*$K19,IF($J19=13,'Datensatz Radiator'!D$14*(998.2/$M$12)*($O$12/1)*$K19,IF($J19=14,'Datensatz Radiator'!D$15*(998.2/$M$12)*($O$12/1)*$K19,IF($J19=15,'Datensatz Radiator'!D$16*(998.2/$M$12)*($O$12/1)*$K19,IF($J19=16,'Datensatz Radiator'!D$17*(998.2/$M$12)*($O$12/1)*$K19,IF($J19=17,'Datensatz Radiator'!D$18*(998.2/$M$12)*($O$12/1)*$K19,IF($J19=18,'Datensatz Radiator'!D$19*(998.2/$M$12)*($O$12/1)*$K19,IF($J19=19,'Datensatz Radiator'!D$20*(998.2/$M$12)*($O$12/1)*$K19,IF($J19=20,'Datensatz Radiator'!D$21*(998.2/$M$12)*($O$12/1)*$K19,IF($J19=21,'Datensatz Radiator'!D$22*(998.2/$M$12)*($O$12/1)*$K19,IF($J19=22,'Datensatz Radiator'!D$23*(998.2/$M$12)*($O$12/1)*$K19,IF($J19=23,'Datensatz Radiator'!D$24*(998.2/$M$12)*($O$12/1)*$K19,IF($J19=24,'Datensatz Radiator'!D$25*(998.2/$M$12)*($O$12/1)*$K19,IF($J19=25,'Datensatz Radiator'!D$26*(998.2/$M$12)*($O$12/1)*$K19,IF($J19=26,'Datensatz Radiator'!D$27*(998.2/$M$12)*($O$12/1)*$K19,IF($J19=27,'Datensatz Radiator'!D$28*(998.2/$M$12)*($O$12/1)*$K19,IF($J19=28,'Datensatz Radiator'!D$39*(998.2/$M$12)*($O$12/1)*$K19,IF($J19=29,'Datensatz Radiator'!D$30*(998.2/$M$12)*($O$12/1)*$K19,IF($J19=30,'Datensatz Radiator'!D$31*(998.2/$M$12)*($O$12/1)*$K19,IF($J19=31,'Datensatz Radiator'!D$32*(998.2/$M$12)*($O$12/1)*$K19,IF($J19=32,'Datensatz Radiator'!D$33*(998.2/$M$12)*($O$12/1)*$K19,IF($J19=33,'Datensatz Radiator'!D$34*(998.2/$M$12)*($O$12/1)*$K19,IF($J19=34,'Datensatz Radiator'!D$35*(998.2/$M$12)*($O$12/1)*$K19,IF($J19=35,'Datensatz Radiator'!D$36*(998.2/$M$12)*($O$12/1)*$K19,IF($J19=36,'Datensatz Radiator'!D$37*(998.2/$M$12)*($O$12/1)*$K19,'Datensatz Radiator'!D$38*(998.2/$M$12)*($O$12/1)*$K19))))))))))))))))))))))))))))))))))))</f>
        <v>0</v>
      </c>
      <c r="N19" s="10">
        <f>IF($J19=1,'Datensatz Radiator'!E$2*(998.2/$M$12)*($O$12/1)*$K19,IF($J19=2,'Datensatz Radiator'!E$3*(998.2/$M$12)*($O$12/1)*$K19,IF($J19=3,'Datensatz Radiator'!E$4*(998.2/$M$12)*($O$12/1)*$K19,IF($J19=4,'Datensatz Radiator'!E$5*(998.2/$M$12)*($O$12/1)*$K19,IF($J19=5,'Datensatz Radiator'!E$6*(998.2/$M$12)*($O$12/1)*$K19,IF($J19=6,'Datensatz Radiator'!E$7*(998.2/$M$12)*($O$12/1)*$K19,IF($J19=7,'Datensatz Radiator'!E$8*(998.2/$M$12)*($O$12/1)*$K19,IF($J19=8,'Datensatz Radiator'!E$9*(998.2/$M$12)*($O$12/1)*$K19,IF($J19=9,'Datensatz Radiator'!E$10*(998.2/$M$12)*($O$12/1)*$K19,IF($J19=10,'Datensatz Radiator'!E$11*(998.2/$M$12)*($O$12/1)*$K19,IF($J19=11,'Datensatz Radiator'!E$12*(998.2/$M$12)*($O$12/1)*$K19,IF($J19=12,'Datensatz Radiator'!E$13*(998.2/$M$12)*($O$12/1)*$K19,IF($J19=13,'Datensatz Radiator'!E$14*(998.2/$M$12)*($O$12/1)*$K19,IF($J19=14,'Datensatz Radiator'!E$15*(998.2/$M$12)*($O$12/1)*$K19,IF($J19=15,'Datensatz Radiator'!E$16*(998.2/$M$12)*($O$12/1)*$K19,IF($J19=16,'Datensatz Radiator'!E$17*(998.2/$M$12)*($O$12/1)*$K19,IF($J19=17,'Datensatz Radiator'!E$18*(998.2/$M$12)*($O$12/1)*$K19,IF($J19=18,'Datensatz Radiator'!E$19*(998.2/$M$12)*($O$12/1)*$K19,IF($J19=19,'Datensatz Radiator'!E$20*(998.2/$M$12)*($O$12/1)*$K19,IF($J19=20,'Datensatz Radiator'!E$21*(998.2/$M$12)*($O$12/1)*$K19,IF($J19=21,'Datensatz Radiator'!E$22*(998.2/$M$12)*($O$12/1)*$K19,IF($J19=22,'Datensatz Radiator'!E$23*(998.2/$M$12)*($O$12/1)*$K19,IF($J19=23,'Datensatz Radiator'!E$24*(998.2/$M$12)*($O$12/1)*$K19,IF($J19=24,'Datensatz Radiator'!E$25*(998.2/$M$12)*($O$12/1)*$K19,IF($J19=25,'Datensatz Radiator'!E$26*(998.2/$M$12)*($O$12/1)*$K19,IF($J19=26,'Datensatz Radiator'!E$27*(998.2/$M$12)*($O$12/1)*$K19,IF($J19=27,'Datensatz Radiator'!E$28*(998.2/$M$12)*($O$12/1)*$K19,IF($J19=28,'Datensatz Radiator'!E$39*(998.2/$M$12)*($O$12/1)*$K19,IF($J19=29,'Datensatz Radiator'!E$30*(998.2/$M$12)*($O$12/1)*$K19,IF($J19=30,'Datensatz Radiator'!E$31*(998.2/$M$12)*($O$12/1)*$K19,IF($J19=31,'Datensatz Radiator'!E$32*(998.2/$M$12)*($O$12/1)*$K19,IF($J19=32,'Datensatz Radiator'!E$33*(998.2/$M$12)*($O$12/1)*$K19,IF($J19=33,'Datensatz Radiator'!E$34*(998.2/$M$12)*($O$12/1)*$K19,IF($J19=34,'Datensatz Radiator'!E$35*(998.2/$M$12)*($O$12/1)*$K19,IF($J19=35,'Datensatz Radiator'!E$36*(998.2/$M$12)*($O$12/1)*$K19,IF($J19=36,'Datensatz Radiator'!E$37*(998.2/$M$12)*($O$12/1)*$K19,'Datensatz Radiator'!E$38*(998.2/$M$12)*($O$12/1)*$K19))))))))))))))))))))))))))))))))))))</f>
        <v>115.90785200524981</v>
      </c>
      <c r="O19" s="10">
        <f>IF($J19=1,'Datensatz Radiator'!F$2*(998.2/$M$12)*($O$12/1)*$K19,IF($J19=2,'Datensatz Radiator'!F$3*(998.2/$M$12)*($O$12/1)*$K19,IF($J19=3,'Datensatz Radiator'!F$4*(998.2/$M$12)*($O$12/1)*$K19,IF($J19=4,'Datensatz Radiator'!F$5*(998.2/$M$12)*($O$12/1)*$K19,IF($J19=5,'Datensatz Radiator'!F$6*(998.2/$M$12)*($O$12/1)*$K19,IF($J19=6,'Datensatz Radiator'!F$7*(998.2/$M$12)*($O$12/1)*$K19,IF($J19=7,'Datensatz Radiator'!F$8*(998.2/$M$12)*($O$12/1)*$K19,IF($J19=8,'Datensatz Radiator'!F$9*(998.2/$M$12)*($O$12/1)*$K19,IF($J19=9,'Datensatz Radiator'!F$10*(998.2/$M$12)*($O$12/1)*$K19,IF($J19=10,'Datensatz Radiator'!F$11*(998.2/$M$12)*($O$12/1)*$K19,IF($J19=11,'Datensatz Radiator'!F$12*(998.2/$M$12)*($O$12/1)*$K19,IF($J19=12,'Datensatz Radiator'!F$13*(998.2/$M$12)*($O$12/1)*$K19,IF($J19=13,'Datensatz Radiator'!F$14*(998.2/$M$12)*($O$12/1)*$K19,IF($J19=14,'Datensatz Radiator'!F$15*(998.2/$M$12)*($O$12/1)*$K19,IF($J19=15,'Datensatz Radiator'!F$16*(998.2/$M$12)*($O$12/1)*$K19,IF($J19=16,'Datensatz Radiator'!F$17*(998.2/$M$12)*($O$12/1)*$K19,IF($J19=17,'Datensatz Radiator'!F$18*(998.2/$M$12)*($O$12/1)*$K19,IF($J19=18,'Datensatz Radiator'!F$19*(998.2/$M$12)*($O$12/1)*$K19,IF($J19=19,'Datensatz Radiator'!F$20*(998.2/$M$12)*($O$12/1)*$K19,IF($J19=20,'Datensatz Radiator'!F$21*(998.2/$M$12)*($O$12/1)*$K19,IF($J19=21,'Datensatz Radiator'!F$22*(998.2/$M$12)*($O$12/1)*$K19,IF($J19=22,'Datensatz Radiator'!F$23*(998.2/$M$12)*($O$12/1)*$K19,IF($J19=23,'Datensatz Radiator'!F$24*(998.2/$M$12)*($O$12/1)*$K19,IF($J19=24,'Datensatz Radiator'!F$25*(998.2/$M$12)*($O$12/1)*$K19,IF($J19=25,'Datensatz Radiator'!F$26*(998.2/$M$12)*($O$12/1)*$K19,IF($J19=26,'Datensatz Radiator'!F$27*(998.2/$M$12)*($O$12/1)*$K19,IF($J19=27,'Datensatz Radiator'!F$28*(998.2/$M$12)*($O$12/1)*$K19,IF($J19=28,'Datensatz Radiator'!F$39*(998.2/$M$12)*($O$12/1)*$K19,IF($J19=29,'Datensatz Radiator'!F$30*(998.2/$M$12)*($O$12/1)*$K19,IF($J19=30,'Datensatz Radiator'!F$31*(998.2/$M$12)*($O$12/1)*$K19,IF($J19=31,'Datensatz Radiator'!F$32*(998.2/$M$12)*($O$12/1)*$K19,IF($J19=32,'Datensatz Radiator'!F$33*(998.2/$M$12)*($O$12/1)*$K19,IF($J19=33,'Datensatz Radiator'!F$34*(998.2/$M$12)*($O$12/1)*$K19,IF($J19=34,'Datensatz Radiator'!F$35*(998.2/$M$12)*($O$12/1)*$K19,IF($J19=35,'Datensatz Radiator'!F$36*(998.2/$M$12)*($O$12/1)*$K19,IF($J19=36,'Datensatz Radiator'!F$37*(998.2/$M$12)*($O$12/1)*$K19,'Datensatz Radiator'!F$38*(998.2/$M$12)*($O$12/1)*$K19))))))))))))))))))))))))))))))))))))</f>
        <v>241.71663510342123</v>
      </c>
      <c r="P19" s="10">
        <f>IF($J19=1,'Datensatz Radiator'!G$2*(998.2/$M$12)*($O$12/1)*$K19,IF($J19=2,'Datensatz Radiator'!G$3*(998.2/$M$12)*($O$12/1)*$K19,IF($J19=3,'Datensatz Radiator'!G$4*(998.2/$M$12)*($O$12/1)*$K19,IF($J19=4,'Datensatz Radiator'!G$5*(998.2/$M$12)*($O$12/1)*$K19,IF($J19=5,'Datensatz Radiator'!G$6*(998.2/$M$12)*($O$12/1)*$K19,IF($J19=6,'Datensatz Radiator'!G$7*(998.2/$M$12)*($O$12/1)*$K19,IF($J19=7,'Datensatz Radiator'!G$8*(998.2/$M$12)*($O$12/1)*$K19,IF($J19=8,'Datensatz Radiator'!G$9*(998.2/$M$12)*($O$12/1)*$K19,IF($J19=9,'Datensatz Radiator'!G$10*(998.2/$M$12)*($O$12/1)*$K19,IF($J19=10,'Datensatz Radiator'!G$11*(998.2/$M$12)*($O$12/1)*$K19,IF($J19=11,'Datensatz Radiator'!G$12*(998.2/$M$12)*($O$12/1)*$K19,IF($J19=12,'Datensatz Radiator'!G$13*(998.2/$M$12)*($O$12/1)*$K19,IF($J19=13,'Datensatz Radiator'!G$14*(998.2/$M$12)*($O$12/1)*$K19,IF($J19=14,'Datensatz Radiator'!G$15*(998.2/$M$12)*($O$12/1)*$K19,IF($J19=15,'Datensatz Radiator'!G$16*(998.2/$M$12)*($O$12/1)*$K19,IF($J19=16,'Datensatz Radiator'!G$17*(998.2/$M$12)*($O$12/1)*$K19,IF($J19=17,'Datensatz Radiator'!G$18*(998.2/$M$12)*($O$12/1)*$K19,IF($J19=18,'Datensatz Radiator'!G$19*(998.2/$M$12)*($O$12/1)*$K19,IF($J19=19,'Datensatz Radiator'!G$20*(998.2/$M$12)*($O$12/1)*$K19,IF($J19=20,'Datensatz Radiator'!G$21*(998.2/$M$12)*($O$12/1)*$K19,IF($J19=21,'Datensatz Radiator'!G$22*(998.2/$M$12)*($O$12/1)*$K19,IF($J19=22,'Datensatz Radiator'!G$23*(998.2/$M$12)*($O$12/1)*$K19,IF($J19=23,'Datensatz Radiator'!G$24*(998.2/$M$12)*($O$12/1)*$K19,IF($J19=24,'Datensatz Radiator'!G$25*(998.2/$M$12)*($O$12/1)*$K19,IF($J19=25,'Datensatz Radiator'!G$26*(998.2/$M$12)*($O$12/1)*$K19,IF($J19=26,'Datensatz Radiator'!G$27*(998.2/$M$12)*($O$12/1)*$K19,IF($J19=27,'Datensatz Radiator'!G$28*(998.2/$M$12)*($O$12/1)*$K19,IF($J19=28,'Datensatz Radiator'!G$39*(998.2/$M$12)*($O$12/1)*$K19,IF($J19=29,'Datensatz Radiator'!G$30*(998.2/$M$12)*($O$12/1)*$K19,IF($J19=30,'Datensatz Radiator'!G$31*(998.2/$M$12)*($O$12/1)*$K19,IF($J19=31,'Datensatz Radiator'!G$32*(998.2/$M$12)*($O$12/1)*$K19,IF($J19=32,'Datensatz Radiator'!G$33*(998.2/$M$12)*($O$12/1)*$K19,IF($J19=33,'Datensatz Radiator'!G$34*(998.2/$M$12)*($O$12/1)*$K19,IF($J19=34,'Datensatz Radiator'!G$35*(998.2/$M$12)*($O$12/1)*$K19,IF($J19=35,'Datensatz Radiator'!G$36*(998.2/$M$12)*($O$12/1)*$K19,IF($J19=36,'Datensatz Radiator'!G$37*(998.2/$M$12)*($O$12/1)*$K19,'Datensatz Radiator'!G$38*(998.2/$M$12)*($O$12/1)*$K19))))))))))))))))))))))))))))))))))))</f>
        <v>400.8493274252221</v>
      </c>
      <c r="Q19" s="10">
        <f>IF($J19=1,'Datensatz Radiator'!H$2*(998.2/$M$12)*($O$12/1)*$K19,IF($J19=2,'Datensatz Radiator'!H$3*(998.2/$M$12)*($O$12/1)*$K19,IF($J19=3,'Datensatz Radiator'!H$4*(998.2/$M$12)*($O$12/1)*$K19,IF($J19=4,'Datensatz Radiator'!H$5*(998.2/$M$12)*($O$12/1)*$K19,IF($J19=5,'Datensatz Radiator'!H$6*(998.2/$M$12)*($O$12/1)*$K19,IF($J19=6,'Datensatz Radiator'!H$7*(998.2/$M$12)*($O$12/1)*$K19,IF($J19=7,'Datensatz Radiator'!H$8*(998.2/$M$12)*($O$12/1)*$K19,IF($J19=8,'Datensatz Radiator'!H$9*(998.2/$M$12)*($O$12/1)*$K19,IF($J19=9,'Datensatz Radiator'!H$10*(998.2/$M$12)*($O$12/1)*$K19,IF($J19=10,'Datensatz Radiator'!H$11*(998.2/$M$12)*($O$12/1)*$K19,IF($J19=11,'Datensatz Radiator'!H$12*(998.2/$M$12)*($O$12/1)*$K19,IF($J19=12,'Datensatz Radiator'!H$13*(998.2/$M$12)*($O$12/1)*$K19,IF($J19=13,'Datensatz Radiator'!H$14*(998.2/$M$12)*($O$12/1)*$K19,IF($J19=14,'Datensatz Radiator'!H$15*(998.2/$M$12)*($O$12/1)*$K19,IF($J19=15,'Datensatz Radiator'!H$16*(998.2/$M$12)*($O$12/1)*$K19,IF($J19=16,'Datensatz Radiator'!H$17*(998.2/$M$12)*($O$12/1)*$K19,IF($J19=17,'Datensatz Radiator'!H$18*(998.2/$M$12)*($O$12/1)*$K19,IF($J19=18,'Datensatz Radiator'!H$19*(998.2/$M$12)*($O$12/1)*$K19,IF($J19=19,'Datensatz Radiator'!H$20*(998.2/$M$12)*($O$12/1)*$K19,IF($J19=20,'Datensatz Radiator'!H$21*(998.2/$M$12)*($O$12/1)*$K19,IF($J19=21,'Datensatz Radiator'!H$22*(998.2/$M$12)*($O$12/1)*$K19,IF($J19=22,'Datensatz Radiator'!H$23*(998.2/$M$12)*($O$12/1)*$K19,IF($J19=23,'Datensatz Radiator'!H$24*(998.2/$M$12)*($O$12/1)*$K19,IF($J19=24,'Datensatz Radiator'!H$25*(998.2/$M$12)*($O$12/1)*$K19,IF($J19=25,'Datensatz Radiator'!H$26*(998.2/$M$12)*($O$12/1)*$K19,IF($J19=26,'Datensatz Radiator'!H$27*(998.2/$M$12)*($O$12/1)*$K19,IF($J19=27,'Datensatz Radiator'!H$28*(998.2/$M$12)*($O$12/1)*$K19,IF($J19=28,'Datensatz Radiator'!H$39*(998.2/$M$12)*($O$12/1)*$K19,IF($J19=29,'Datensatz Radiator'!H$30*(998.2/$M$12)*($O$12/1)*$K19,IF($J19=30,'Datensatz Radiator'!H$31*(998.2/$M$12)*($O$12/1)*$K19,IF($J19=31,'Datensatz Radiator'!H$32*(998.2/$M$12)*($O$12/1)*$K19,IF($J19=32,'Datensatz Radiator'!H$33*(998.2/$M$12)*($O$12/1)*$K19,IF($J19=33,'Datensatz Radiator'!H$34*(998.2/$M$12)*($O$12/1)*$K19,IF($J19=34,'Datensatz Radiator'!H$35*(998.2/$M$12)*($O$12/1)*$K19,IF($J19=35,'Datensatz Radiator'!H$36*(998.2/$M$12)*($O$12/1)*$K19,IF($J19=36,'Datensatz Radiator'!H$37*(998.2/$M$12)*($O$12/1)*$K19,'Datensatz Radiator'!H$38*(998.2/$M$12)*($O$12/1)*$K19))))))))))))))))))))))))))))))))))))</f>
        <v>593.30592897065253</v>
      </c>
      <c r="R19" s="10">
        <f>IF($J19=1,'Datensatz Radiator'!I$2*(998.2/$M$12)*($O$12/1)*$K19,IF($J19=2,'Datensatz Radiator'!I$3*(998.2/$M$12)*($O$12/1)*$K19,IF($J19=3,'Datensatz Radiator'!I$4*(998.2/$M$12)*($O$12/1)*$K19,IF($J19=4,'Datensatz Radiator'!I$5*(998.2/$M$12)*($O$12/1)*$K19,IF($J19=5,'Datensatz Radiator'!I$6*(998.2/$M$12)*($O$12/1)*$K19,IF($J19=6,'Datensatz Radiator'!I$7*(998.2/$M$12)*($O$12/1)*$K19,IF($J19=7,'Datensatz Radiator'!I$8*(998.2/$M$12)*($O$12/1)*$K19,IF($J19=8,'Datensatz Radiator'!I$9*(998.2/$M$12)*($O$12/1)*$K19,IF($J19=9,'Datensatz Radiator'!I$10*(998.2/$M$12)*($O$12/1)*$K19,IF($J19=10,'Datensatz Radiator'!I$11*(998.2/$M$12)*($O$12/1)*$K19,IF($J19=11,'Datensatz Radiator'!I$12*(998.2/$M$12)*($O$12/1)*$K19,IF($J19=12,'Datensatz Radiator'!I$13*(998.2/$M$12)*($O$12/1)*$K19,IF($J19=13,'Datensatz Radiator'!I$14*(998.2/$M$12)*($O$12/1)*$K19,IF($J19=14,'Datensatz Radiator'!I$15*(998.2/$M$12)*($O$12/1)*$K19,IF($J19=15,'Datensatz Radiator'!I$16*(998.2/$M$12)*($O$12/1)*$K19,IF($J19=16,'Datensatz Radiator'!I$17*(998.2/$M$12)*($O$12/1)*$K19,IF($J19=17,'Datensatz Radiator'!I$18*(998.2/$M$12)*($O$12/1)*$K19,IF($J19=18,'Datensatz Radiator'!I$19*(998.2/$M$12)*($O$12/1)*$K19,IF($J19=19,'Datensatz Radiator'!I$20*(998.2/$M$12)*($O$12/1)*$K19,IF($J19=20,'Datensatz Radiator'!I$21*(998.2/$M$12)*($O$12/1)*$K19,IF($J19=21,'Datensatz Radiator'!I$22*(998.2/$M$12)*($O$12/1)*$K19,IF($J19=22,'Datensatz Radiator'!I$23*(998.2/$M$12)*($O$12/1)*$K19,IF($J19=23,'Datensatz Radiator'!I$24*(998.2/$M$12)*($O$12/1)*$K19,IF($J19=24,'Datensatz Radiator'!I$25*(998.2/$M$12)*($O$12/1)*$K19,IF($J19=25,'Datensatz Radiator'!I$26*(998.2/$M$12)*($O$12/1)*$K19,IF($J19=26,'Datensatz Radiator'!I$27*(998.2/$M$12)*($O$12/1)*$K19,IF($J19=27,'Datensatz Radiator'!I$28*(998.2/$M$12)*($O$12/1)*$K19,IF($J19=28,'Datensatz Radiator'!I$39*(998.2/$M$12)*($O$12/1)*$K19,IF($J19=29,'Datensatz Radiator'!I$30*(998.2/$M$12)*($O$12/1)*$K19,IF($J19=30,'Datensatz Radiator'!I$31*(998.2/$M$12)*($O$12/1)*$K19,IF($J19=31,'Datensatz Radiator'!I$32*(998.2/$M$12)*($O$12/1)*$K19,IF($J19=32,'Datensatz Radiator'!I$33*(998.2/$M$12)*($O$12/1)*$K19,IF($J19=33,'Datensatz Radiator'!I$34*(998.2/$M$12)*($O$12/1)*$K19,IF($J19=34,'Datensatz Radiator'!I$35*(998.2/$M$12)*($O$12/1)*$K19,IF($J19=35,'Datensatz Radiator'!I$36*(998.2/$M$12)*($O$12/1)*$K19,IF($J19=36,'Datensatz Radiator'!I$37*(998.2/$M$12)*($O$12/1)*$K19,'Datensatz Radiator'!I$38*(998.2/$M$12)*($O$12/1)*$K19))))))))))))))))))))))))))))))))))))</f>
        <v>819.08643973971243</v>
      </c>
      <c r="S19" s="10">
        <f>IF($J19=1,'Datensatz Radiator'!J$2*(998.2/$M$12)*($O$12/1)*$K19,IF($J19=2,'Datensatz Radiator'!J$3*(998.2/$M$12)*($O$12/1)*$K19,IF($J19=3,'Datensatz Radiator'!J$4*(998.2/$M$12)*($O$12/1)*$K19,IF($J19=4,'Datensatz Radiator'!J$5*(998.2/$M$12)*($O$12/1)*$K19,IF($J19=5,'Datensatz Radiator'!J$6*(998.2/$M$12)*($O$12/1)*$K19,IF($J19=6,'Datensatz Radiator'!J$7*(998.2/$M$12)*($O$12/1)*$K19,IF($J19=7,'Datensatz Radiator'!J$8*(998.2/$M$12)*($O$12/1)*$K19,IF($J19=8,'Datensatz Radiator'!J$9*(998.2/$M$12)*($O$12/1)*$K19,IF($J19=9,'Datensatz Radiator'!J$10*(998.2/$M$12)*($O$12/1)*$K19,IF($J19=10,'Datensatz Radiator'!J$11*(998.2/$M$12)*($O$12/1)*$K19,IF($J19=11,'Datensatz Radiator'!J$12*(998.2/$M$12)*($O$12/1)*$K19,IF($J19=12,'Datensatz Radiator'!J$13*(998.2/$M$12)*($O$12/1)*$K19,IF($J19=13,'Datensatz Radiator'!J$14*(998.2/$M$12)*($O$12/1)*$K19,IF($J19=14,'Datensatz Radiator'!J$15*(998.2/$M$12)*($O$12/1)*$K19,IF($J19=15,'Datensatz Radiator'!J$16*(998.2/$M$12)*($O$12/1)*$K19,IF($J19=16,'Datensatz Radiator'!J$17*(998.2/$M$12)*($O$12/1)*$K19,IF($J19=17,'Datensatz Radiator'!J$18*(998.2/$M$12)*($O$12/1)*$K19,IF($J19=18,'Datensatz Radiator'!J$19*(998.2/$M$12)*($O$12/1)*$K19,IF($J19=19,'Datensatz Radiator'!J$20*(998.2/$M$12)*($O$12/1)*$K19,IF($J19=20,'Datensatz Radiator'!J$21*(998.2/$M$12)*($O$12/1)*$K19,IF($J19=21,'Datensatz Radiator'!J$22*(998.2/$M$12)*($O$12/1)*$K19,IF($J19=22,'Datensatz Radiator'!J$23*(998.2/$M$12)*($O$12/1)*$K19,IF($J19=23,'Datensatz Radiator'!J$24*(998.2/$M$12)*($O$12/1)*$K19,IF($J19=24,'Datensatz Radiator'!J$25*(998.2/$M$12)*($O$12/1)*$K19,IF($J19=25,'Datensatz Radiator'!J$26*(998.2/$M$12)*($O$12/1)*$K19,IF($J19=26,'Datensatz Radiator'!J$27*(998.2/$M$12)*($O$12/1)*$K19,IF($J19=27,'Datensatz Radiator'!J$28*(998.2/$M$12)*($O$12/1)*$K19,IF($J19=28,'Datensatz Radiator'!J$39*(998.2/$M$12)*($O$12/1)*$K19,IF($J19=29,'Datensatz Radiator'!J$30*(998.2/$M$12)*($O$12/1)*$K19,IF($J19=30,'Datensatz Radiator'!J$31*(998.2/$M$12)*($O$12/1)*$K19,IF($J19=31,'Datensatz Radiator'!J$32*(998.2/$M$12)*($O$12/1)*$K19,IF($J19=32,'Datensatz Radiator'!J$33*(998.2/$M$12)*($O$12/1)*$K19,IF($J19=33,'Datensatz Radiator'!J$34*(998.2/$M$12)*($O$12/1)*$K19,IF($J19=34,'Datensatz Radiator'!J$35*(998.2/$M$12)*($O$12/1)*$K19,IF($J19=35,'Datensatz Radiator'!J$36*(998.2/$M$12)*($O$12/1)*$K19,IF($J19=36,'Datensatz Radiator'!J$37*(998.2/$M$12)*($O$12/1)*$K19,'Datensatz Radiator'!J$38*(998.2/$M$12)*($O$12/1)*$K19))))))))))))))))))))))))))))))))))))</f>
        <v>1078.1908597324018</v>
      </c>
      <c r="T19" s="10">
        <f>IF($J19=1,'Datensatz Radiator'!K$2*(998.2/$M$12)*($O$12/1)*$K19,IF($J19=2,'Datensatz Radiator'!K$3*(998.2/$M$12)*($O$12/1)*$K19,IF($J19=3,'Datensatz Radiator'!K$4*(998.2/$M$12)*($O$12/1)*$K19,IF($J19=4,'Datensatz Radiator'!K$5*(998.2/$M$12)*($O$12/1)*$K19,IF($J19=5,'Datensatz Radiator'!K$6*(998.2/$M$12)*($O$12/1)*$K19,IF($J19=6,'Datensatz Radiator'!K$7*(998.2/$M$12)*($O$12/1)*$K19,IF($J19=7,'Datensatz Radiator'!K$8*(998.2/$M$12)*($O$12/1)*$K19,IF($J19=8,'Datensatz Radiator'!K$9*(998.2/$M$12)*($O$12/1)*$K19,IF($J19=9,'Datensatz Radiator'!K$10*(998.2/$M$12)*($O$12/1)*$K19,IF($J19=10,'Datensatz Radiator'!K$11*(998.2/$M$12)*($O$12/1)*$K19,IF($J19=11,'Datensatz Radiator'!K$12*(998.2/$M$12)*($O$12/1)*$K19,IF($J19=12,'Datensatz Radiator'!K$13*(998.2/$M$12)*($O$12/1)*$K19,IF($J19=13,'Datensatz Radiator'!K$14*(998.2/$M$12)*($O$12/1)*$K19,IF($J19=14,'Datensatz Radiator'!K$15*(998.2/$M$12)*($O$12/1)*$K19,IF($J19=15,'Datensatz Radiator'!K$16*(998.2/$M$12)*($O$12/1)*$K19,IF($J19=16,'Datensatz Radiator'!K$17*(998.2/$M$12)*($O$12/1)*$K19,IF($J19=17,'Datensatz Radiator'!K$18*(998.2/$M$12)*($O$12/1)*$K19,IF($J19=18,'Datensatz Radiator'!K$19*(998.2/$M$12)*($O$12/1)*$K19,IF($J19=19,'Datensatz Radiator'!K$20*(998.2/$M$12)*($O$12/1)*$K19,IF($J19=20,'Datensatz Radiator'!K$21*(998.2/$M$12)*($O$12/1)*$K19,IF($J19=21,'Datensatz Radiator'!K$22*(998.2/$M$12)*($O$12/1)*$K19,IF($J19=22,'Datensatz Radiator'!K$23*(998.2/$M$12)*($O$12/1)*$K19,IF($J19=23,'Datensatz Radiator'!K$24*(998.2/$M$12)*($O$12/1)*$K19,IF($J19=24,'Datensatz Radiator'!K$25*(998.2/$M$12)*($O$12/1)*$K19,IF($J19=25,'Datensatz Radiator'!K$26*(998.2/$M$12)*($O$12/1)*$K19,IF($J19=26,'Datensatz Radiator'!K$27*(998.2/$M$12)*($O$12/1)*$K19,IF($J19=27,'Datensatz Radiator'!K$28*(998.2/$M$12)*($O$12/1)*$K19,IF($J19=28,'Datensatz Radiator'!K$39*(998.2/$M$12)*($O$12/1)*$K19,IF($J19=29,'Datensatz Radiator'!K$30*(998.2/$M$12)*($O$12/1)*$K19,IF($J19=30,'Datensatz Radiator'!K$31*(998.2/$M$12)*($O$12/1)*$K19,IF($J19=31,'Datensatz Radiator'!K$32*(998.2/$M$12)*($O$12/1)*$K19,IF($J19=32,'Datensatz Radiator'!K$33*(998.2/$M$12)*($O$12/1)*$K19,IF($J19=33,'Datensatz Radiator'!K$34*(998.2/$M$12)*($O$12/1)*$K19,IF($J19=34,'Datensatz Radiator'!K$35*(998.2/$M$12)*($O$12/1)*$K19,IF($J19=35,'Datensatz Radiator'!K$36*(998.2/$M$12)*($O$12/1)*$K19,IF($J19=36,'Datensatz Radiator'!K$37*(998.2/$M$12)*($O$12/1)*$K19,'Datensatz Radiator'!K$38*(998.2/$M$12)*($O$12/1)*$K19))))))))))))))))))))))))))))))))))))</f>
        <v>1370.6191889487204</v>
      </c>
      <c r="U19" s="10">
        <f>IF($J19=1,'Datensatz Radiator'!L$2*(998.2/$M$12)*($O$12/1)*$K19,IF($J19=2,'Datensatz Radiator'!L$3*(998.2/$M$12)*($O$12/1)*$K19,IF($J19=3,'Datensatz Radiator'!L$4*(998.2/$M$12)*($O$12/1)*$K19,IF($J19=4,'Datensatz Radiator'!L$5*(998.2/$M$12)*($O$12/1)*$K19,IF($J19=5,'Datensatz Radiator'!L$6*(998.2/$M$12)*($O$12/1)*$K19,IF($J19=6,'Datensatz Radiator'!L$7*(998.2/$M$12)*($O$12/1)*$K19,IF($J19=7,'Datensatz Radiator'!L$8*(998.2/$M$12)*($O$12/1)*$K19,IF($J19=8,'Datensatz Radiator'!L$9*(998.2/$M$12)*($O$12/1)*$K19,IF($J19=9,'Datensatz Radiator'!L$10*(998.2/$M$12)*($O$12/1)*$K19,IF($J19=10,'Datensatz Radiator'!L$11*(998.2/$M$12)*($O$12/1)*$K19,IF($J19=11,'Datensatz Radiator'!L$12*(998.2/$M$12)*($O$12/1)*$K19,IF($J19=12,'Datensatz Radiator'!L$13*(998.2/$M$12)*($O$12/1)*$K19,IF($J19=13,'Datensatz Radiator'!L$14*(998.2/$M$12)*($O$12/1)*$K19,IF($J19=14,'Datensatz Radiator'!L$15*(998.2/$M$12)*($O$12/1)*$K19,IF($J19=15,'Datensatz Radiator'!L$16*(998.2/$M$12)*($O$12/1)*$K19,IF($J19=16,'Datensatz Radiator'!L$17*(998.2/$M$12)*($O$12/1)*$K19,IF($J19=17,'Datensatz Radiator'!L$18*(998.2/$M$12)*($O$12/1)*$K19,IF($J19=18,'Datensatz Radiator'!L$19*(998.2/$M$12)*($O$12/1)*$K19,IF($J19=19,'Datensatz Radiator'!L$20*(998.2/$M$12)*($O$12/1)*$K19,IF($J19=20,'Datensatz Radiator'!L$21*(998.2/$M$12)*($O$12/1)*$K19,IF($J19=21,'Datensatz Radiator'!L$22*(998.2/$M$12)*($O$12/1)*$K19,IF($J19=22,'Datensatz Radiator'!L$23*(998.2/$M$12)*($O$12/1)*$K19,IF($J19=23,'Datensatz Radiator'!L$24*(998.2/$M$12)*($O$12/1)*$K19,IF($J19=24,'Datensatz Radiator'!L$25*(998.2/$M$12)*($O$12/1)*$K19,IF($J19=25,'Datensatz Radiator'!L$26*(998.2/$M$12)*($O$12/1)*$K19,IF($J19=26,'Datensatz Radiator'!L$27*(998.2/$M$12)*($O$12/1)*$K19,IF($J19=27,'Datensatz Radiator'!L$28*(998.2/$M$12)*($O$12/1)*$K19,IF($J19=28,'Datensatz Radiator'!L$39*(998.2/$M$12)*($O$12/1)*$K19,IF($J19=29,'Datensatz Radiator'!L$30*(998.2/$M$12)*($O$12/1)*$K19,IF($J19=30,'Datensatz Radiator'!L$31*(998.2/$M$12)*($O$12/1)*$K19,IF($J19=31,'Datensatz Radiator'!L$32*(998.2/$M$12)*($O$12/1)*$K19,IF($J19=32,'Datensatz Radiator'!L$33*(998.2/$M$12)*($O$12/1)*$K19,IF($J19=33,'Datensatz Radiator'!L$34*(998.2/$M$12)*($O$12/1)*$K19,IF($J19=34,'Datensatz Radiator'!L$35*(998.2/$M$12)*($O$12/1)*$K19,IF($J19=35,'Datensatz Radiator'!L$36*(998.2/$M$12)*($O$12/1)*$K19,IF($J19=36,'Datensatz Radiator'!L$37*(998.2/$M$12)*($O$12/1)*$K19,'Datensatz Radiator'!L$38*(998.2/$M$12)*($O$12/1)*$K19))))))))))))))))))))))))))))))))))))</f>
        <v>1696.371427388669</v>
      </c>
      <c r="V19" s="10">
        <f>IF($J19=1,'Datensatz Radiator'!M$2*(998.2/$M$12)*($O$12/1)*$K19,IF($J19=2,'Datensatz Radiator'!M$3*(998.2/$M$12)*($O$12/1)*$K19,IF($J19=3,'Datensatz Radiator'!M$4*(998.2/$M$12)*($O$12/1)*$K19,IF($J19=4,'Datensatz Radiator'!M$5*(998.2/$M$12)*($O$12/1)*$K19,IF($J19=5,'Datensatz Radiator'!M$6*(998.2/$M$12)*($O$12/1)*$K19,IF($J19=6,'Datensatz Radiator'!M$7*(998.2/$M$12)*($O$12/1)*$K19,IF($J19=7,'Datensatz Radiator'!M$8*(998.2/$M$12)*($O$12/1)*$K19,IF($J19=8,'Datensatz Radiator'!M$9*(998.2/$M$12)*($O$12/1)*$K19,IF($J19=9,'Datensatz Radiator'!M$10*(998.2/$M$12)*($O$12/1)*$K19,IF($J19=10,'Datensatz Radiator'!M$11*(998.2/$M$12)*($O$12/1)*$K19,IF($J19=11,'Datensatz Radiator'!M$12*(998.2/$M$12)*($O$12/1)*$K19,IF($J19=12,'Datensatz Radiator'!M$13*(998.2/$M$12)*($O$12/1)*$K19,IF($J19=13,'Datensatz Radiator'!M$14*(998.2/$M$12)*($O$12/1)*$K19,IF($J19=14,'Datensatz Radiator'!M$15*(998.2/$M$12)*($O$12/1)*$K19,IF($J19=15,'Datensatz Radiator'!M$16*(998.2/$M$12)*($O$12/1)*$K19,IF($J19=16,'Datensatz Radiator'!M$17*(998.2/$M$12)*($O$12/1)*$K19,IF($J19=17,'Datensatz Radiator'!M$18*(998.2/$M$12)*($O$12/1)*$K19,IF($J19=18,'Datensatz Radiator'!M$19*(998.2/$M$12)*($O$12/1)*$K19,IF($J19=19,'Datensatz Radiator'!M$20*(998.2/$M$12)*($O$12/1)*$K19,IF($J19=20,'Datensatz Radiator'!M$21*(998.2/$M$12)*($O$12/1)*$K19,IF($J19=21,'Datensatz Radiator'!M$22*(998.2/$M$12)*($O$12/1)*$K19,IF($J19=22,'Datensatz Radiator'!M$23*(998.2/$M$12)*($O$12/1)*$K19,IF($J19=23,'Datensatz Radiator'!M$24*(998.2/$M$12)*($O$12/1)*$K19,IF($J19=24,'Datensatz Radiator'!M$25*(998.2/$M$12)*($O$12/1)*$K19,IF($J19=25,'Datensatz Radiator'!M$26*(998.2/$M$12)*($O$12/1)*$K19,IF($J19=26,'Datensatz Radiator'!M$27*(998.2/$M$12)*($O$12/1)*$K19,IF($J19=27,'Datensatz Radiator'!M$28*(998.2/$M$12)*($O$12/1)*$K19,IF($J19=28,'Datensatz Radiator'!M$39*(998.2/$M$12)*($O$12/1)*$K19,IF($J19=29,'Datensatz Radiator'!M$30*(998.2/$M$12)*($O$12/1)*$K19,IF($J19=30,'Datensatz Radiator'!M$31*(998.2/$M$12)*($O$12/1)*$K19,IF($J19=31,'Datensatz Radiator'!M$32*(998.2/$M$12)*($O$12/1)*$K19,IF($J19=32,'Datensatz Radiator'!M$33*(998.2/$M$12)*($O$12/1)*$K19,IF($J19=33,'Datensatz Radiator'!M$34*(998.2/$M$12)*($O$12/1)*$K19,IF($J19=34,'Datensatz Radiator'!M$35*(998.2/$M$12)*($O$12/1)*$K19,IF($J19=35,'Datensatz Radiator'!M$36*(998.2/$M$12)*($O$12/1)*$K19,IF($J19=36,'Datensatz Radiator'!M$37*(998.2/$M$12)*($O$12/1)*$K19,'Datensatz Radiator'!M$38*(998.2/$M$12)*($O$12/1)*$K19))))))))))))))))))))))))))))))))))))</f>
        <v>2055.447575052247</v>
      </c>
      <c r="W19" s="10">
        <f>IF($J19=1,'Datensatz Radiator'!N$2*(998.2/$M$12)*($O$12/1)*$K19,IF($J19=2,'Datensatz Radiator'!N$3*(998.2/$M$12)*($O$12/1)*$K19,IF($J19=3,'Datensatz Radiator'!N$4*(998.2/$M$12)*($O$12/1)*$K19,IF($J19=4,'Datensatz Radiator'!N$5*(998.2/$M$12)*($O$12/1)*$K19,IF($J19=5,'Datensatz Radiator'!N$6*(998.2/$M$12)*($O$12/1)*$K19,IF($J19=6,'Datensatz Radiator'!N$7*(998.2/$M$12)*($O$12/1)*$K19,IF($J19=7,'Datensatz Radiator'!N$8*(998.2/$M$12)*($O$12/1)*$K19,IF($J19=8,'Datensatz Radiator'!N$9*(998.2/$M$12)*($O$12/1)*$K19,IF($J19=9,'Datensatz Radiator'!N$10*(998.2/$M$12)*($O$12/1)*$K19,IF($J19=10,'Datensatz Radiator'!N$11*(998.2/$M$12)*($O$12/1)*$K19,IF($J19=11,'Datensatz Radiator'!N$12*(998.2/$M$12)*($O$12/1)*$K19,IF($J19=12,'Datensatz Radiator'!N$13*(998.2/$M$12)*($O$12/1)*$K19,IF($J19=13,'Datensatz Radiator'!N$14*(998.2/$M$12)*($O$12/1)*$K19,IF($J19=14,'Datensatz Radiator'!N$15*(998.2/$M$12)*($O$12/1)*$K19,IF($J19=15,'Datensatz Radiator'!N$16*(998.2/$M$12)*($O$12/1)*$K19,IF($J19=16,'Datensatz Radiator'!N$17*(998.2/$M$12)*($O$12/1)*$K19,IF($J19=17,'Datensatz Radiator'!N$18*(998.2/$M$12)*($O$12/1)*$K19,IF($J19=18,'Datensatz Radiator'!N$19*(998.2/$M$12)*($O$12/1)*$K19,IF($J19=19,'Datensatz Radiator'!N$20*(998.2/$M$12)*($O$12/1)*$K19,IF($J19=20,'Datensatz Radiator'!N$21*(998.2/$M$12)*($O$12/1)*$K19,IF($J19=21,'Datensatz Radiator'!N$22*(998.2/$M$12)*($O$12/1)*$K19,IF($J19=22,'Datensatz Radiator'!N$23*(998.2/$M$12)*($O$12/1)*$K19,IF($J19=23,'Datensatz Radiator'!N$24*(998.2/$M$12)*($O$12/1)*$K19,IF($J19=24,'Datensatz Radiator'!N$25*(998.2/$M$12)*($O$12/1)*$K19,IF($J19=25,'Datensatz Radiator'!N$26*(998.2/$M$12)*($O$12/1)*$K19,IF($J19=26,'Datensatz Radiator'!N$27*(998.2/$M$12)*($O$12/1)*$K19,IF($J19=27,'Datensatz Radiator'!N$28*(998.2/$M$12)*($O$12/1)*$K19,IF($J19=28,'Datensatz Radiator'!N$39*(998.2/$M$12)*($O$12/1)*$K19,IF($J19=29,'Datensatz Radiator'!N$30*(998.2/$M$12)*($O$12/1)*$K19,IF($J19=30,'Datensatz Radiator'!N$31*(998.2/$M$12)*($O$12/1)*$K19,IF($J19=31,'Datensatz Radiator'!N$32*(998.2/$M$12)*($O$12/1)*$K19,IF($J19=32,'Datensatz Radiator'!N$33*(998.2/$M$12)*($O$12/1)*$K19,IF($J19=33,'Datensatz Radiator'!N$34*(998.2/$M$12)*($O$12/1)*$K19,IF($J19=34,'Datensatz Radiator'!N$35*(998.2/$M$12)*($O$12/1)*$K19,IF($J19=35,'Datensatz Radiator'!N$36*(998.2/$M$12)*($O$12/1)*$K19,IF($J19=36,'Datensatz Radiator'!N$37*(998.2/$M$12)*($O$12/1)*$K19,'Datensatz Radiator'!N$38*(998.2/$M$12)*($O$12/1)*$K19))))))))))))))))))))))))))))))))))))</f>
        <v>2447.847631939454</v>
      </c>
      <c r="X19" s="10">
        <f>IF($J19=1,'Datensatz Radiator'!O$2*(998.2/$M$12)*($O$12/1)*$K19,IF($J19=2,'Datensatz Radiator'!O$3*(998.2/$M$12)*($O$12/1)*$K19,IF($J19=3,'Datensatz Radiator'!O$4*(998.2/$M$12)*($O$12/1)*$K19,IF($J19=4,'Datensatz Radiator'!O$5*(998.2/$M$12)*($O$12/1)*$K19,IF($J19=5,'Datensatz Radiator'!O$6*(998.2/$M$12)*($O$12/1)*$K19,IF($J19=6,'Datensatz Radiator'!O$7*(998.2/$M$12)*($O$12/1)*$K19,IF($J19=7,'Datensatz Radiator'!O$8*(998.2/$M$12)*($O$12/1)*$K19,IF($J19=8,'Datensatz Radiator'!O$9*(998.2/$M$12)*($O$12/1)*$K19,IF($J19=9,'Datensatz Radiator'!O$10*(998.2/$M$12)*($O$12/1)*$K19,IF($J19=10,'Datensatz Radiator'!O$11*(998.2/$M$12)*($O$12/1)*$K19,IF($J19=11,'Datensatz Radiator'!O$12*(998.2/$M$12)*($O$12/1)*$K19,IF($J19=12,'Datensatz Radiator'!O$13*(998.2/$M$12)*($O$12/1)*$K19,IF($J19=13,'Datensatz Radiator'!O$14*(998.2/$M$12)*($O$12/1)*$K19,IF($J19=14,'Datensatz Radiator'!O$15*(998.2/$M$12)*($O$12/1)*$K19,IF($J19=15,'Datensatz Radiator'!O$16*(998.2/$M$12)*($O$12/1)*$K19,IF($J19=16,'Datensatz Radiator'!O$17*(998.2/$M$12)*($O$12/1)*$K19,IF($J19=17,'Datensatz Radiator'!O$18*(998.2/$M$12)*($O$12/1)*$K19,IF($J19=18,'Datensatz Radiator'!O$19*(998.2/$M$12)*($O$12/1)*$K19,IF($J19=19,'Datensatz Radiator'!O$20*(998.2/$M$12)*($O$12/1)*$K19,IF($J19=20,'Datensatz Radiator'!O$21*(998.2/$M$12)*($O$12/1)*$K19,IF($J19=21,'Datensatz Radiator'!O$22*(998.2/$M$12)*($O$12/1)*$K19,IF($J19=22,'Datensatz Radiator'!O$23*(998.2/$M$12)*($O$12/1)*$K19,IF($J19=23,'Datensatz Radiator'!O$24*(998.2/$M$12)*($O$12/1)*$K19,IF($J19=24,'Datensatz Radiator'!O$25*(998.2/$M$12)*($O$12/1)*$K19,IF($J19=25,'Datensatz Radiator'!O$26*(998.2/$M$12)*($O$12/1)*$K19,IF($J19=26,'Datensatz Radiator'!O$27*(998.2/$M$12)*($O$12/1)*$K19,IF($J19=27,'Datensatz Radiator'!O$28*(998.2/$M$12)*($O$12/1)*$K19,IF($J19=28,'Datensatz Radiator'!O$39*(998.2/$M$12)*($O$12/1)*$K19,IF($J19=29,'Datensatz Radiator'!O$30*(998.2/$M$12)*($O$12/1)*$K19,IF($J19=30,'Datensatz Radiator'!O$31*(998.2/$M$12)*($O$12/1)*$K19,IF($J19=31,'Datensatz Radiator'!O$32*(998.2/$M$12)*($O$12/1)*$K19,IF($J19=32,'Datensatz Radiator'!O$33*(998.2/$M$12)*($O$12/1)*$K19,IF($J19=33,'Datensatz Radiator'!O$34*(998.2/$M$12)*($O$12/1)*$K19,IF($J19=34,'Datensatz Radiator'!O$35*(998.2/$M$12)*($O$12/1)*$K19,IF($J19=35,'Datensatz Radiator'!O$36*(998.2/$M$12)*($O$12/1)*$K19,IF($J19=36,'Datensatz Radiator'!O$37*(998.2/$M$12)*($O$12/1)*$K19,'Datensatz Radiator'!O$38*(998.2/$M$12)*($O$12/1)*$K19))))))))))))))))))))))))))))))))))))</f>
        <v>2873.571598050291</v>
      </c>
      <c r="Y19" s="10">
        <f>IF($J19=1,'Datensatz Radiator'!P$2*(998.2/$M$12)*($O$12/1)*$K19,IF($J19=2,'Datensatz Radiator'!P$3*(998.2/$M$12)*($O$12/1)*$K19,IF($J19=3,'Datensatz Radiator'!P$4*(998.2/$M$12)*($O$12/1)*$K19,IF($J19=4,'Datensatz Radiator'!P$5*(998.2/$M$12)*($O$12/1)*$K19,IF($J19=5,'Datensatz Radiator'!P$6*(998.2/$M$12)*($O$12/1)*$K19,IF($J19=6,'Datensatz Radiator'!P$7*(998.2/$M$12)*($O$12/1)*$K19,IF($J19=7,'Datensatz Radiator'!P$8*(998.2/$M$12)*($O$12/1)*$K19,IF($J19=8,'Datensatz Radiator'!P$9*(998.2/$M$12)*($O$12/1)*$K19,IF($J19=9,'Datensatz Radiator'!P$10*(998.2/$M$12)*($O$12/1)*$K19,IF($J19=10,'Datensatz Radiator'!P$11*(998.2/$M$12)*($O$12/1)*$K19,IF($J19=11,'Datensatz Radiator'!P$12*(998.2/$M$12)*($O$12/1)*$K19,IF($J19=12,'Datensatz Radiator'!P$13*(998.2/$M$12)*($O$12/1)*$K19,IF($J19=13,'Datensatz Radiator'!P$14*(998.2/$M$12)*($O$12/1)*$K19,IF($J19=14,'Datensatz Radiator'!P$15*(998.2/$M$12)*($O$12/1)*$K19,IF($J19=15,'Datensatz Radiator'!P$16*(998.2/$M$12)*($O$12/1)*$K19,IF($J19=16,'Datensatz Radiator'!P$17*(998.2/$M$12)*($O$12/1)*$K19,IF($J19=17,'Datensatz Radiator'!P$18*(998.2/$M$12)*($O$12/1)*$K19,IF($J19=18,'Datensatz Radiator'!P$19*(998.2/$M$12)*($O$12/1)*$K19,IF($J19=19,'Datensatz Radiator'!P$20*(998.2/$M$12)*($O$12/1)*$K19,IF($J19=20,'Datensatz Radiator'!P$21*(998.2/$M$12)*($O$12/1)*$K19,IF($J19=21,'Datensatz Radiator'!P$22*(998.2/$M$12)*($O$12/1)*$K19,IF($J19=22,'Datensatz Radiator'!P$23*(998.2/$M$12)*($O$12/1)*$K19,IF($J19=23,'Datensatz Radiator'!P$24*(998.2/$M$12)*($O$12/1)*$K19,IF($J19=24,'Datensatz Radiator'!P$25*(998.2/$M$12)*($O$12/1)*$K19,IF($J19=25,'Datensatz Radiator'!P$26*(998.2/$M$12)*($O$12/1)*$K19,IF($J19=26,'Datensatz Radiator'!P$27*(998.2/$M$12)*($O$12/1)*$K19,IF($J19=27,'Datensatz Radiator'!P$28*(998.2/$M$12)*($O$12/1)*$K19,IF($J19=28,'Datensatz Radiator'!P$39*(998.2/$M$12)*($O$12/1)*$K19,IF($J19=29,'Datensatz Radiator'!P$30*(998.2/$M$12)*($O$12/1)*$K19,IF($J19=30,'Datensatz Radiator'!P$31*(998.2/$M$12)*($O$12/1)*$K19,IF($J19=31,'Datensatz Radiator'!P$32*(998.2/$M$12)*($O$12/1)*$K19,IF($J19=32,'Datensatz Radiator'!P$33*(998.2/$M$12)*($O$12/1)*$K19,IF($J19=33,'Datensatz Radiator'!P$34*(998.2/$M$12)*($O$12/1)*$K19,IF($J19=34,'Datensatz Radiator'!P$35*(998.2/$M$12)*($O$12/1)*$K19,IF($J19=35,'Datensatz Radiator'!P$36*(998.2/$M$12)*($O$12/1)*$K19,IF($J19=36,'Datensatz Radiator'!P$37*(998.2/$M$12)*($O$12/1)*$K19,'Datensatz Radiator'!P$38*(998.2/$M$12)*($O$12/1)*$K19))))))))))))))))))))))))))))))))))))</f>
        <v>3332.6194733847565</v>
      </c>
      <c r="AQ19">
        <v>0</v>
      </c>
      <c r="AR19" s="14">
        <v>4.7</v>
      </c>
      <c r="AS19" s="13">
        <f>AR19*998.2*9.807</f>
        <v>46009.932780000003</v>
      </c>
      <c r="AT19" s="9">
        <v>3.7</v>
      </c>
      <c r="AU19" s="13">
        <f>AT19*998.2*9.807</f>
        <v>36220.585380000004</v>
      </c>
    </row>
    <row r="20" spans="1:47" x14ac:dyDescent="0.45">
      <c r="A20">
        <f t="shared" ref="A20:A83" si="0">AQ20*B$12*B$13</f>
        <v>1</v>
      </c>
      <c r="B20" s="13">
        <f t="shared" ref="B20:B83" si="1">IF(B$10="DDC-1T+",AS20*B$11*B$13^2,AU20*B$11*B$13^2)</f>
        <v>46009.876273537368</v>
      </c>
      <c r="F20">
        <f t="shared" ref="F20:F83" si="2">AQ20*G$12*G$13</f>
        <v>1</v>
      </c>
      <c r="G20" s="13">
        <f t="shared" ref="G20:G83" si="3">IF(G$10="DDC-1T+",AS20*G$11*G$13^2,AU20*G$11*G$13^2)</f>
        <v>36216.305722050405</v>
      </c>
      <c r="I20" s="1">
        <v>5</v>
      </c>
      <c r="J20" s="20">
        <v>1</v>
      </c>
      <c r="K20" s="25">
        <v>1</v>
      </c>
      <c r="L20" s="4" t="s">
        <v>11</v>
      </c>
      <c r="M20" s="10">
        <f>IF($J20=1,'Datensatz Radiator'!D$2*(998.2/$M$12)*($O$12/1)*$K20,IF($J20=2,'Datensatz Radiator'!D$3*(998.2/$M$12)*($O$12/1)*$K20,IF($J20=3,'Datensatz Radiator'!D$4*(998.2/$M$12)*($O$12/1)*$K20,IF($J20=4,'Datensatz Radiator'!D$5*(998.2/$M$12)*($O$12/1)*$K20,IF($J20=5,'Datensatz Radiator'!D$6*(998.2/$M$12)*($O$12/1)*$K20,IF($J20=6,'Datensatz Radiator'!D$7*(998.2/$M$12)*($O$12/1)*$K20,IF($J20=7,'Datensatz Radiator'!D$8*(998.2/$M$12)*($O$12/1)*$K20,IF($J20=8,'Datensatz Radiator'!D$9*(998.2/$M$12)*($O$12/1)*$K20,IF($J20=9,'Datensatz Radiator'!D$10*(998.2/$M$12)*($O$12/1)*$K20,IF($J20=10,'Datensatz Radiator'!D$11*(998.2/$M$12)*($O$12/1)*$K20,IF($J20=11,'Datensatz Radiator'!D$12*(998.2/$M$12)*($O$12/1)*$K20,IF($J20=12,'Datensatz Radiator'!D$13*(998.2/$M$12)*($O$12/1)*$K20,IF($J20=13,'Datensatz Radiator'!D$14*(998.2/$M$12)*($O$12/1)*$K20,IF($J20=14,'Datensatz Radiator'!D$15*(998.2/$M$12)*($O$12/1)*$K20,IF($J20=15,'Datensatz Radiator'!D$16*(998.2/$M$12)*($O$12/1)*$K20,IF($J20=16,'Datensatz Radiator'!D$17*(998.2/$M$12)*($O$12/1)*$K20,IF($J20=17,'Datensatz Radiator'!D$18*(998.2/$M$12)*($O$12/1)*$K20,IF($J20=18,'Datensatz Radiator'!D$19*(998.2/$M$12)*($O$12/1)*$K20,IF($J20=19,'Datensatz Radiator'!D$20*(998.2/$M$12)*($O$12/1)*$K20,IF($J20=20,'Datensatz Radiator'!D$21*(998.2/$M$12)*($O$12/1)*$K20,IF($J20=21,'Datensatz Radiator'!D$22*(998.2/$M$12)*($O$12/1)*$K20,IF($J20=22,'Datensatz Radiator'!D$23*(998.2/$M$12)*($O$12/1)*$K20,IF($J20=23,'Datensatz Radiator'!D$24*(998.2/$M$12)*($O$12/1)*$K20,IF($J20=24,'Datensatz Radiator'!D$25*(998.2/$M$12)*($O$12/1)*$K20,IF($J20=25,'Datensatz Radiator'!D$26*(998.2/$M$12)*($O$12/1)*$K20,IF($J20=26,'Datensatz Radiator'!D$27*(998.2/$M$12)*($O$12/1)*$K20,IF($J20=27,'Datensatz Radiator'!D$28*(998.2/$M$12)*($O$12/1)*$K20,IF($J20=28,'Datensatz Radiator'!D$39*(998.2/$M$12)*($O$12/1)*$K20,IF($J20=29,'Datensatz Radiator'!D$30*(998.2/$M$12)*($O$12/1)*$K20,IF($J20=30,'Datensatz Radiator'!D$31*(998.2/$M$12)*($O$12/1)*$K20,IF($J20=31,'Datensatz Radiator'!D$32*(998.2/$M$12)*($O$12/1)*$K20,IF($J20=32,'Datensatz Radiator'!D$33*(998.2/$M$12)*($O$12/1)*$K20,IF($J20=33,'Datensatz Radiator'!D$34*(998.2/$M$12)*($O$12/1)*$K20,IF($J20=34,'Datensatz Radiator'!D$35*(998.2/$M$12)*($O$12/1)*$K20,IF($J20=35,'Datensatz Radiator'!D$36*(998.2/$M$12)*($O$12/1)*$K20,IF($J20=36,'Datensatz Radiator'!D$37*(998.2/$M$12)*($O$12/1)*$K20,'Datensatz Radiator'!D$38*(998.2/$M$12)*($O$12/1)*$K20))))))))))))))))))))))))))))))))))))</f>
        <v>0</v>
      </c>
      <c r="N20" s="10">
        <f>IF($J20=1,'Datensatz Radiator'!E$2*(998.2/$M$12)*($O$12/1)*$K20,IF($J20=2,'Datensatz Radiator'!E$3*(998.2/$M$12)*($O$12/1)*$K20,IF($J20=3,'Datensatz Radiator'!E$4*(998.2/$M$12)*($O$12/1)*$K20,IF($J20=4,'Datensatz Radiator'!E$5*(998.2/$M$12)*($O$12/1)*$K20,IF($J20=5,'Datensatz Radiator'!E$6*(998.2/$M$12)*($O$12/1)*$K20,IF($J20=6,'Datensatz Radiator'!E$7*(998.2/$M$12)*($O$12/1)*$K20,IF($J20=7,'Datensatz Radiator'!E$8*(998.2/$M$12)*($O$12/1)*$K20,IF($J20=8,'Datensatz Radiator'!E$9*(998.2/$M$12)*($O$12/1)*$K20,IF($J20=9,'Datensatz Radiator'!E$10*(998.2/$M$12)*($O$12/1)*$K20,IF($J20=10,'Datensatz Radiator'!E$11*(998.2/$M$12)*($O$12/1)*$K20,IF($J20=11,'Datensatz Radiator'!E$12*(998.2/$M$12)*($O$12/1)*$K20,IF($J20=12,'Datensatz Radiator'!E$13*(998.2/$M$12)*($O$12/1)*$K20,IF($J20=13,'Datensatz Radiator'!E$14*(998.2/$M$12)*($O$12/1)*$K20,IF($J20=14,'Datensatz Radiator'!E$15*(998.2/$M$12)*($O$12/1)*$K20,IF($J20=15,'Datensatz Radiator'!E$16*(998.2/$M$12)*($O$12/1)*$K20,IF($J20=16,'Datensatz Radiator'!E$17*(998.2/$M$12)*($O$12/1)*$K20,IF($J20=17,'Datensatz Radiator'!E$18*(998.2/$M$12)*($O$12/1)*$K20,IF($J20=18,'Datensatz Radiator'!E$19*(998.2/$M$12)*($O$12/1)*$K20,IF($J20=19,'Datensatz Radiator'!E$20*(998.2/$M$12)*($O$12/1)*$K20,IF($J20=20,'Datensatz Radiator'!E$21*(998.2/$M$12)*($O$12/1)*$K20,IF($J20=21,'Datensatz Radiator'!E$22*(998.2/$M$12)*($O$12/1)*$K20,IF($J20=22,'Datensatz Radiator'!E$23*(998.2/$M$12)*($O$12/1)*$K20,IF($J20=23,'Datensatz Radiator'!E$24*(998.2/$M$12)*($O$12/1)*$K20,IF($J20=24,'Datensatz Radiator'!E$25*(998.2/$M$12)*($O$12/1)*$K20,IF($J20=25,'Datensatz Radiator'!E$26*(998.2/$M$12)*($O$12/1)*$K20,IF($J20=26,'Datensatz Radiator'!E$27*(998.2/$M$12)*($O$12/1)*$K20,IF($J20=27,'Datensatz Radiator'!E$28*(998.2/$M$12)*($O$12/1)*$K20,IF($J20=28,'Datensatz Radiator'!E$39*(998.2/$M$12)*($O$12/1)*$K20,IF($J20=29,'Datensatz Radiator'!E$30*(998.2/$M$12)*($O$12/1)*$K20,IF($J20=30,'Datensatz Radiator'!E$31*(998.2/$M$12)*($O$12/1)*$K20,IF($J20=31,'Datensatz Radiator'!E$32*(998.2/$M$12)*($O$12/1)*$K20,IF($J20=32,'Datensatz Radiator'!E$33*(998.2/$M$12)*($O$12/1)*$K20,IF($J20=33,'Datensatz Radiator'!E$34*(998.2/$M$12)*($O$12/1)*$K20,IF($J20=34,'Datensatz Radiator'!E$35*(998.2/$M$12)*($O$12/1)*$K20,IF($J20=35,'Datensatz Radiator'!E$36*(998.2/$M$12)*($O$12/1)*$K20,IF($J20=36,'Datensatz Radiator'!E$37*(998.2/$M$12)*($O$12/1)*$K20,'Datensatz Radiator'!E$38*(998.2/$M$12)*($O$12/1)*$K20))))))))))))))))))))))))))))))))))))</f>
        <v>115.90785200524981</v>
      </c>
      <c r="O20" s="10">
        <f>IF($J20=1,'Datensatz Radiator'!F$2*(998.2/$M$12)*($O$12/1)*$K20,IF($J20=2,'Datensatz Radiator'!F$3*(998.2/$M$12)*($O$12/1)*$K20,IF($J20=3,'Datensatz Radiator'!F$4*(998.2/$M$12)*($O$12/1)*$K20,IF($J20=4,'Datensatz Radiator'!F$5*(998.2/$M$12)*($O$12/1)*$K20,IF($J20=5,'Datensatz Radiator'!F$6*(998.2/$M$12)*($O$12/1)*$K20,IF($J20=6,'Datensatz Radiator'!F$7*(998.2/$M$12)*($O$12/1)*$K20,IF($J20=7,'Datensatz Radiator'!F$8*(998.2/$M$12)*($O$12/1)*$K20,IF($J20=8,'Datensatz Radiator'!F$9*(998.2/$M$12)*($O$12/1)*$K20,IF($J20=9,'Datensatz Radiator'!F$10*(998.2/$M$12)*($O$12/1)*$K20,IF($J20=10,'Datensatz Radiator'!F$11*(998.2/$M$12)*($O$12/1)*$K20,IF($J20=11,'Datensatz Radiator'!F$12*(998.2/$M$12)*($O$12/1)*$K20,IF($J20=12,'Datensatz Radiator'!F$13*(998.2/$M$12)*($O$12/1)*$K20,IF($J20=13,'Datensatz Radiator'!F$14*(998.2/$M$12)*($O$12/1)*$K20,IF($J20=14,'Datensatz Radiator'!F$15*(998.2/$M$12)*($O$12/1)*$K20,IF($J20=15,'Datensatz Radiator'!F$16*(998.2/$M$12)*($O$12/1)*$K20,IF($J20=16,'Datensatz Radiator'!F$17*(998.2/$M$12)*($O$12/1)*$K20,IF($J20=17,'Datensatz Radiator'!F$18*(998.2/$M$12)*($O$12/1)*$K20,IF($J20=18,'Datensatz Radiator'!F$19*(998.2/$M$12)*($O$12/1)*$K20,IF($J20=19,'Datensatz Radiator'!F$20*(998.2/$M$12)*($O$12/1)*$K20,IF($J20=20,'Datensatz Radiator'!F$21*(998.2/$M$12)*($O$12/1)*$K20,IF($J20=21,'Datensatz Radiator'!F$22*(998.2/$M$12)*($O$12/1)*$K20,IF($J20=22,'Datensatz Radiator'!F$23*(998.2/$M$12)*($O$12/1)*$K20,IF($J20=23,'Datensatz Radiator'!F$24*(998.2/$M$12)*($O$12/1)*$K20,IF($J20=24,'Datensatz Radiator'!F$25*(998.2/$M$12)*($O$12/1)*$K20,IF($J20=25,'Datensatz Radiator'!F$26*(998.2/$M$12)*($O$12/1)*$K20,IF($J20=26,'Datensatz Radiator'!F$27*(998.2/$M$12)*($O$12/1)*$K20,IF($J20=27,'Datensatz Radiator'!F$28*(998.2/$M$12)*($O$12/1)*$K20,IF($J20=28,'Datensatz Radiator'!F$39*(998.2/$M$12)*($O$12/1)*$K20,IF($J20=29,'Datensatz Radiator'!F$30*(998.2/$M$12)*($O$12/1)*$K20,IF($J20=30,'Datensatz Radiator'!F$31*(998.2/$M$12)*($O$12/1)*$K20,IF($J20=31,'Datensatz Radiator'!F$32*(998.2/$M$12)*($O$12/1)*$K20,IF($J20=32,'Datensatz Radiator'!F$33*(998.2/$M$12)*($O$12/1)*$K20,IF($J20=33,'Datensatz Radiator'!F$34*(998.2/$M$12)*($O$12/1)*$K20,IF($J20=34,'Datensatz Radiator'!F$35*(998.2/$M$12)*($O$12/1)*$K20,IF($J20=35,'Datensatz Radiator'!F$36*(998.2/$M$12)*($O$12/1)*$K20,IF($J20=36,'Datensatz Radiator'!F$37*(998.2/$M$12)*($O$12/1)*$K20,'Datensatz Radiator'!F$38*(998.2/$M$12)*($O$12/1)*$K20))))))))))))))))))))))))))))))))))))</f>
        <v>241.71663510342123</v>
      </c>
      <c r="P20" s="10">
        <f>IF($J20=1,'Datensatz Radiator'!G$2*(998.2/$M$12)*($O$12/1)*$K20,IF($J20=2,'Datensatz Radiator'!G$3*(998.2/$M$12)*($O$12/1)*$K20,IF($J20=3,'Datensatz Radiator'!G$4*(998.2/$M$12)*($O$12/1)*$K20,IF($J20=4,'Datensatz Radiator'!G$5*(998.2/$M$12)*($O$12/1)*$K20,IF($J20=5,'Datensatz Radiator'!G$6*(998.2/$M$12)*($O$12/1)*$K20,IF($J20=6,'Datensatz Radiator'!G$7*(998.2/$M$12)*($O$12/1)*$K20,IF($J20=7,'Datensatz Radiator'!G$8*(998.2/$M$12)*($O$12/1)*$K20,IF($J20=8,'Datensatz Radiator'!G$9*(998.2/$M$12)*($O$12/1)*$K20,IF($J20=9,'Datensatz Radiator'!G$10*(998.2/$M$12)*($O$12/1)*$K20,IF($J20=10,'Datensatz Radiator'!G$11*(998.2/$M$12)*($O$12/1)*$K20,IF($J20=11,'Datensatz Radiator'!G$12*(998.2/$M$12)*($O$12/1)*$K20,IF($J20=12,'Datensatz Radiator'!G$13*(998.2/$M$12)*($O$12/1)*$K20,IF($J20=13,'Datensatz Radiator'!G$14*(998.2/$M$12)*($O$12/1)*$K20,IF($J20=14,'Datensatz Radiator'!G$15*(998.2/$M$12)*($O$12/1)*$K20,IF($J20=15,'Datensatz Radiator'!G$16*(998.2/$M$12)*($O$12/1)*$K20,IF($J20=16,'Datensatz Radiator'!G$17*(998.2/$M$12)*($O$12/1)*$K20,IF($J20=17,'Datensatz Radiator'!G$18*(998.2/$M$12)*($O$12/1)*$K20,IF($J20=18,'Datensatz Radiator'!G$19*(998.2/$M$12)*($O$12/1)*$K20,IF($J20=19,'Datensatz Radiator'!G$20*(998.2/$M$12)*($O$12/1)*$K20,IF($J20=20,'Datensatz Radiator'!G$21*(998.2/$M$12)*($O$12/1)*$K20,IF($J20=21,'Datensatz Radiator'!G$22*(998.2/$M$12)*($O$12/1)*$K20,IF($J20=22,'Datensatz Radiator'!G$23*(998.2/$M$12)*($O$12/1)*$K20,IF($J20=23,'Datensatz Radiator'!G$24*(998.2/$M$12)*($O$12/1)*$K20,IF($J20=24,'Datensatz Radiator'!G$25*(998.2/$M$12)*($O$12/1)*$K20,IF($J20=25,'Datensatz Radiator'!G$26*(998.2/$M$12)*($O$12/1)*$K20,IF($J20=26,'Datensatz Radiator'!G$27*(998.2/$M$12)*($O$12/1)*$K20,IF($J20=27,'Datensatz Radiator'!G$28*(998.2/$M$12)*($O$12/1)*$K20,IF($J20=28,'Datensatz Radiator'!G$39*(998.2/$M$12)*($O$12/1)*$K20,IF($J20=29,'Datensatz Radiator'!G$30*(998.2/$M$12)*($O$12/1)*$K20,IF($J20=30,'Datensatz Radiator'!G$31*(998.2/$M$12)*($O$12/1)*$K20,IF($J20=31,'Datensatz Radiator'!G$32*(998.2/$M$12)*($O$12/1)*$K20,IF($J20=32,'Datensatz Radiator'!G$33*(998.2/$M$12)*($O$12/1)*$K20,IF($J20=33,'Datensatz Radiator'!G$34*(998.2/$M$12)*($O$12/1)*$K20,IF($J20=34,'Datensatz Radiator'!G$35*(998.2/$M$12)*($O$12/1)*$K20,IF($J20=35,'Datensatz Radiator'!G$36*(998.2/$M$12)*($O$12/1)*$K20,IF($J20=36,'Datensatz Radiator'!G$37*(998.2/$M$12)*($O$12/1)*$K20,'Datensatz Radiator'!G$38*(998.2/$M$12)*($O$12/1)*$K20))))))))))))))))))))))))))))))))))))</f>
        <v>400.8493274252221</v>
      </c>
      <c r="Q20" s="10">
        <f>IF($J20=1,'Datensatz Radiator'!H$2*(998.2/$M$12)*($O$12/1)*$K20,IF($J20=2,'Datensatz Radiator'!H$3*(998.2/$M$12)*($O$12/1)*$K20,IF($J20=3,'Datensatz Radiator'!H$4*(998.2/$M$12)*($O$12/1)*$K20,IF($J20=4,'Datensatz Radiator'!H$5*(998.2/$M$12)*($O$12/1)*$K20,IF($J20=5,'Datensatz Radiator'!H$6*(998.2/$M$12)*($O$12/1)*$K20,IF($J20=6,'Datensatz Radiator'!H$7*(998.2/$M$12)*($O$12/1)*$K20,IF($J20=7,'Datensatz Radiator'!H$8*(998.2/$M$12)*($O$12/1)*$K20,IF($J20=8,'Datensatz Radiator'!H$9*(998.2/$M$12)*($O$12/1)*$K20,IF($J20=9,'Datensatz Radiator'!H$10*(998.2/$M$12)*($O$12/1)*$K20,IF($J20=10,'Datensatz Radiator'!H$11*(998.2/$M$12)*($O$12/1)*$K20,IF($J20=11,'Datensatz Radiator'!H$12*(998.2/$M$12)*($O$12/1)*$K20,IF($J20=12,'Datensatz Radiator'!H$13*(998.2/$M$12)*($O$12/1)*$K20,IF($J20=13,'Datensatz Radiator'!H$14*(998.2/$M$12)*($O$12/1)*$K20,IF($J20=14,'Datensatz Radiator'!H$15*(998.2/$M$12)*($O$12/1)*$K20,IF($J20=15,'Datensatz Radiator'!H$16*(998.2/$M$12)*($O$12/1)*$K20,IF($J20=16,'Datensatz Radiator'!H$17*(998.2/$M$12)*($O$12/1)*$K20,IF($J20=17,'Datensatz Radiator'!H$18*(998.2/$M$12)*($O$12/1)*$K20,IF($J20=18,'Datensatz Radiator'!H$19*(998.2/$M$12)*($O$12/1)*$K20,IF($J20=19,'Datensatz Radiator'!H$20*(998.2/$M$12)*($O$12/1)*$K20,IF($J20=20,'Datensatz Radiator'!H$21*(998.2/$M$12)*($O$12/1)*$K20,IF($J20=21,'Datensatz Radiator'!H$22*(998.2/$M$12)*($O$12/1)*$K20,IF($J20=22,'Datensatz Radiator'!H$23*(998.2/$M$12)*($O$12/1)*$K20,IF($J20=23,'Datensatz Radiator'!H$24*(998.2/$M$12)*($O$12/1)*$K20,IF($J20=24,'Datensatz Radiator'!H$25*(998.2/$M$12)*($O$12/1)*$K20,IF($J20=25,'Datensatz Radiator'!H$26*(998.2/$M$12)*($O$12/1)*$K20,IF($J20=26,'Datensatz Radiator'!H$27*(998.2/$M$12)*($O$12/1)*$K20,IF($J20=27,'Datensatz Radiator'!H$28*(998.2/$M$12)*($O$12/1)*$K20,IF($J20=28,'Datensatz Radiator'!H$39*(998.2/$M$12)*($O$12/1)*$K20,IF($J20=29,'Datensatz Radiator'!H$30*(998.2/$M$12)*($O$12/1)*$K20,IF($J20=30,'Datensatz Radiator'!H$31*(998.2/$M$12)*($O$12/1)*$K20,IF($J20=31,'Datensatz Radiator'!H$32*(998.2/$M$12)*($O$12/1)*$K20,IF($J20=32,'Datensatz Radiator'!H$33*(998.2/$M$12)*($O$12/1)*$K20,IF($J20=33,'Datensatz Radiator'!H$34*(998.2/$M$12)*($O$12/1)*$K20,IF($J20=34,'Datensatz Radiator'!H$35*(998.2/$M$12)*($O$12/1)*$K20,IF($J20=35,'Datensatz Radiator'!H$36*(998.2/$M$12)*($O$12/1)*$K20,IF($J20=36,'Datensatz Radiator'!H$37*(998.2/$M$12)*($O$12/1)*$K20,'Datensatz Radiator'!H$38*(998.2/$M$12)*($O$12/1)*$K20))))))))))))))))))))))))))))))))))))</f>
        <v>593.30592897065253</v>
      </c>
      <c r="R20" s="10">
        <f>IF($J20=1,'Datensatz Radiator'!I$2*(998.2/$M$12)*($O$12/1)*$K20,IF($J20=2,'Datensatz Radiator'!I$3*(998.2/$M$12)*($O$12/1)*$K20,IF($J20=3,'Datensatz Radiator'!I$4*(998.2/$M$12)*($O$12/1)*$K20,IF($J20=4,'Datensatz Radiator'!I$5*(998.2/$M$12)*($O$12/1)*$K20,IF($J20=5,'Datensatz Radiator'!I$6*(998.2/$M$12)*($O$12/1)*$K20,IF($J20=6,'Datensatz Radiator'!I$7*(998.2/$M$12)*($O$12/1)*$K20,IF($J20=7,'Datensatz Radiator'!I$8*(998.2/$M$12)*($O$12/1)*$K20,IF($J20=8,'Datensatz Radiator'!I$9*(998.2/$M$12)*($O$12/1)*$K20,IF($J20=9,'Datensatz Radiator'!I$10*(998.2/$M$12)*($O$12/1)*$K20,IF($J20=10,'Datensatz Radiator'!I$11*(998.2/$M$12)*($O$12/1)*$K20,IF($J20=11,'Datensatz Radiator'!I$12*(998.2/$M$12)*($O$12/1)*$K20,IF($J20=12,'Datensatz Radiator'!I$13*(998.2/$M$12)*($O$12/1)*$K20,IF($J20=13,'Datensatz Radiator'!I$14*(998.2/$M$12)*($O$12/1)*$K20,IF($J20=14,'Datensatz Radiator'!I$15*(998.2/$M$12)*($O$12/1)*$K20,IF($J20=15,'Datensatz Radiator'!I$16*(998.2/$M$12)*($O$12/1)*$K20,IF($J20=16,'Datensatz Radiator'!I$17*(998.2/$M$12)*($O$12/1)*$K20,IF($J20=17,'Datensatz Radiator'!I$18*(998.2/$M$12)*($O$12/1)*$K20,IF($J20=18,'Datensatz Radiator'!I$19*(998.2/$M$12)*($O$12/1)*$K20,IF($J20=19,'Datensatz Radiator'!I$20*(998.2/$M$12)*($O$12/1)*$K20,IF($J20=20,'Datensatz Radiator'!I$21*(998.2/$M$12)*($O$12/1)*$K20,IF($J20=21,'Datensatz Radiator'!I$22*(998.2/$M$12)*($O$12/1)*$K20,IF($J20=22,'Datensatz Radiator'!I$23*(998.2/$M$12)*($O$12/1)*$K20,IF($J20=23,'Datensatz Radiator'!I$24*(998.2/$M$12)*($O$12/1)*$K20,IF($J20=24,'Datensatz Radiator'!I$25*(998.2/$M$12)*($O$12/1)*$K20,IF($J20=25,'Datensatz Radiator'!I$26*(998.2/$M$12)*($O$12/1)*$K20,IF($J20=26,'Datensatz Radiator'!I$27*(998.2/$M$12)*($O$12/1)*$K20,IF($J20=27,'Datensatz Radiator'!I$28*(998.2/$M$12)*($O$12/1)*$K20,IF($J20=28,'Datensatz Radiator'!I$39*(998.2/$M$12)*($O$12/1)*$K20,IF($J20=29,'Datensatz Radiator'!I$30*(998.2/$M$12)*($O$12/1)*$K20,IF($J20=30,'Datensatz Radiator'!I$31*(998.2/$M$12)*($O$12/1)*$K20,IF($J20=31,'Datensatz Radiator'!I$32*(998.2/$M$12)*($O$12/1)*$K20,IF($J20=32,'Datensatz Radiator'!I$33*(998.2/$M$12)*($O$12/1)*$K20,IF($J20=33,'Datensatz Radiator'!I$34*(998.2/$M$12)*($O$12/1)*$K20,IF($J20=34,'Datensatz Radiator'!I$35*(998.2/$M$12)*($O$12/1)*$K20,IF($J20=35,'Datensatz Radiator'!I$36*(998.2/$M$12)*($O$12/1)*$K20,IF($J20=36,'Datensatz Radiator'!I$37*(998.2/$M$12)*($O$12/1)*$K20,'Datensatz Radiator'!I$38*(998.2/$M$12)*($O$12/1)*$K20))))))))))))))))))))))))))))))))))))</f>
        <v>819.08643973971243</v>
      </c>
      <c r="S20" s="10">
        <f>IF($J20=1,'Datensatz Radiator'!J$2*(998.2/$M$12)*($O$12/1)*$K20,IF($J20=2,'Datensatz Radiator'!J$3*(998.2/$M$12)*($O$12/1)*$K20,IF($J20=3,'Datensatz Radiator'!J$4*(998.2/$M$12)*($O$12/1)*$K20,IF($J20=4,'Datensatz Radiator'!J$5*(998.2/$M$12)*($O$12/1)*$K20,IF($J20=5,'Datensatz Radiator'!J$6*(998.2/$M$12)*($O$12/1)*$K20,IF($J20=6,'Datensatz Radiator'!J$7*(998.2/$M$12)*($O$12/1)*$K20,IF($J20=7,'Datensatz Radiator'!J$8*(998.2/$M$12)*($O$12/1)*$K20,IF($J20=8,'Datensatz Radiator'!J$9*(998.2/$M$12)*($O$12/1)*$K20,IF($J20=9,'Datensatz Radiator'!J$10*(998.2/$M$12)*($O$12/1)*$K20,IF($J20=10,'Datensatz Radiator'!J$11*(998.2/$M$12)*($O$12/1)*$K20,IF($J20=11,'Datensatz Radiator'!J$12*(998.2/$M$12)*($O$12/1)*$K20,IF($J20=12,'Datensatz Radiator'!J$13*(998.2/$M$12)*($O$12/1)*$K20,IF($J20=13,'Datensatz Radiator'!J$14*(998.2/$M$12)*($O$12/1)*$K20,IF($J20=14,'Datensatz Radiator'!J$15*(998.2/$M$12)*($O$12/1)*$K20,IF($J20=15,'Datensatz Radiator'!J$16*(998.2/$M$12)*($O$12/1)*$K20,IF($J20=16,'Datensatz Radiator'!J$17*(998.2/$M$12)*($O$12/1)*$K20,IF($J20=17,'Datensatz Radiator'!J$18*(998.2/$M$12)*($O$12/1)*$K20,IF($J20=18,'Datensatz Radiator'!J$19*(998.2/$M$12)*($O$12/1)*$K20,IF($J20=19,'Datensatz Radiator'!J$20*(998.2/$M$12)*($O$12/1)*$K20,IF($J20=20,'Datensatz Radiator'!J$21*(998.2/$M$12)*($O$12/1)*$K20,IF($J20=21,'Datensatz Radiator'!J$22*(998.2/$M$12)*($O$12/1)*$K20,IF($J20=22,'Datensatz Radiator'!J$23*(998.2/$M$12)*($O$12/1)*$K20,IF($J20=23,'Datensatz Radiator'!J$24*(998.2/$M$12)*($O$12/1)*$K20,IF($J20=24,'Datensatz Radiator'!J$25*(998.2/$M$12)*($O$12/1)*$K20,IF($J20=25,'Datensatz Radiator'!J$26*(998.2/$M$12)*($O$12/1)*$K20,IF($J20=26,'Datensatz Radiator'!J$27*(998.2/$M$12)*($O$12/1)*$K20,IF($J20=27,'Datensatz Radiator'!J$28*(998.2/$M$12)*($O$12/1)*$K20,IF($J20=28,'Datensatz Radiator'!J$39*(998.2/$M$12)*($O$12/1)*$K20,IF($J20=29,'Datensatz Radiator'!J$30*(998.2/$M$12)*($O$12/1)*$K20,IF($J20=30,'Datensatz Radiator'!J$31*(998.2/$M$12)*($O$12/1)*$K20,IF($J20=31,'Datensatz Radiator'!J$32*(998.2/$M$12)*($O$12/1)*$K20,IF($J20=32,'Datensatz Radiator'!J$33*(998.2/$M$12)*($O$12/1)*$K20,IF($J20=33,'Datensatz Radiator'!J$34*(998.2/$M$12)*($O$12/1)*$K20,IF($J20=34,'Datensatz Radiator'!J$35*(998.2/$M$12)*($O$12/1)*$K20,IF($J20=35,'Datensatz Radiator'!J$36*(998.2/$M$12)*($O$12/1)*$K20,IF($J20=36,'Datensatz Radiator'!J$37*(998.2/$M$12)*($O$12/1)*$K20,'Datensatz Radiator'!J$38*(998.2/$M$12)*($O$12/1)*$K20))))))))))))))))))))))))))))))))))))</f>
        <v>1078.1908597324018</v>
      </c>
      <c r="T20" s="10">
        <f>IF($J20=1,'Datensatz Radiator'!K$2*(998.2/$M$12)*($O$12/1)*$K20,IF($J20=2,'Datensatz Radiator'!K$3*(998.2/$M$12)*($O$12/1)*$K20,IF($J20=3,'Datensatz Radiator'!K$4*(998.2/$M$12)*($O$12/1)*$K20,IF($J20=4,'Datensatz Radiator'!K$5*(998.2/$M$12)*($O$12/1)*$K20,IF($J20=5,'Datensatz Radiator'!K$6*(998.2/$M$12)*($O$12/1)*$K20,IF($J20=6,'Datensatz Radiator'!K$7*(998.2/$M$12)*($O$12/1)*$K20,IF($J20=7,'Datensatz Radiator'!K$8*(998.2/$M$12)*($O$12/1)*$K20,IF($J20=8,'Datensatz Radiator'!K$9*(998.2/$M$12)*($O$12/1)*$K20,IF($J20=9,'Datensatz Radiator'!K$10*(998.2/$M$12)*($O$12/1)*$K20,IF($J20=10,'Datensatz Radiator'!K$11*(998.2/$M$12)*($O$12/1)*$K20,IF($J20=11,'Datensatz Radiator'!K$12*(998.2/$M$12)*($O$12/1)*$K20,IF($J20=12,'Datensatz Radiator'!K$13*(998.2/$M$12)*($O$12/1)*$K20,IF($J20=13,'Datensatz Radiator'!K$14*(998.2/$M$12)*($O$12/1)*$K20,IF($J20=14,'Datensatz Radiator'!K$15*(998.2/$M$12)*($O$12/1)*$K20,IF($J20=15,'Datensatz Radiator'!K$16*(998.2/$M$12)*($O$12/1)*$K20,IF($J20=16,'Datensatz Radiator'!K$17*(998.2/$M$12)*($O$12/1)*$K20,IF($J20=17,'Datensatz Radiator'!K$18*(998.2/$M$12)*($O$12/1)*$K20,IF($J20=18,'Datensatz Radiator'!K$19*(998.2/$M$12)*($O$12/1)*$K20,IF($J20=19,'Datensatz Radiator'!K$20*(998.2/$M$12)*($O$12/1)*$K20,IF($J20=20,'Datensatz Radiator'!K$21*(998.2/$M$12)*($O$12/1)*$K20,IF($J20=21,'Datensatz Radiator'!K$22*(998.2/$M$12)*($O$12/1)*$K20,IF($J20=22,'Datensatz Radiator'!K$23*(998.2/$M$12)*($O$12/1)*$K20,IF($J20=23,'Datensatz Radiator'!K$24*(998.2/$M$12)*($O$12/1)*$K20,IF($J20=24,'Datensatz Radiator'!K$25*(998.2/$M$12)*($O$12/1)*$K20,IF($J20=25,'Datensatz Radiator'!K$26*(998.2/$M$12)*($O$12/1)*$K20,IF($J20=26,'Datensatz Radiator'!K$27*(998.2/$M$12)*($O$12/1)*$K20,IF($J20=27,'Datensatz Radiator'!K$28*(998.2/$M$12)*($O$12/1)*$K20,IF($J20=28,'Datensatz Radiator'!K$39*(998.2/$M$12)*($O$12/1)*$K20,IF($J20=29,'Datensatz Radiator'!K$30*(998.2/$M$12)*($O$12/1)*$K20,IF($J20=30,'Datensatz Radiator'!K$31*(998.2/$M$12)*($O$12/1)*$K20,IF($J20=31,'Datensatz Radiator'!K$32*(998.2/$M$12)*($O$12/1)*$K20,IF($J20=32,'Datensatz Radiator'!K$33*(998.2/$M$12)*($O$12/1)*$K20,IF($J20=33,'Datensatz Radiator'!K$34*(998.2/$M$12)*($O$12/1)*$K20,IF($J20=34,'Datensatz Radiator'!K$35*(998.2/$M$12)*($O$12/1)*$K20,IF($J20=35,'Datensatz Radiator'!K$36*(998.2/$M$12)*($O$12/1)*$K20,IF($J20=36,'Datensatz Radiator'!K$37*(998.2/$M$12)*($O$12/1)*$K20,'Datensatz Radiator'!K$38*(998.2/$M$12)*($O$12/1)*$K20))))))))))))))))))))))))))))))))))))</f>
        <v>1370.6191889487204</v>
      </c>
      <c r="U20" s="10">
        <f>IF($J20=1,'Datensatz Radiator'!L$2*(998.2/$M$12)*($O$12/1)*$K20,IF($J20=2,'Datensatz Radiator'!L$3*(998.2/$M$12)*($O$12/1)*$K20,IF($J20=3,'Datensatz Radiator'!L$4*(998.2/$M$12)*($O$12/1)*$K20,IF($J20=4,'Datensatz Radiator'!L$5*(998.2/$M$12)*($O$12/1)*$K20,IF($J20=5,'Datensatz Radiator'!L$6*(998.2/$M$12)*($O$12/1)*$K20,IF($J20=6,'Datensatz Radiator'!L$7*(998.2/$M$12)*($O$12/1)*$K20,IF($J20=7,'Datensatz Radiator'!L$8*(998.2/$M$12)*($O$12/1)*$K20,IF($J20=8,'Datensatz Radiator'!L$9*(998.2/$M$12)*($O$12/1)*$K20,IF($J20=9,'Datensatz Radiator'!L$10*(998.2/$M$12)*($O$12/1)*$K20,IF($J20=10,'Datensatz Radiator'!L$11*(998.2/$M$12)*($O$12/1)*$K20,IF($J20=11,'Datensatz Radiator'!L$12*(998.2/$M$12)*($O$12/1)*$K20,IF($J20=12,'Datensatz Radiator'!L$13*(998.2/$M$12)*($O$12/1)*$K20,IF($J20=13,'Datensatz Radiator'!L$14*(998.2/$M$12)*($O$12/1)*$K20,IF($J20=14,'Datensatz Radiator'!L$15*(998.2/$M$12)*($O$12/1)*$K20,IF($J20=15,'Datensatz Radiator'!L$16*(998.2/$M$12)*($O$12/1)*$K20,IF($J20=16,'Datensatz Radiator'!L$17*(998.2/$M$12)*($O$12/1)*$K20,IF($J20=17,'Datensatz Radiator'!L$18*(998.2/$M$12)*($O$12/1)*$K20,IF($J20=18,'Datensatz Radiator'!L$19*(998.2/$M$12)*($O$12/1)*$K20,IF($J20=19,'Datensatz Radiator'!L$20*(998.2/$M$12)*($O$12/1)*$K20,IF($J20=20,'Datensatz Radiator'!L$21*(998.2/$M$12)*($O$12/1)*$K20,IF($J20=21,'Datensatz Radiator'!L$22*(998.2/$M$12)*($O$12/1)*$K20,IF($J20=22,'Datensatz Radiator'!L$23*(998.2/$M$12)*($O$12/1)*$K20,IF($J20=23,'Datensatz Radiator'!L$24*(998.2/$M$12)*($O$12/1)*$K20,IF($J20=24,'Datensatz Radiator'!L$25*(998.2/$M$12)*($O$12/1)*$K20,IF($J20=25,'Datensatz Radiator'!L$26*(998.2/$M$12)*($O$12/1)*$K20,IF($J20=26,'Datensatz Radiator'!L$27*(998.2/$M$12)*($O$12/1)*$K20,IF($J20=27,'Datensatz Radiator'!L$28*(998.2/$M$12)*($O$12/1)*$K20,IF($J20=28,'Datensatz Radiator'!L$39*(998.2/$M$12)*($O$12/1)*$K20,IF($J20=29,'Datensatz Radiator'!L$30*(998.2/$M$12)*($O$12/1)*$K20,IF($J20=30,'Datensatz Radiator'!L$31*(998.2/$M$12)*($O$12/1)*$K20,IF($J20=31,'Datensatz Radiator'!L$32*(998.2/$M$12)*($O$12/1)*$K20,IF($J20=32,'Datensatz Radiator'!L$33*(998.2/$M$12)*($O$12/1)*$K20,IF($J20=33,'Datensatz Radiator'!L$34*(998.2/$M$12)*($O$12/1)*$K20,IF($J20=34,'Datensatz Radiator'!L$35*(998.2/$M$12)*($O$12/1)*$K20,IF($J20=35,'Datensatz Radiator'!L$36*(998.2/$M$12)*($O$12/1)*$K20,IF($J20=36,'Datensatz Radiator'!L$37*(998.2/$M$12)*($O$12/1)*$K20,'Datensatz Radiator'!L$38*(998.2/$M$12)*($O$12/1)*$K20))))))))))))))))))))))))))))))))))))</f>
        <v>1696.371427388669</v>
      </c>
      <c r="V20" s="10">
        <f>IF($J20=1,'Datensatz Radiator'!M$2*(998.2/$M$12)*($O$12/1)*$K20,IF($J20=2,'Datensatz Radiator'!M$3*(998.2/$M$12)*($O$12/1)*$K20,IF($J20=3,'Datensatz Radiator'!M$4*(998.2/$M$12)*($O$12/1)*$K20,IF($J20=4,'Datensatz Radiator'!M$5*(998.2/$M$12)*($O$12/1)*$K20,IF($J20=5,'Datensatz Radiator'!M$6*(998.2/$M$12)*($O$12/1)*$K20,IF($J20=6,'Datensatz Radiator'!M$7*(998.2/$M$12)*($O$12/1)*$K20,IF($J20=7,'Datensatz Radiator'!M$8*(998.2/$M$12)*($O$12/1)*$K20,IF($J20=8,'Datensatz Radiator'!M$9*(998.2/$M$12)*($O$12/1)*$K20,IF($J20=9,'Datensatz Radiator'!M$10*(998.2/$M$12)*($O$12/1)*$K20,IF($J20=10,'Datensatz Radiator'!M$11*(998.2/$M$12)*($O$12/1)*$K20,IF($J20=11,'Datensatz Radiator'!M$12*(998.2/$M$12)*($O$12/1)*$K20,IF($J20=12,'Datensatz Radiator'!M$13*(998.2/$M$12)*($O$12/1)*$K20,IF($J20=13,'Datensatz Radiator'!M$14*(998.2/$M$12)*($O$12/1)*$K20,IF($J20=14,'Datensatz Radiator'!M$15*(998.2/$M$12)*($O$12/1)*$K20,IF($J20=15,'Datensatz Radiator'!M$16*(998.2/$M$12)*($O$12/1)*$K20,IF($J20=16,'Datensatz Radiator'!M$17*(998.2/$M$12)*($O$12/1)*$K20,IF($J20=17,'Datensatz Radiator'!M$18*(998.2/$M$12)*($O$12/1)*$K20,IF($J20=18,'Datensatz Radiator'!M$19*(998.2/$M$12)*($O$12/1)*$K20,IF($J20=19,'Datensatz Radiator'!M$20*(998.2/$M$12)*($O$12/1)*$K20,IF($J20=20,'Datensatz Radiator'!M$21*(998.2/$M$12)*($O$12/1)*$K20,IF($J20=21,'Datensatz Radiator'!M$22*(998.2/$M$12)*($O$12/1)*$K20,IF($J20=22,'Datensatz Radiator'!M$23*(998.2/$M$12)*($O$12/1)*$K20,IF($J20=23,'Datensatz Radiator'!M$24*(998.2/$M$12)*($O$12/1)*$K20,IF($J20=24,'Datensatz Radiator'!M$25*(998.2/$M$12)*($O$12/1)*$K20,IF($J20=25,'Datensatz Radiator'!M$26*(998.2/$M$12)*($O$12/1)*$K20,IF($J20=26,'Datensatz Radiator'!M$27*(998.2/$M$12)*($O$12/1)*$K20,IF($J20=27,'Datensatz Radiator'!M$28*(998.2/$M$12)*($O$12/1)*$K20,IF($J20=28,'Datensatz Radiator'!M$39*(998.2/$M$12)*($O$12/1)*$K20,IF($J20=29,'Datensatz Radiator'!M$30*(998.2/$M$12)*($O$12/1)*$K20,IF($J20=30,'Datensatz Radiator'!M$31*(998.2/$M$12)*($O$12/1)*$K20,IF($J20=31,'Datensatz Radiator'!M$32*(998.2/$M$12)*($O$12/1)*$K20,IF($J20=32,'Datensatz Radiator'!M$33*(998.2/$M$12)*($O$12/1)*$K20,IF($J20=33,'Datensatz Radiator'!M$34*(998.2/$M$12)*($O$12/1)*$K20,IF($J20=34,'Datensatz Radiator'!M$35*(998.2/$M$12)*($O$12/1)*$K20,IF($J20=35,'Datensatz Radiator'!M$36*(998.2/$M$12)*($O$12/1)*$K20,IF($J20=36,'Datensatz Radiator'!M$37*(998.2/$M$12)*($O$12/1)*$K20,'Datensatz Radiator'!M$38*(998.2/$M$12)*($O$12/1)*$K20))))))))))))))))))))))))))))))))))))</f>
        <v>2055.447575052247</v>
      </c>
      <c r="W20" s="10">
        <f>IF($J20=1,'Datensatz Radiator'!N$2*(998.2/$M$12)*($O$12/1)*$K20,IF($J20=2,'Datensatz Radiator'!N$3*(998.2/$M$12)*($O$12/1)*$K20,IF($J20=3,'Datensatz Radiator'!N$4*(998.2/$M$12)*($O$12/1)*$K20,IF($J20=4,'Datensatz Radiator'!N$5*(998.2/$M$12)*($O$12/1)*$K20,IF($J20=5,'Datensatz Radiator'!N$6*(998.2/$M$12)*($O$12/1)*$K20,IF($J20=6,'Datensatz Radiator'!N$7*(998.2/$M$12)*($O$12/1)*$K20,IF($J20=7,'Datensatz Radiator'!N$8*(998.2/$M$12)*($O$12/1)*$K20,IF($J20=8,'Datensatz Radiator'!N$9*(998.2/$M$12)*($O$12/1)*$K20,IF($J20=9,'Datensatz Radiator'!N$10*(998.2/$M$12)*($O$12/1)*$K20,IF($J20=10,'Datensatz Radiator'!N$11*(998.2/$M$12)*($O$12/1)*$K20,IF($J20=11,'Datensatz Radiator'!N$12*(998.2/$M$12)*($O$12/1)*$K20,IF($J20=12,'Datensatz Radiator'!N$13*(998.2/$M$12)*($O$12/1)*$K20,IF($J20=13,'Datensatz Radiator'!N$14*(998.2/$M$12)*($O$12/1)*$K20,IF($J20=14,'Datensatz Radiator'!N$15*(998.2/$M$12)*($O$12/1)*$K20,IF($J20=15,'Datensatz Radiator'!N$16*(998.2/$M$12)*($O$12/1)*$K20,IF($J20=16,'Datensatz Radiator'!N$17*(998.2/$M$12)*($O$12/1)*$K20,IF($J20=17,'Datensatz Radiator'!N$18*(998.2/$M$12)*($O$12/1)*$K20,IF($J20=18,'Datensatz Radiator'!N$19*(998.2/$M$12)*($O$12/1)*$K20,IF($J20=19,'Datensatz Radiator'!N$20*(998.2/$M$12)*($O$12/1)*$K20,IF($J20=20,'Datensatz Radiator'!N$21*(998.2/$M$12)*($O$12/1)*$K20,IF($J20=21,'Datensatz Radiator'!N$22*(998.2/$M$12)*($O$12/1)*$K20,IF($J20=22,'Datensatz Radiator'!N$23*(998.2/$M$12)*($O$12/1)*$K20,IF($J20=23,'Datensatz Radiator'!N$24*(998.2/$M$12)*($O$12/1)*$K20,IF($J20=24,'Datensatz Radiator'!N$25*(998.2/$M$12)*($O$12/1)*$K20,IF($J20=25,'Datensatz Radiator'!N$26*(998.2/$M$12)*($O$12/1)*$K20,IF($J20=26,'Datensatz Radiator'!N$27*(998.2/$M$12)*($O$12/1)*$K20,IF($J20=27,'Datensatz Radiator'!N$28*(998.2/$M$12)*($O$12/1)*$K20,IF($J20=28,'Datensatz Radiator'!N$39*(998.2/$M$12)*($O$12/1)*$K20,IF($J20=29,'Datensatz Radiator'!N$30*(998.2/$M$12)*($O$12/1)*$K20,IF($J20=30,'Datensatz Radiator'!N$31*(998.2/$M$12)*($O$12/1)*$K20,IF($J20=31,'Datensatz Radiator'!N$32*(998.2/$M$12)*($O$12/1)*$K20,IF($J20=32,'Datensatz Radiator'!N$33*(998.2/$M$12)*($O$12/1)*$K20,IF($J20=33,'Datensatz Radiator'!N$34*(998.2/$M$12)*($O$12/1)*$K20,IF($J20=34,'Datensatz Radiator'!N$35*(998.2/$M$12)*($O$12/1)*$K20,IF($J20=35,'Datensatz Radiator'!N$36*(998.2/$M$12)*($O$12/1)*$K20,IF($J20=36,'Datensatz Radiator'!N$37*(998.2/$M$12)*($O$12/1)*$K20,'Datensatz Radiator'!N$38*(998.2/$M$12)*($O$12/1)*$K20))))))))))))))))))))))))))))))))))))</f>
        <v>2447.847631939454</v>
      </c>
      <c r="X20" s="10">
        <f>IF($J20=1,'Datensatz Radiator'!O$2*(998.2/$M$12)*($O$12/1)*$K20,IF($J20=2,'Datensatz Radiator'!O$3*(998.2/$M$12)*($O$12/1)*$K20,IF($J20=3,'Datensatz Radiator'!O$4*(998.2/$M$12)*($O$12/1)*$K20,IF($J20=4,'Datensatz Radiator'!O$5*(998.2/$M$12)*($O$12/1)*$K20,IF($J20=5,'Datensatz Radiator'!O$6*(998.2/$M$12)*($O$12/1)*$K20,IF($J20=6,'Datensatz Radiator'!O$7*(998.2/$M$12)*($O$12/1)*$K20,IF($J20=7,'Datensatz Radiator'!O$8*(998.2/$M$12)*($O$12/1)*$K20,IF($J20=8,'Datensatz Radiator'!O$9*(998.2/$M$12)*($O$12/1)*$K20,IF($J20=9,'Datensatz Radiator'!O$10*(998.2/$M$12)*($O$12/1)*$K20,IF($J20=10,'Datensatz Radiator'!O$11*(998.2/$M$12)*($O$12/1)*$K20,IF($J20=11,'Datensatz Radiator'!O$12*(998.2/$M$12)*($O$12/1)*$K20,IF($J20=12,'Datensatz Radiator'!O$13*(998.2/$M$12)*($O$12/1)*$K20,IF($J20=13,'Datensatz Radiator'!O$14*(998.2/$M$12)*($O$12/1)*$K20,IF($J20=14,'Datensatz Radiator'!O$15*(998.2/$M$12)*($O$12/1)*$K20,IF($J20=15,'Datensatz Radiator'!O$16*(998.2/$M$12)*($O$12/1)*$K20,IF($J20=16,'Datensatz Radiator'!O$17*(998.2/$M$12)*($O$12/1)*$K20,IF($J20=17,'Datensatz Radiator'!O$18*(998.2/$M$12)*($O$12/1)*$K20,IF($J20=18,'Datensatz Radiator'!O$19*(998.2/$M$12)*($O$12/1)*$K20,IF($J20=19,'Datensatz Radiator'!O$20*(998.2/$M$12)*($O$12/1)*$K20,IF($J20=20,'Datensatz Radiator'!O$21*(998.2/$M$12)*($O$12/1)*$K20,IF($J20=21,'Datensatz Radiator'!O$22*(998.2/$M$12)*($O$12/1)*$K20,IF($J20=22,'Datensatz Radiator'!O$23*(998.2/$M$12)*($O$12/1)*$K20,IF($J20=23,'Datensatz Radiator'!O$24*(998.2/$M$12)*($O$12/1)*$K20,IF($J20=24,'Datensatz Radiator'!O$25*(998.2/$M$12)*($O$12/1)*$K20,IF($J20=25,'Datensatz Radiator'!O$26*(998.2/$M$12)*($O$12/1)*$K20,IF($J20=26,'Datensatz Radiator'!O$27*(998.2/$M$12)*($O$12/1)*$K20,IF($J20=27,'Datensatz Radiator'!O$28*(998.2/$M$12)*($O$12/1)*$K20,IF($J20=28,'Datensatz Radiator'!O$39*(998.2/$M$12)*($O$12/1)*$K20,IF($J20=29,'Datensatz Radiator'!O$30*(998.2/$M$12)*($O$12/1)*$K20,IF($J20=30,'Datensatz Radiator'!O$31*(998.2/$M$12)*($O$12/1)*$K20,IF($J20=31,'Datensatz Radiator'!O$32*(998.2/$M$12)*($O$12/1)*$K20,IF($J20=32,'Datensatz Radiator'!O$33*(998.2/$M$12)*($O$12/1)*$K20,IF($J20=33,'Datensatz Radiator'!O$34*(998.2/$M$12)*($O$12/1)*$K20,IF($J20=34,'Datensatz Radiator'!O$35*(998.2/$M$12)*($O$12/1)*$K20,IF($J20=35,'Datensatz Radiator'!O$36*(998.2/$M$12)*($O$12/1)*$K20,IF($J20=36,'Datensatz Radiator'!O$37*(998.2/$M$12)*($O$12/1)*$K20,'Datensatz Radiator'!O$38*(998.2/$M$12)*($O$12/1)*$K20))))))))))))))))))))))))))))))))))))</f>
        <v>2873.571598050291</v>
      </c>
      <c r="Y20" s="10">
        <f>IF($J20=1,'Datensatz Radiator'!P$2*(998.2/$M$12)*($O$12/1)*$K20,IF($J20=2,'Datensatz Radiator'!P$3*(998.2/$M$12)*($O$12/1)*$K20,IF($J20=3,'Datensatz Radiator'!P$4*(998.2/$M$12)*($O$12/1)*$K20,IF($J20=4,'Datensatz Radiator'!P$5*(998.2/$M$12)*($O$12/1)*$K20,IF($J20=5,'Datensatz Radiator'!P$6*(998.2/$M$12)*($O$12/1)*$K20,IF($J20=6,'Datensatz Radiator'!P$7*(998.2/$M$12)*($O$12/1)*$K20,IF($J20=7,'Datensatz Radiator'!P$8*(998.2/$M$12)*($O$12/1)*$K20,IF($J20=8,'Datensatz Radiator'!P$9*(998.2/$M$12)*($O$12/1)*$K20,IF($J20=9,'Datensatz Radiator'!P$10*(998.2/$M$12)*($O$12/1)*$K20,IF($J20=10,'Datensatz Radiator'!P$11*(998.2/$M$12)*($O$12/1)*$K20,IF($J20=11,'Datensatz Radiator'!P$12*(998.2/$M$12)*($O$12/1)*$K20,IF($J20=12,'Datensatz Radiator'!P$13*(998.2/$M$12)*($O$12/1)*$K20,IF($J20=13,'Datensatz Radiator'!P$14*(998.2/$M$12)*($O$12/1)*$K20,IF($J20=14,'Datensatz Radiator'!P$15*(998.2/$M$12)*($O$12/1)*$K20,IF($J20=15,'Datensatz Radiator'!P$16*(998.2/$M$12)*($O$12/1)*$K20,IF($J20=16,'Datensatz Radiator'!P$17*(998.2/$M$12)*($O$12/1)*$K20,IF($J20=17,'Datensatz Radiator'!P$18*(998.2/$M$12)*($O$12/1)*$K20,IF($J20=18,'Datensatz Radiator'!P$19*(998.2/$M$12)*($O$12/1)*$K20,IF($J20=19,'Datensatz Radiator'!P$20*(998.2/$M$12)*($O$12/1)*$K20,IF($J20=20,'Datensatz Radiator'!P$21*(998.2/$M$12)*($O$12/1)*$K20,IF($J20=21,'Datensatz Radiator'!P$22*(998.2/$M$12)*($O$12/1)*$K20,IF($J20=22,'Datensatz Radiator'!P$23*(998.2/$M$12)*($O$12/1)*$K20,IF($J20=23,'Datensatz Radiator'!P$24*(998.2/$M$12)*($O$12/1)*$K20,IF($J20=24,'Datensatz Radiator'!P$25*(998.2/$M$12)*($O$12/1)*$K20,IF($J20=25,'Datensatz Radiator'!P$26*(998.2/$M$12)*($O$12/1)*$K20,IF($J20=26,'Datensatz Radiator'!P$27*(998.2/$M$12)*($O$12/1)*$K20,IF($J20=27,'Datensatz Radiator'!P$28*(998.2/$M$12)*($O$12/1)*$K20,IF($J20=28,'Datensatz Radiator'!P$39*(998.2/$M$12)*($O$12/1)*$K20,IF($J20=29,'Datensatz Radiator'!P$30*(998.2/$M$12)*($O$12/1)*$K20,IF($J20=30,'Datensatz Radiator'!P$31*(998.2/$M$12)*($O$12/1)*$K20,IF($J20=31,'Datensatz Radiator'!P$32*(998.2/$M$12)*($O$12/1)*$K20,IF($J20=32,'Datensatz Radiator'!P$33*(998.2/$M$12)*($O$12/1)*$K20,IF($J20=33,'Datensatz Radiator'!P$34*(998.2/$M$12)*($O$12/1)*$K20,IF($J20=34,'Datensatz Radiator'!P$35*(998.2/$M$12)*($O$12/1)*$K20,IF($J20=35,'Datensatz Radiator'!P$36*(998.2/$M$12)*($O$12/1)*$K20,IF($J20=36,'Datensatz Radiator'!P$37*(998.2/$M$12)*($O$12/1)*$K20,'Datensatz Radiator'!P$38*(998.2/$M$12)*($O$12/1)*$K20))))))))))))))))))))))))))))))))))))</f>
        <v>3332.6194733847565</v>
      </c>
      <c r="AQ20">
        <v>1</v>
      </c>
      <c r="AR20" s="14">
        <v>4.6999942277600004</v>
      </c>
      <c r="AS20" s="13">
        <f t="shared" ref="AS20:AS83" si="4">AR20*998.2*9.807</f>
        <v>46009.876273537368</v>
      </c>
      <c r="AT20" s="9">
        <v>3.6995628250000001</v>
      </c>
      <c r="AU20" s="13">
        <f t="shared" ref="AU20:AU83" si="5">AT20*998.2*9.807</f>
        <v>36216.305722050405</v>
      </c>
    </row>
    <row r="21" spans="1:47" x14ac:dyDescent="0.45">
      <c r="A21">
        <f t="shared" si="0"/>
        <v>2</v>
      </c>
      <c r="B21" s="13">
        <f t="shared" si="1"/>
        <v>46009.674937910859</v>
      </c>
      <c r="F21">
        <f t="shared" si="2"/>
        <v>2</v>
      </c>
      <c r="G21" s="13">
        <f t="shared" si="3"/>
        <v>36210.047626048661</v>
      </c>
      <c r="I21" s="1">
        <v>6</v>
      </c>
      <c r="J21" s="20">
        <v>1</v>
      </c>
      <c r="K21" s="25">
        <v>1</v>
      </c>
      <c r="L21" s="4" t="s">
        <v>11</v>
      </c>
      <c r="M21" s="10">
        <f>IF($J21=1,'Datensatz Radiator'!D$2*(998.2/$M$12)*($O$12/1)*$K21,IF($J21=2,'Datensatz Radiator'!D$3*(998.2/$M$12)*($O$12/1)*$K21,IF($J21=3,'Datensatz Radiator'!D$4*(998.2/$M$12)*($O$12/1)*$K21,IF($J21=4,'Datensatz Radiator'!D$5*(998.2/$M$12)*($O$12/1)*$K21,IF($J21=5,'Datensatz Radiator'!D$6*(998.2/$M$12)*($O$12/1)*$K21,IF($J21=6,'Datensatz Radiator'!D$7*(998.2/$M$12)*($O$12/1)*$K21,IF($J21=7,'Datensatz Radiator'!D$8*(998.2/$M$12)*($O$12/1)*$K21,IF($J21=8,'Datensatz Radiator'!D$9*(998.2/$M$12)*($O$12/1)*$K21,IF($J21=9,'Datensatz Radiator'!D$10*(998.2/$M$12)*($O$12/1)*$K21,IF($J21=10,'Datensatz Radiator'!D$11*(998.2/$M$12)*($O$12/1)*$K21,IF($J21=11,'Datensatz Radiator'!D$12*(998.2/$M$12)*($O$12/1)*$K21,IF($J21=12,'Datensatz Radiator'!D$13*(998.2/$M$12)*($O$12/1)*$K21,IF($J21=13,'Datensatz Radiator'!D$14*(998.2/$M$12)*($O$12/1)*$K21,IF($J21=14,'Datensatz Radiator'!D$15*(998.2/$M$12)*($O$12/1)*$K21,IF($J21=15,'Datensatz Radiator'!D$16*(998.2/$M$12)*($O$12/1)*$K21,IF($J21=16,'Datensatz Radiator'!D$17*(998.2/$M$12)*($O$12/1)*$K21,IF($J21=17,'Datensatz Radiator'!D$18*(998.2/$M$12)*($O$12/1)*$K21,IF($J21=18,'Datensatz Radiator'!D$19*(998.2/$M$12)*($O$12/1)*$K21,IF($J21=19,'Datensatz Radiator'!D$20*(998.2/$M$12)*($O$12/1)*$K21,IF($J21=20,'Datensatz Radiator'!D$21*(998.2/$M$12)*($O$12/1)*$K21,IF($J21=21,'Datensatz Radiator'!D$22*(998.2/$M$12)*($O$12/1)*$K21,IF($J21=22,'Datensatz Radiator'!D$23*(998.2/$M$12)*($O$12/1)*$K21,IF($J21=23,'Datensatz Radiator'!D$24*(998.2/$M$12)*($O$12/1)*$K21,IF($J21=24,'Datensatz Radiator'!D$25*(998.2/$M$12)*($O$12/1)*$K21,IF($J21=25,'Datensatz Radiator'!D$26*(998.2/$M$12)*($O$12/1)*$K21,IF($J21=26,'Datensatz Radiator'!D$27*(998.2/$M$12)*($O$12/1)*$K21,IF($J21=27,'Datensatz Radiator'!D$28*(998.2/$M$12)*($O$12/1)*$K21,IF($J21=28,'Datensatz Radiator'!D$39*(998.2/$M$12)*($O$12/1)*$K21,IF($J21=29,'Datensatz Radiator'!D$30*(998.2/$M$12)*($O$12/1)*$K21,IF($J21=30,'Datensatz Radiator'!D$31*(998.2/$M$12)*($O$12/1)*$K21,IF($J21=31,'Datensatz Radiator'!D$32*(998.2/$M$12)*($O$12/1)*$K21,IF($J21=32,'Datensatz Radiator'!D$33*(998.2/$M$12)*($O$12/1)*$K21,IF($J21=33,'Datensatz Radiator'!D$34*(998.2/$M$12)*($O$12/1)*$K21,IF($J21=34,'Datensatz Radiator'!D$35*(998.2/$M$12)*($O$12/1)*$K21,IF($J21=35,'Datensatz Radiator'!D$36*(998.2/$M$12)*($O$12/1)*$K21,IF($J21=36,'Datensatz Radiator'!D$37*(998.2/$M$12)*($O$12/1)*$K21,'Datensatz Radiator'!D$38*(998.2/$M$12)*($O$12/1)*$K21))))))))))))))))))))))))))))))))))))</f>
        <v>0</v>
      </c>
      <c r="N21" s="10">
        <f>IF($J21=1,'Datensatz Radiator'!E$2*(998.2/$M$12)*($O$12/1)*$K21,IF($J21=2,'Datensatz Radiator'!E$3*(998.2/$M$12)*($O$12/1)*$K21,IF($J21=3,'Datensatz Radiator'!E$4*(998.2/$M$12)*($O$12/1)*$K21,IF($J21=4,'Datensatz Radiator'!E$5*(998.2/$M$12)*($O$12/1)*$K21,IF($J21=5,'Datensatz Radiator'!E$6*(998.2/$M$12)*($O$12/1)*$K21,IF($J21=6,'Datensatz Radiator'!E$7*(998.2/$M$12)*($O$12/1)*$K21,IF($J21=7,'Datensatz Radiator'!E$8*(998.2/$M$12)*($O$12/1)*$K21,IF($J21=8,'Datensatz Radiator'!E$9*(998.2/$M$12)*($O$12/1)*$K21,IF($J21=9,'Datensatz Radiator'!E$10*(998.2/$M$12)*($O$12/1)*$K21,IF($J21=10,'Datensatz Radiator'!E$11*(998.2/$M$12)*($O$12/1)*$K21,IF($J21=11,'Datensatz Radiator'!E$12*(998.2/$M$12)*($O$12/1)*$K21,IF($J21=12,'Datensatz Radiator'!E$13*(998.2/$M$12)*($O$12/1)*$K21,IF($J21=13,'Datensatz Radiator'!E$14*(998.2/$M$12)*($O$12/1)*$K21,IF($J21=14,'Datensatz Radiator'!E$15*(998.2/$M$12)*($O$12/1)*$K21,IF($J21=15,'Datensatz Radiator'!E$16*(998.2/$M$12)*($O$12/1)*$K21,IF($J21=16,'Datensatz Radiator'!E$17*(998.2/$M$12)*($O$12/1)*$K21,IF($J21=17,'Datensatz Radiator'!E$18*(998.2/$M$12)*($O$12/1)*$K21,IF($J21=18,'Datensatz Radiator'!E$19*(998.2/$M$12)*($O$12/1)*$K21,IF($J21=19,'Datensatz Radiator'!E$20*(998.2/$M$12)*($O$12/1)*$K21,IF($J21=20,'Datensatz Radiator'!E$21*(998.2/$M$12)*($O$12/1)*$K21,IF($J21=21,'Datensatz Radiator'!E$22*(998.2/$M$12)*($O$12/1)*$K21,IF($J21=22,'Datensatz Radiator'!E$23*(998.2/$M$12)*($O$12/1)*$K21,IF($J21=23,'Datensatz Radiator'!E$24*(998.2/$M$12)*($O$12/1)*$K21,IF($J21=24,'Datensatz Radiator'!E$25*(998.2/$M$12)*($O$12/1)*$K21,IF($J21=25,'Datensatz Radiator'!E$26*(998.2/$M$12)*($O$12/1)*$K21,IF($J21=26,'Datensatz Radiator'!E$27*(998.2/$M$12)*($O$12/1)*$K21,IF($J21=27,'Datensatz Radiator'!E$28*(998.2/$M$12)*($O$12/1)*$K21,IF($J21=28,'Datensatz Radiator'!E$39*(998.2/$M$12)*($O$12/1)*$K21,IF($J21=29,'Datensatz Radiator'!E$30*(998.2/$M$12)*($O$12/1)*$K21,IF($J21=30,'Datensatz Radiator'!E$31*(998.2/$M$12)*($O$12/1)*$K21,IF($J21=31,'Datensatz Radiator'!E$32*(998.2/$M$12)*($O$12/1)*$K21,IF($J21=32,'Datensatz Radiator'!E$33*(998.2/$M$12)*($O$12/1)*$K21,IF($J21=33,'Datensatz Radiator'!E$34*(998.2/$M$12)*($O$12/1)*$K21,IF($J21=34,'Datensatz Radiator'!E$35*(998.2/$M$12)*($O$12/1)*$K21,IF($J21=35,'Datensatz Radiator'!E$36*(998.2/$M$12)*($O$12/1)*$K21,IF($J21=36,'Datensatz Radiator'!E$37*(998.2/$M$12)*($O$12/1)*$K21,'Datensatz Radiator'!E$38*(998.2/$M$12)*($O$12/1)*$K21))))))))))))))))))))))))))))))))))))</f>
        <v>115.90785200524981</v>
      </c>
      <c r="O21" s="10">
        <f>IF($J21=1,'Datensatz Radiator'!F$2*(998.2/$M$12)*($O$12/1)*$K21,IF($J21=2,'Datensatz Radiator'!F$3*(998.2/$M$12)*($O$12/1)*$K21,IF($J21=3,'Datensatz Radiator'!F$4*(998.2/$M$12)*($O$12/1)*$K21,IF($J21=4,'Datensatz Radiator'!F$5*(998.2/$M$12)*($O$12/1)*$K21,IF($J21=5,'Datensatz Radiator'!F$6*(998.2/$M$12)*($O$12/1)*$K21,IF($J21=6,'Datensatz Radiator'!F$7*(998.2/$M$12)*($O$12/1)*$K21,IF($J21=7,'Datensatz Radiator'!F$8*(998.2/$M$12)*($O$12/1)*$K21,IF($J21=8,'Datensatz Radiator'!F$9*(998.2/$M$12)*($O$12/1)*$K21,IF($J21=9,'Datensatz Radiator'!F$10*(998.2/$M$12)*($O$12/1)*$K21,IF($J21=10,'Datensatz Radiator'!F$11*(998.2/$M$12)*($O$12/1)*$K21,IF($J21=11,'Datensatz Radiator'!F$12*(998.2/$M$12)*($O$12/1)*$K21,IF($J21=12,'Datensatz Radiator'!F$13*(998.2/$M$12)*($O$12/1)*$K21,IF($J21=13,'Datensatz Radiator'!F$14*(998.2/$M$12)*($O$12/1)*$K21,IF($J21=14,'Datensatz Radiator'!F$15*(998.2/$M$12)*($O$12/1)*$K21,IF($J21=15,'Datensatz Radiator'!F$16*(998.2/$M$12)*($O$12/1)*$K21,IF($J21=16,'Datensatz Radiator'!F$17*(998.2/$M$12)*($O$12/1)*$K21,IF($J21=17,'Datensatz Radiator'!F$18*(998.2/$M$12)*($O$12/1)*$K21,IF($J21=18,'Datensatz Radiator'!F$19*(998.2/$M$12)*($O$12/1)*$K21,IF($J21=19,'Datensatz Radiator'!F$20*(998.2/$M$12)*($O$12/1)*$K21,IF($J21=20,'Datensatz Radiator'!F$21*(998.2/$M$12)*($O$12/1)*$K21,IF($J21=21,'Datensatz Radiator'!F$22*(998.2/$M$12)*($O$12/1)*$K21,IF($J21=22,'Datensatz Radiator'!F$23*(998.2/$M$12)*($O$12/1)*$K21,IF($J21=23,'Datensatz Radiator'!F$24*(998.2/$M$12)*($O$12/1)*$K21,IF($J21=24,'Datensatz Radiator'!F$25*(998.2/$M$12)*($O$12/1)*$K21,IF($J21=25,'Datensatz Radiator'!F$26*(998.2/$M$12)*($O$12/1)*$K21,IF($J21=26,'Datensatz Radiator'!F$27*(998.2/$M$12)*($O$12/1)*$K21,IF($J21=27,'Datensatz Radiator'!F$28*(998.2/$M$12)*($O$12/1)*$K21,IF($J21=28,'Datensatz Radiator'!F$39*(998.2/$M$12)*($O$12/1)*$K21,IF($J21=29,'Datensatz Radiator'!F$30*(998.2/$M$12)*($O$12/1)*$K21,IF($J21=30,'Datensatz Radiator'!F$31*(998.2/$M$12)*($O$12/1)*$K21,IF($J21=31,'Datensatz Radiator'!F$32*(998.2/$M$12)*($O$12/1)*$K21,IF($J21=32,'Datensatz Radiator'!F$33*(998.2/$M$12)*($O$12/1)*$K21,IF($J21=33,'Datensatz Radiator'!F$34*(998.2/$M$12)*($O$12/1)*$K21,IF($J21=34,'Datensatz Radiator'!F$35*(998.2/$M$12)*($O$12/1)*$K21,IF($J21=35,'Datensatz Radiator'!F$36*(998.2/$M$12)*($O$12/1)*$K21,IF($J21=36,'Datensatz Radiator'!F$37*(998.2/$M$12)*($O$12/1)*$K21,'Datensatz Radiator'!F$38*(998.2/$M$12)*($O$12/1)*$K21))))))))))))))))))))))))))))))))))))</f>
        <v>241.71663510342123</v>
      </c>
      <c r="P21" s="10">
        <f>IF($J21=1,'Datensatz Radiator'!G$2*(998.2/$M$12)*($O$12/1)*$K21,IF($J21=2,'Datensatz Radiator'!G$3*(998.2/$M$12)*($O$12/1)*$K21,IF($J21=3,'Datensatz Radiator'!G$4*(998.2/$M$12)*($O$12/1)*$K21,IF($J21=4,'Datensatz Radiator'!G$5*(998.2/$M$12)*($O$12/1)*$K21,IF($J21=5,'Datensatz Radiator'!G$6*(998.2/$M$12)*($O$12/1)*$K21,IF($J21=6,'Datensatz Radiator'!G$7*(998.2/$M$12)*($O$12/1)*$K21,IF($J21=7,'Datensatz Radiator'!G$8*(998.2/$M$12)*($O$12/1)*$K21,IF($J21=8,'Datensatz Radiator'!G$9*(998.2/$M$12)*($O$12/1)*$K21,IF($J21=9,'Datensatz Radiator'!G$10*(998.2/$M$12)*($O$12/1)*$K21,IF($J21=10,'Datensatz Radiator'!G$11*(998.2/$M$12)*($O$12/1)*$K21,IF($J21=11,'Datensatz Radiator'!G$12*(998.2/$M$12)*($O$12/1)*$K21,IF($J21=12,'Datensatz Radiator'!G$13*(998.2/$M$12)*($O$12/1)*$K21,IF($J21=13,'Datensatz Radiator'!G$14*(998.2/$M$12)*($O$12/1)*$K21,IF($J21=14,'Datensatz Radiator'!G$15*(998.2/$M$12)*($O$12/1)*$K21,IF($J21=15,'Datensatz Radiator'!G$16*(998.2/$M$12)*($O$12/1)*$K21,IF($J21=16,'Datensatz Radiator'!G$17*(998.2/$M$12)*($O$12/1)*$K21,IF($J21=17,'Datensatz Radiator'!G$18*(998.2/$M$12)*($O$12/1)*$K21,IF($J21=18,'Datensatz Radiator'!G$19*(998.2/$M$12)*($O$12/1)*$K21,IF($J21=19,'Datensatz Radiator'!G$20*(998.2/$M$12)*($O$12/1)*$K21,IF($J21=20,'Datensatz Radiator'!G$21*(998.2/$M$12)*($O$12/1)*$K21,IF($J21=21,'Datensatz Radiator'!G$22*(998.2/$M$12)*($O$12/1)*$K21,IF($J21=22,'Datensatz Radiator'!G$23*(998.2/$M$12)*($O$12/1)*$K21,IF($J21=23,'Datensatz Radiator'!G$24*(998.2/$M$12)*($O$12/1)*$K21,IF($J21=24,'Datensatz Radiator'!G$25*(998.2/$M$12)*($O$12/1)*$K21,IF($J21=25,'Datensatz Radiator'!G$26*(998.2/$M$12)*($O$12/1)*$K21,IF($J21=26,'Datensatz Radiator'!G$27*(998.2/$M$12)*($O$12/1)*$K21,IF($J21=27,'Datensatz Radiator'!G$28*(998.2/$M$12)*($O$12/1)*$K21,IF($J21=28,'Datensatz Radiator'!G$39*(998.2/$M$12)*($O$12/1)*$K21,IF($J21=29,'Datensatz Radiator'!G$30*(998.2/$M$12)*($O$12/1)*$K21,IF($J21=30,'Datensatz Radiator'!G$31*(998.2/$M$12)*($O$12/1)*$K21,IF($J21=31,'Datensatz Radiator'!G$32*(998.2/$M$12)*($O$12/1)*$K21,IF($J21=32,'Datensatz Radiator'!G$33*(998.2/$M$12)*($O$12/1)*$K21,IF($J21=33,'Datensatz Radiator'!G$34*(998.2/$M$12)*($O$12/1)*$K21,IF($J21=34,'Datensatz Radiator'!G$35*(998.2/$M$12)*($O$12/1)*$K21,IF($J21=35,'Datensatz Radiator'!G$36*(998.2/$M$12)*($O$12/1)*$K21,IF($J21=36,'Datensatz Radiator'!G$37*(998.2/$M$12)*($O$12/1)*$K21,'Datensatz Radiator'!G$38*(998.2/$M$12)*($O$12/1)*$K21))))))))))))))))))))))))))))))))))))</f>
        <v>400.8493274252221</v>
      </c>
      <c r="Q21" s="10">
        <f>IF($J21=1,'Datensatz Radiator'!H$2*(998.2/$M$12)*($O$12/1)*$K21,IF($J21=2,'Datensatz Radiator'!H$3*(998.2/$M$12)*($O$12/1)*$K21,IF($J21=3,'Datensatz Radiator'!H$4*(998.2/$M$12)*($O$12/1)*$K21,IF($J21=4,'Datensatz Radiator'!H$5*(998.2/$M$12)*($O$12/1)*$K21,IF($J21=5,'Datensatz Radiator'!H$6*(998.2/$M$12)*($O$12/1)*$K21,IF($J21=6,'Datensatz Radiator'!H$7*(998.2/$M$12)*($O$12/1)*$K21,IF($J21=7,'Datensatz Radiator'!H$8*(998.2/$M$12)*($O$12/1)*$K21,IF($J21=8,'Datensatz Radiator'!H$9*(998.2/$M$12)*($O$12/1)*$K21,IF($J21=9,'Datensatz Radiator'!H$10*(998.2/$M$12)*($O$12/1)*$K21,IF($J21=10,'Datensatz Radiator'!H$11*(998.2/$M$12)*($O$12/1)*$K21,IF($J21=11,'Datensatz Radiator'!H$12*(998.2/$M$12)*($O$12/1)*$K21,IF($J21=12,'Datensatz Radiator'!H$13*(998.2/$M$12)*($O$12/1)*$K21,IF($J21=13,'Datensatz Radiator'!H$14*(998.2/$M$12)*($O$12/1)*$K21,IF($J21=14,'Datensatz Radiator'!H$15*(998.2/$M$12)*($O$12/1)*$K21,IF($J21=15,'Datensatz Radiator'!H$16*(998.2/$M$12)*($O$12/1)*$K21,IF($J21=16,'Datensatz Radiator'!H$17*(998.2/$M$12)*($O$12/1)*$K21,IF($J21=17,'Datensatz Radiator'!H$18*(998.2/$M$12)*($O$12/1)*$K21,IF($J21=18,'Datensatz Radiator'!H$19*(998.2/$M$12)*($O$12/1)*$K21,IF($J21=19,'Datensatz Radiator'!H$20*(998.2/$M$12)*($O$12/1)*$K21,IF($J21=20,'Datensatz Radiator'!H$21*(998.2/$M$12)*($O$12/1)*$K21,IF($J21=21,'Datensatz Radiator'!H$22*(998.2/$M$12)*($O$12/1)*$K21,IF($J21=22,'Datensatz Radiator'!H$23*(998.2/$M$12)*($O$12/1)*$K21,IF($J21=23,'Datensatz Radiator'!H$24*(998.2/$M$12)*($O$12/1)*$K21,IF($J21=24,'Datensatz Radiator'!H$25*(998.2/$M$12)*($O$12/1)*$K21,IF($J21=25,'Datensatz Radiator'!H$26*(998.2/$M$12)*($O$12/1)*$K21,IF($J21=26,'Datensatz Radiator'!H$27*(998.2/$M$12)*($O$12/1)*$K21,IF($J21=27,'Datensatz Radiator'!H$28*(998.2/$M$12)*($O$12/1)*$K21,IF($J21=28,'Datensatz Radiator'!H$39*(998.2/$M$12)*($O$12/1)*$K21,IF($J21=29,'Datensatz Radiator'!H$30*(998.2/$M$12)*($O$12/1)*$K21,IF($J21=30,'Datensatz Radiator'!H$31*(998.2/$M$12)*($O$12/1)*$K21,IF($J21=31,'Datensatz Radiator'!H$32*(998.2/$M$12)*($O$12/1)*$K21,IF($J21=32,'Datensatz Radiator'!H$33*(998.2/$M$12)*($O$12/1)*$K21,IF($J21=33,'Datensatz Radiator'!H$34*(998.2/$M$12)*($O$12/1)*$K21,IF($J21=34,'Datensatz Radiator'!H$35*(998.2/$M$12)*($O$12/1)*$K21,IF($J21=35,'Datensatz Radiator'!H$36*(998.2/$M$12)*($O$12/1)*$K21,IF($J21=36,'Datensatz Radiator'!H$37*(998.2/$M$12)*($O$12/1)*$K21,'Datensatz Radiator'!H$38*(998.2/$M$12)*($O$12/1)*$K21))))))))))))))))))))))))))))))))))))</f>
        <v>593.30592897065253</v>
      </c>
      <c r="R21" s="10">
        <f>IF($J21=1,'Datensatz Radiator'!I$2*(998.2/$M$12)*($O$12/1)*$K21,IF($J21=2,'Datensatz Radiator'!I$3*(998.2/$M$12)*($O$12/1)*$K21,IF($J21=3,'Datensatz Radiator'!I$4*(998.2/$M$12)*($O$12/1)*$K21,IF($J21=4,'Datensatz Radiator'!I$5*(998.2/$M$12)*($O$12/1)*$K21,IF($J21=5,'Datensatz Radiator'!I$6*(998.2/$M$12)*($O$12/1)*$K21,IF($J21=6,'Datensatz Radiator'!I$7*(998.2/$M$12)*($O$12/1)*$K21,IF($J21=7,'Datensatz Radiator'!I$8*(998.2/$M$12)*($O$12/1)*$K21,IF($J21=8,'Datensatz Radiator'!I$9*(998.2/$M$12)*($O$12/1)*$K21,IF($J21=9,'Datensatz Radiator'!I$10*(998.2/$M$12)*($O$12/1)*$K21,IF($J21=10,'Datensatz Radiator'!I$11*(998.2/$M$12)*($O$12/1)*$K21,IF($J21=11,'Datensatz Radiator'!I$12*(998.2/$M$12)*($O$12/1)*$K21,IF($J21=12,'Datensatz Radiator'!I$13*(998.2/$M$12)*($O$12/1)*$K21,IF($J21=13,'Datensatz Radiator'!I$14*(998.2/$M$12)*($O$12/1)*$K21,IF($J21=14,'Datensatz Radiator'!I$15*(998.2/$M$12)*($O$12/1)*$K21,IF($J21=15,'Datensatz Radiator'!I$16*(998.2/$M$12)*($O$12/1)*$K21,IF($J21=16,'Datensatz Radiator'!I$17*(998.2/$M$12)*($O$12/1)*$K21,IF($J21=17,'Datensatz Radiator'!I$18*(998.2/$M$12)*($O$12/1)*$K21,IF($J21=18,'Datensatz Radiator'!I$19*(998.2/$M$12)*($O$12/1)*$K21,IF($J21=19,'Datensatz Radiator'!I$20*(998.2/$M$12)*($O$12/1)*$K21,IF($J21=20,'Datensatz Radiator'!I$21*(998.2/$M$12)*($O$12/1)*$K21,IF($J21=21,'Datensatz Radiator'!I$22*(998.2/$M$12)*($O$12/1)*$K21,IF($J21=22,'Datensatz Radiator'!I$23*(998.2/$M$12)*($O$12/1)*$K21,IF($J21=23,'Datensatz Radiator'!I$24*(998.2/$M$12)*($O$12/1)*$K21,IF($J21=24,'Datensatz Radiator'!I$25*(998.2/$M$12)*($O$12/1)*$K21,IF($J21=25,'Datensatz Radiator'!I$26*(998.2/$M$12)*($O$12/1)*$K21,IF($J21=26,'Datensatz Radiator'!I$27*(998.2/$M$12)*($O$12/1)*$K21,IF($J21=27,'Datensatz Radiator'!I$28*(998.2/$M$12)*($O$12/1)*$K21,IF($J21=28,'Datensatz Radiator'!I$39*(998.2/$M$12)*($O$12/1)*$K21,IF($J21=29,'Datensatz Radiator'!I$30*(998.2/$M$12)*($O$12/1)*$K21,IF($J21=30,'Datensatz Radiator'!I$31*(998.2/$M$12)*($O$12/1)*$K21,IF($J21=31,'Datensatz Radiator'!I$32*(998.2/$M$12)*($O$12/1)*$K21,IF($J21=32,'Datensatz Radiator'!I$33*(998.2/$M$12)*($O$12/1)*$K21,IF($J21=33,'Datensatz Radiator'!I$34*(998.2/$M$12)*($O$12/1)*$K21,IF($J21=34,'Datensatz Radiator'!I$35*(998.2/$M$12)*($O$12/1)*$K21,IF($J21=35,'Datensatz Radiator'!I$36*(998.2/$M$12)*($O$12/1)*$K21,IF($J21=36,'Datensatz Radiator'!I$37*(998.2/$M$12)*($O$12/1)*$K21,'Datensatz Radiator'!I$38*(998.2/$M$12)*($O$12/1)*$K21))))))))))))))))))))))))))))))))))))</f>
        <v>819.08643973971243</v>
      </c>
      <c r="S21" s="10">
        <f>IF($J21=1,'Datensatz Radiator'!J$2*(998.2/$M$12)*($O$12/1)*$K21,IF($J21=2,'Datensatz Radiator'!J$3*(998.2/$M$12)*($O$12/1)*$K21,IF($J21=3,'Datensatz Radiator'!J$4*(998.2/$M$12)*($O$12/1)*$K21,IF($J21=4,'Datensatz Radiator'!J$5*(998.2/$M$12)*($O$12/1)*$K21,IF($J21=5,'Datensatz Radiator'!J$6*(998.2/$M$12)*($O$12/1)*$K21,IF($J21=6,'Datensatz Radiator'!J$7*(998.2/$M$12)*($O$12/1)*$K21,IF($J21=7,'Datensatz Radiator'!J$8*(998.2/$M$12)*($O$12/1)*$K21,IF($J21=8,'Datensatz Radiator'!J$9*(998.2/$M$12)*($O$12/1)*$K21,IF($J21=9,'Datensatz Radiator'!J$10*(998.2/$M$12)*($O$12/1)*$K21,IF($J21=10,'Datensatz Radiator'!J$11*(998.2/$M$12)*($O$12/1)*$K21,IF($J21=11,'Datensatz Radiator'!J$12*(998.2/$M$12)*($O$12/1)*$K21,IF($J21=12,'Datensatz Radiator'!J$13*(998.2/$M$12)*($O$12/1)*$K21,IF($J21=13,'Datensatz Radiator'!J$14*(998.2/$M$12)*($O$12/1)*$K21,IF($J21=14,'Datensatz Radiator'!J$15*(998.2/$M$12)*($O$12/1)*$K21,IF($J21=15,'Datensatz Radiator'!J$16*(998.2/$M$12)*($O$12/1)*$K21,IF($J21=16,'Datensatz Radiator'!J$17*(998.2/$M$12)*($O$12/1)*$K21,IF($J21=17,'Datensatz Radiator'!J$18*(998.2/$M$12)*($O$12/1)*$K21,IF($J21=18,'Datensatz Radiator'!J$19*(998.2/$M$12)*($O$12/1)*$K21,IF($J21=19,'Datensatz Radiator'!J$20*(998.2/$M$12)*($O$12/1)*$K21,IF($J21=20,'Datensatz Radiator'!J$21*(998.2/$M$12)*($O$12/1)*$K21,IF($J21=21,'Datensatz Radiator'!J$22*(998.2/$M$12)*($O$12/1)*$K21,IF($J21=22,'Datensatz Radiator'!J$23*(998.2/$M$12)*($O$12/1)*$K21,IF($J21=23,'Datensatz Radiator'!J$24*(998.2/$M$12)*($O$12/1)*$K21,IF($J21=24,'Datensatz Radiator'!J$25*(998.2/$M$12)*($O$12/1)*$K21,IF($J21=25,'Datensatz Radiator'!J$26*(998.2/$M$12)*($O$12/1)*$K21,IF($J21=26,'Datensatz Radiator'!J$27*(998.2/$M$12)*($O$12/1)*$K21,IF($J21=27,'Datensatz Radiator'!J$28*(998.2/$M$12)*($O$12/1)*$K21,IF($J21=28,'Datensatz Radiator'!J$39*(998.2/$M$12)*($O$12/1)*$K21,IF($J21=29,'Datensatz Radiator'!J$30*(998.2/$M$12)*($O$12/1)*$K21,IF($J21=30,'Datensatz Radiator'!J$31*(998.2/$M$12)*($O$12/1)*$K21,IF($J21=31,'Datensatz Radiator'!J$32*(998.2/$M$12)*($O$12/1)*$K21,IF($J21=32,'Datensatz Radiator'!J$33*(998.2/$M$12)*($O$12/1)*$K21,IF($J21=33,'Datensatz Radiator'!J$34*(998.2/$M$12)*($O$12/1)*$K21,IF($J21=34,'Datensatz Radiator'!J$35*(998.2/$M$12)*($O$12/1)*$K21,IF($J21=35,'Datensatz Radiator'!J$36*(998.2/$M$12)*($O$12/1)*$K21,IF($J21=36,'Datensatz Radiator'!J$37*(998.2/$M$12)*($O$12/1)*$K21,'Datensatz Radiator'!J$38*(998.2/$M$12)*($O$12/1)*$K21))))))))))))))))))))))))))))))))))))</f>
        <v>1078.1908597324018</v>
      </c>
      <c r="T21" s="10">
        <f>IF($J21=1,'Datensatz Radiator'!K$2*(998.2/$M$12)*($O$12/1)*$K21,IF($J21=2,'Datensatz Radiator'!K$3*(998.2/$M$12)*($O$12/1)*$K21,IF($J21=3,'Datensatz Radiator'!K$4*(998.2/$M$12)*($O$12/1)*$K21,IF($J21=4,'Datensatz Radiator'!K$5*(998.2/$M$12)*($O$12/1)*$K21,IF($J21=5,'Datensatz Radiator'!K$6*(998.2/$M$12)*($O$12/1)*$K21,IF($J21=6,'Datensatz Radiator'!K$7*(998.2/$M$12)*($O$12/1)*$K21,IF($J21=7,'Datensatz Radiator'!K$8*(998.2/$M$12)*($O$12/1)*$K21,IF($J21=8,'Datensatz Radiator'!K$9*(998.2/$M$12)*($O$12/1)*$K21,IF($J21=9,'Datensatz Radiator'!K$10*(998.2/$M$12)*($O$12/1)*$K21,IF($J21=10,'Datensatz Radiator'!K$11*(998.2/$M$12)*($O$12/1)*$K21,IF($J21=11,'Datensatz Radiator'!K$12*(998.2/$M$12)*($O$12/1)*$K21,IF($J21=12,'Datensatz Radiator'!K$13*(998.2/$M$12)*($O$12/1)*$K21,IF($J21=13,'Datensatz Radiator'!K$14*(998.2/$M$12)*($O$12/1)*$K21,IF($J21=14,'Datensatz Radiator'!K$15*(998.2/$M$12)*($O$12/1)*$K21,IF($J21=15,'Datensatz Radiator'!K$16*(998.2/$M$12)*($O$12/1)*$K21,IF($J21=16,'Datensatz Radiator'!K$17*(998.2/$M$12)*($O$12/1)*$K21,IF($J21=17,'Datensatz Radiator'!K$18*(998.2/$M$12)*($O$12/1)*$K21,IF($J21=18,'Datensatz Radiator'!K$19*(998.2/$M$12)*($O$12/1)*$K21,IF($J21=19,'Datensatz Radiator'!K$20*(998.2/$M$12)*($O$12/1)*$K21,IF($J21=20,'Datensatz Radiator'!K$21*(998.2/$M$12)*($O$12/1)*$K21,IF($J21=21,'Datensatz Radiator'!K$22*(998.2/$M$12)*($O$12/1)*$K21,IF($J21=22,'Datensatz Radiator'!K$23*(998.2/$M$12)*($O$12/1)*$K21,IF($J21=23,'Datensatz Radiator'!K$24*(998.2/$M$12)*($O$12/1)*$K21,IF($J21=24,'Datensatz Radiator'!K$25*(998.2/$M$12)*($O$12/1)*$K21,IF($J21=25,'Datensatz Radiator'!K$26*(998.2/$M$12)*($O$12/1)*$K21,IF($J21=26,'Datensatz Radiator'!K$27*(998.2/$M$12)*($O$12/1)*$K21,IF($J21=27,'Datensatz Radiator'!K$28*(998.2/$M$12)*($O$12/1)*$K21,IF($J21=28,'Datensatz Radiator'!K$39*(998.2/$M$12)*($O$12/1)*$K21,IF($J21=29,'Datensatz Radiator'!K$30*(998.2/$M$12)*($O$12/1)*$K21,IF($J21=30,'Datensatz Radiator'!K$31*(998.2/$M$12)*($O$12/1)*$K21,IF($J21=31,'Datensatz Radiator'!K$32*(998.2/$M$12)*($O$12/1)*$K21,IF($J21=32,'Datensatz Radiator'!K$33*(998.2/$M$12)*($O$12/1)*$K21,IF($J21=33,'Datensatz Radiator'!K$34*(998.2/$M$12)*($O$12/1)*$K21,IF($J21=34,'Datensatz Radiator'!K$35*(998.2/$M$12)*($O$12/1)*$K21,IF($J21=35,'Datensatz Radiator'!K$36*(998.2/$M$12)*($O$12/1)*$K21,IF($J21=36,'Datensatz Radiator'!K$37*(998.2/$M$12)*($O$12/1)*$K21,'Datensatz Radiator'!K$38*(998.2/$M$12)*($O$12/1)*$K21))))))))))))))))))))))))))))))))))))</f>
        <v>1370.6191889487204</v>
      </c>
      <c r="U21" s="10">
        <f>IF($J21=1,'Datensatz Radiator'!L$2*(998.2/$M$12)*($O$12/1)*$K21,IF($J21=2,'Datensatz Radiator'!L$3*(998.2/$M$12)*($O$12/1)*$K21,IF($J21=3,'Datensatz Radiator'!L$4*(998.2/$M$12)*($O$12/1)*$K21,IF($J21=4,'Datensatz Radiator'!L$5*(998.2/$M$12)*($O$12/1)*$K21,IF($J21=5,'Datensatz Radiator'!L$6*(998.2/$M$12)*($O$12/1)*$K21,IF($J21=6,'Datensatz Radiator'!L$7*(998.2/$M$12)*($O$12/1)*$K21,IF($J21=7,'Datensatz Radiator'!L$8*(998.2/$M$12)*($O$12/1)*$K21,IF($J21=8,'Datensatz Radiator'!L$9*(998.2/$M$12)*($O$12/1)*$K21,IF($J21=9,'Datensatz Radiator'!L$10*(998.2/$M$12)*($O$12/1)*$K21,IF($J21=10,'Datensatz Radiator'!L$11*(998.2/$M$12)*($O$12/1)*$K21,IF($J21=11,'Datensatz Radiator'!L$12*(998.2/$M$12)*($O$12/1)*$K21,IF($J21=12,'Datensatz Radiator'!L$13*(998.2/$M$12)*($O$12/1)*$K21,IF($J21=13,'Datensatz Radiator'!L$14*(998.2/$M$12)*($O$12/1)*$K21,IF($J21=14,'Datensatz Radiator'!L$15*(998.2/$M$12)*($O$12/1)*$K21,IF($J21=15,'Datensatz Radiator'!L$16*(998.2/$M$12)*($O$12/1)*$K21,IF($J21=16,'Datensatz Radiator'!L$17*(998.2/$M$12)*($O$12/1)*$K21,IF($J21=17,'Datensatz Radiator'!L$18*(998.2/$M$12)*($O$12/1)*$K21,IF($J21=18,'Datensatz Radiator'!L$19*(998.2/$M$12)*($O$12/1)*$K21,IF($J21=19,'Datensatz Radiator'!L$20*(998.2/$M$12)*($O$12/1)*$K21,IF($J21=20,'Datensatz Radiator'!L$21*(998.2/$M$12)*($O$12/1)*$K21,IF($J21=21,'Datensatz Radiator'!L$22*(998.2/$M$12)*($O$12/1)*$K21,IF($J21=22,'Datensatz Radiator'!L$23*(998.2/$M$12)*($O$12/1)*$K21,IF($J21=23,'Datensatz Radiator'!L$24*(998.2/$M$12)*($O$12/1)*$K21,IF($J21=24,'Datensatz Radiator'!L$25*(998.2/$M$12)*($O$12/1)*$K21,IF($J21=25,'Datensatz Radiator'!L$26*(998.2/$M$12)*($O$12/1)*$K21,IF($J21=26,'Datensatz Radiator'!L$27*(998.2/$M$12)*($O$12/1)*$K21,IF($J21=27,'Datensatz Radiator'!L$28*(998.2/$M$12)*($O$12/1)*$K21,IF($J21=28,'Datensatz Radiator'!L$39*(998.2/$M$12)*($O$12/1)*$K21,IF($J21=29,'Datensatz Radiator'!L$30*(998.2/$M$12)*($O$12/1)*$K21,IF($J21=30,'Datensatz Radiator'!L$31*(998.2/$M$12)*($O$12/1)*$K21,IF($J21=31,'Datensatz Radiator'!L$32*(998.2/$M$12)*($O$12/1)*$K21,IF($J21=32,'Datensatz Radiator'!L$33*(998.2/$M$12)*($O$12/1)*$K21,IF($J21=33,'Datensatz Radiator'!L$34*(998.2/$M$12)*($O$12/1)*$K21,IF($J21=34,'Datensatz Radiator'!L$35*(998.2/$M$12)*($O$12/1)*$K21,IF($J21=35,'Datensatz Radiator'!L$36*(998.2/$M$12)*($O$12/1)*$K21,IF($J21=36,'Datensatz Radiator'!L$37*(998.2/$M$12)*($O$12/1)*$K21,'Datensatz Radiator'!L$38*(998.2/$M$12)*($O$12/1)*$K21))))))))))))))))))))))))))))))))))))</f>
        <v>1696.371427388669</v>
      </c>
      <c r="V21" s="10">
        <f>IF($J21=1,'Datensatz Radiator'!M$2*(998.2/$M$12)*($O$12/1)*$K21,IF($J21=2,'Datensatz Radiator'!M$3*(998.2/$M$12)*($O$12/1)*$K21,IF($J21=3,'Datensatz Radiator'!M$4*(998.2/$M$12)*($O$12/1)*$K21,IF($J21=4,'Datensatz Radiator'!M$5*(998.2/$M$12)*($O$12/1)*$K21,IF($J21=5,'Datensatz Radiator'!M$6*(998.2/$M$12)*($O$12/1)*$K21,IF($J21=6,'Datensatz Radiator'!M$7*(998.2/$M$12)*($O$12/1)*$K21,IF($J21=7,'Datensatz Radiator'!M$8*(998.2/$M$12)*($O$12/1)*$K21,IF($J21=8,'Datensatz Radiator'!M$9*(998.2/$M$12)*($O$12/1)*$K21,IF($J21=9,'Datensatz Radiator'!M$10*(998.2/$M$12)*($O$12/1)*$K21,IF($J21=10,'Datensatz Radiator'!M$11*(998.2/$M$12)*($O$12/1)*$K21,IF($J21=11,'Datensatz Radiator'!M$12*(998.2/$M$12)*($O$12/1)*$K21,IF($J21=12,'Datensatz Radiator'!M$13*(998.2/$M$12)*($O$12/1)*$K21,IF($J21=13,'Datensatz Radiator'!M$14*(998.2/$M$12)*($O$12/1)*$K21,IF($J21=14,'Datensatz Radiator'!M$15*(998.2/$M$12)*($O$12/1)*$K21,IF($J21=15,'Datensatz Radiator'!M$16*(998.2/$M$12)*($O$12/1)*$K21,IF($J21=16,'Datensatz Radiator'!M$17*(998.2/$M$12)*($O$12/1)*$K21,IF($J21=17,'Datensatz Radiator'!M$18*(998.2/$M$12)*($O$12/1)*$K21,IF($J21=18,'Datensatz Radiator'!M$19*(998.2/$M$12)*($O$12/1)*$K21,IF($J21=19,'Datensatz Radiator'!M$20*(998.2/$M$12)*($O$12/1)*$K21,IF($J21=20,'Datensatz Radiator'!M$21*(998.2/$M$12)*($O$12/1)*$K21,IF($J21=21,'Datensatz Radiator'!M$22*(998.2/$M$12)*($O$12/1)*$K21,IF($J21=22,'Datensatz Radiator'!M$23*(998.2/$M$12)*($O$12/1)*$K21,IF($J21=23,'Datensatz Radiator'!M$24*(998.2/$M$12)*($O$12/1)*$K21,IF($J21=24,'Datensatz Radiator'!M$25*(998.2/$M$12)*($O$12/1)*$K21,IF($J21=25,'Datensatz Radiator'!M$26*(998.2/$M$12)*($O$12/1)*$K21,IF($J21=26,'Datensatz Radiator'!M$27*(998.2/$M$12)*($O$12/1)*$K21,IF($J21=27,'Datensatz Radiator'!M$28*(998.2/$M$12)*($O$12/1)*$K21,IF($J21=28,'Datensatz Radiator'!M$39*(998.2/$M$12)*($O$12/1)*$K21,IF($J21=29,'Datensatz Radiator'!M$30*(998.2/$M$12)*($O$12/1)*$K21,IF($J21=30,'Datensatz Radiator'!M$31*(998.2/$M$12)*($O$12/1)*$K21,IF($J21=31,'Datensatz Radiator'!M$32*(998.2/$M$12)*($O$12/1)*$K21,IF($J21=32,'Datensatz Radiator'!M$33*(998.2/$M$12)*($O$12/1)*$K21,IF($J21=33,'Datensatz Radiator'!M$34*(998.2/$M$12)*($O$12/1)*$K21,IF($J21=34,'Datensatz Radiator'!M$35*(998.2/$M$12)*($O$12/1)*$K21,IF($J21=35,'Datensatz Radiator'!M$36*(998.2/$M$12)*($O$12/1)*$K21,IF($J21=36,'Datensatz Radiator'!M$37*(998.2/$M$12)*($O$12/1)*$K21,'Datensatz Radiator'!M$38*(998.2/$M$12)*($O$12/1)*$K21))))))))))))))))))))))))))))))))))))</f>
        <v>2055.447575052247</v>
      </c>
      <c r="W21" s="10">
        <f>IF($J21=1,'Datensatz Radiator'!N$2*(998.2/$M$12)*($O$12/1)*$K21,IF($J21=2,'Datensatz Radiator'!N$3*(998.2/$M$12)*($O$12/1)*$K21,IF($J21=3,'Datensatz Radiator'!N$4*(998.2/$M$12)*($O$12/1)*$K21,IF($J21=4,'Datensatz Radiator'!N$5*(998.2/$M$12)*($O$12/1)*$K21,IF($J21=5,'Datensatz Radiator'!N$6*(998.2/$M$12)*($O$12/1)*$K21,IF($J21=6,'Datensatz Radiator'!N$7*(998.2/$M$12)*($O$12/1)*$K21,IF($J21=7,'Datensatz Radiator'!N$8*(998.2/$M$12)*($O$12/1)*$K21,IF($J21=8,'Datensatz Radiator'!N$9*(998.2/$M$12)*($O$12/1)*$K21,IF($J21=9,'Datensatz Radiator'!N$10*(998.2/$M$12)*($O$12/1)*$K21,IF($J21=10,'Datensatz Radiator'!N$11*(998.2/$M$12)*($O$12/1)*$K21,IF($J21=11,'Datensatz Radiator'!N$12*(998.2/$M$12)*($O$12/1)*$K21,IF($J21=12,'Datensatz Radiator'!N$13*(998.2/$M$12)*($O$12/1)*$K21,IF($J21=13,'Datensatz Radiator'!N$14*(998.2/$M$12)*($O$12/1)*$K21,IF($J21=14,'Datensatz Radiator'!N$15*(998.2/$M$12)*($O$12/1)*$K21,IF($J21=15,'Datensatz Radiator'!N$16*(998.2/$M$12)*($O$12/1)*$K21,IF($J21=16,'Datensatz Radiator'!N$17*(998.2/$M$12)*($O$12/1)*$K21,IF($J21=17,'Datensatz Radiator'!N$18*(998.2/$M$12)*($O$12/1)*$K21,IF($J21=18,'Datensatz Radiator'!N$19*(998.2/$M$12)*($O$12/1)*$K21,IF($J21=19,'Datensatz Radiator'!N$20*(998.2/$M$12)*($O$12/1)*$K21,IF($J21=20,'Datensatz Radiator'!N$21*(998.2/$M$12)*($O$12/1)*$K21,IF($J21=21,'Datensatz Radiator'!N$22*(998.2/$M$12)*($O$12/1)*$K21,IF($J21=22,'Datensatz Radiator'!N$23*(998.2/$M$12)*($O$12/1)*$K21,IF($J21=23,'Datensatz Radiator'!N$24*(998.2/$M$12)*($O$12/1)*$K21,IF($J21=24,'Datensatz Radiator'!N$25*(998.2/$M$12)*($O$12/1)*$K21,IF($J21=25,'Datensatz Radiator'!N$26*(998.2/$M$12)*($O$12/1)*$K21,IF($J21=26,'Datensatz Radiator'!N$27*(998.2/$M$12)*($O$12/1)*$K21,IF($J21=27,'Datensatz Radiator'!N$28*(998.2/$M$12)*($O$12/1)*$K21,IF($J21=28,'Datensatz Radiator'!N$39*(998.2/$M$12)*($O$12/1)*$K21,IF($J21=29,'Datensatz Radiator'!N$30*(998.2/$M$12)*($O$12/1)*$K21,IF($J21=30,'Datensatz Radiator'!N$31*(998.2/$M$12)*($O$12/1)*$K21,IF($J21=31,'Datensatz Radiator'!N$32*(998.2/$M$12)*($O$12/1)*$K21,IF($J21=32,'Datensatz Radiator'!N$33*(998.2/$M$12)*($O$12/1)*$K21,IF($J21=33,'Datensatz Radiator'!N$34*(998.2/$M$12)*($O$12/1)*$K21,IF($J21=34,'Datensatz Radiator'!N$35*(998.2/$M$12)*($O$12/1)*$K21,IF($J21=35,'Datensatz Radiator'!N$36*(998.2/$M$12)*($O$12/1)*$K21,IF($J21=36,'Datensatz Radiator'!N$37*(998.2/$M$12)*($O$12/1)*$K21,'Datensatz Radiator'!N$38*(998.2/$M$12)*($O$12/1)*$K21))))))))))))))))))))))))))))))))))))</f>
        <v>2447.847631939454</v>
      </c>
      <c r="X21" s="10">
        <f>IF($J21=1,'Datensatz Radiator'!O$2*(998.2/$M$12)*($O$12/1)*$K21,IF($J21=2,'Datensatz Radiator'!O$3*(998.2/$M$12)*($O$12/1)*$K21,IF($J21=3,'Datensatz Radiator'!O$4*(998.2/$M$12)*($O$12/1)*$K21,IF($J21=4,'Datensatz Radiator'!O$5*(998.2/$M$12)*($O$12/1)*$K21,IF($J21=5,'Datensatz Radiator'!O$6*(998.2/$M$12)*($O$12/1)*$K21,IF($J21=6,'Datensatz Radiator'!O$7*(998.2/$M$12)*($O$12/1)*$K21,IF($J21=7,'Datensatz Radiator'!O$8*(998.2/$M$12)*($O$12/1)*$K21,IF($J21=8,'Datensatz Radiator'!O$9*(998.2/$M$12)*($O$12/1)*$K21,IF($J21=9,'Datensatz Radiator'!O$10*(998.2/$M$12)*($O$12/1)*$K21,IF($J21=10,'Datensatz Radiator'!O$11*(998.2/$M$12)*($O$12/1)*$K21,IF($J21=11,'Datensatz Radiator'!O$12*(998.2/$M$12)*($O$12/1)*$K21,IF($J21=12,'Datensatz Radiator'!O$13*(998.2/$M$12)*($O$12/1)*$K21,IF($J21=13,'Datensatz Radiator'!O$14*(998.2/$M$12)*($O$12/1)*$K21,IF($J21=14,'Datensatz Radiator'!O$15*(998.2/$M$12)*($O$12/1)*$K21,IF($J21=15,'Datensatz Radiator'!O$16*(998.2/$M$12)*($O$12/1)*$K21,IF($J21=16,'Datensatz Radiator'!O$17*(998.2/$M$12)*($O$12/1)*$K21,IF($J21=17,'Datensatz Radiator'!O$18*(998.2/$M$12)*($O$12/1)*$K21,IF($J21=18,'Datensatz Radiator'!O$19*(998.2/$M$12)*($O$12/1)*$K21,IF($J21=19,'Datensatz Radiator'!O$20*(998.2/$M$12)*($O$12/1)*$K21,IF($J21=20,'Datensatz Radiator'!O$21*(998.2/$M$12)*($O$12/1)*$K21,IF($J21=21,'Datensatz Radiator'!O$22*(998.2/$M$12)*($O$12/1)*$K21,IF($J21=22,'Datensatz Radiator'!O$23*(998.2/$M$12)*($O$12/1)*$K21,IF($J21=23,'Datensatz Radiator'!O$24*(998.2/$M$12)*($O$12/1)*$K21,IF($J21=24,'Datensatz Radiator'!O$25*(998.2/$M$12)*($O$12/1)*$K21,IF($J21=25,'Datensatz Radiator'!O$26*(998.2/$M$12)*($O$12/1)*$K21,IF($J21=26,'Datensatz Radiator'!O$27*(998.2/$M$12)*($O$12/1)*$K21,IF($J21=27,'Datensatz Radiator'!O$28*(998.2/$M$12)*($O$12/1)*$K21,IF($J21=28,'Datensatz Radiator'!O$39*(998.2/$M$12)*($O$12/1)*$K21,IF($J21=29,'Datensatz Radiator'!O$30*(998.2/$M$12)*($O$12/1)*$K21,IF($J21=30,'Datensatz Radiator'!O$31*(998.2/$M$12)*($O$12/1)*$K21,IF($J21=31,'Datensatz Radiator'!O$32*(998.2/$M$12)*($O$12/1)*$K21,IF($J21=32,'Datensatz Radiator'!O$33*(998.2/$M$12)*($O$12/1)*$K21,IF($J21=33,'Datensatz Radiator'!O$34*(998.2/$M$12)*($O$12/1)*$K21,IF($J21=34,'Datensatz Radiator'!O$35*(998.2/$M$12)*($O$12/1)*$K21,IF($J21=35,'Datensatz Radiator'!O$36*(998.2/$M$12)*($O$12/1)*$K21,IF($J21=36,'Datensatz Radiator'!O$37*(998.2/$M$12)*($O$12/1)*$K21,'Datensatz Radiator'!O$38*(998.2/$M$12)*($O$12/1)*$K21))))))))))))))))))))))))))))))))))))</f>
        <v>2873.571598050291</v>
      </c>
      <c r="Y21" s="10">
        <f>IF($J21=1,'Datensatz Radiator'!P$2*(998.2/$M$12)*($O$12/1)*$K21,IF($J21=2,'Datensatz Radiator'!P$3*(998.2/$M$12)*($O$12/1)*$K21,IF($J21=3,'Datensatz Radiator'!P$4*(998.2/$M$12)*($O$12/1)*$K21,IF($J21=4,'Datensatz Radiator'!P$5*(998.2/$M$12)*($O$12/1)*$K21,IF($J21=5,'Datensatz Radiator'!P$6*(998.2/$M$12)*($O$12/1)*$K21,IF($J21=6,'Datensatz Radiator'!P$7*(998.2/$M$12)*($O$12/1)*$K21,IF($J21=7,'Datensatz Radiator'!P$8*(998.2/$M$12)*($O$12/1)*$K21,IF($J21=8,'Datensatz Radiator'!P$9*(998.2/$M$12)*($O$12/1)*$K21,IF($J21=9,'Datensatz Radiator'!P$10*(998.2/$M$12)*($O$12/1)*$K21,IF($J21=10,'Datensatz Radiator'!P$11*(998.2/$M$12)*($O$12/1)*$K21,IF($J21=11,'Datensatz Radiator'!P$12*(998.2/$M$12)*($O$12/1)*$K21,IF($J21=12,'Datensatz Radiator'!P$13*(998.2/$M$12)*($O$12/1)*$K21,IF($J21=13,'Datensatz Radiator'!P$14*(998.2/$M$12)*($O$12/1)*$K21,IF($J21=14,'Datensatz Radiator'!P$15*(998.2/$M$12)*($O$12/1)*$K21,IF($J21=15,'Datensatz Radiator'!P$16*(998.2/$M$12)*($O$12/1)*$K21,IF($J21=16,'Datensatz Radiator'!P$17*(998.2/$M$12)*($O$12/1)*$K21,IF($J21=17,'Datensatz Radiator'!P$18*(998.2/$M$12)*($O$12/1)*$K21,IF($J21=18,'Datensatz Radiator'!P$19*(998.2/$M$12)*($O$12/1)*$K21,IF($J21=19,'Datensatz Radiator'!P$20*(998.2/$M$12)*($O$12/1)*$K21,IF($J21=20,'Datensatz Radiator'!P$21*(998.2/$M$12)*($O$12/1)*$K21,IF($J21=21,'Datensatz Radiator'!P$22*(998.2/$M$12)*($O$12/1)*$K21,IF($J21=22,'Datensatz Radiator'!P$23*(998.2/$M$12)*($O$12/1)*$K21,IF($J21=23,'Datensatz Radiator'!P$24*(998.2/$M$12)*($O$12/1)*$K21,IF($J21=24,'Datensatz Radiator'!P$25*(998.2/$M$12)*($O$12/1)*$K21,IF($J21=25,'Datensatz Radiator'!P$26*(998.2/$M$12)*($O$12/1)*$K21,IF($J21=26,'Datensatz Radiator'!P$27*(998.2/$M$12)*($O$12/1)*$K21,IF($J21=27,'Datensatz Radiator'!P$28*(998.2/$M$12)*($O$12/1)*$K21,IF($J21=28,'Datensatz Radiator'!P$39*(998.2/$M$12)*($O$12/1)*$K21,IF($J21=29,'Datensatz Radiator'!P$30*(998.2/$M$12)*($O$12/1)*$K21,IF($J21=30,'Datensatz Radiator'!P$31*(998.2/$M$12)*($O$12/1)*$K21,IF($J21=31,'Datensatz Radiator'!P$32*(998.2/$M$12)*($O$12/1)*$K21,IF($J21=32,'Datensatz Radiator'!P$33*(998.2/$M$12)*($O$12/1)*$K21,IF($J21=33,'Datensatz Radiator'!P$34*(998.2/$M$12)*($O$12/1)*$K21,IF($J21=34,'Datensatz Radiator'!P$35*(998.2/$M$12)*($O$12/1)*$K21,IF($J21=35,'Datensatz Radiator'!P$36*(998.2/$M$12)*($O$12/1)*$K21,IF($J21=36,'Datensatz Radiator'!P$37*(998.2/$M$12)*($O$12/1)*$K21,'Datensatz Radiator'!P$38*(998.2/$M$12)*($O$12/1)*$K21))))))))))))))))))))))))))))))))))))</f>
        <v>3332.6194733847565</v>
      </c>
      <c r="AQ21">
        <v>2</v>
      </c>
      <c r="AR21" s="14">
        <v>4.6999736609521952</v>
      </c>
      <c r="AS21" s="13">
        <f t="shared" si="4"/>
        <v>46009.674937910859</v>
      </c>
      <c r="AT21" s="9">
        <v>3.6989235488821919</v>
      </c>
      <c r="AU21" s="13">
        <f t="shared" si="5"/>
        <v>36210.047626048661</v>
      </c>
    </row>
    <row r="22" spans="1:47" x14ac:dyDescent="0.45">
      <c r="A22">
        <f t="shared" si="0"/>
        <v>3</v>
      </c>
      <c r="B22" s="13">
        <f t="shared" si="1"/>
        <v>46009.306175270271</v>
      </c>
      <c r="F22">
        <f t="shared" si="2"/>
        <v>3</v>
      </c>
      <c r="G22" s="13">
        <f t="shared" si="3"/>
        <v>36202.734209802686</v>
      </c>
      <c r="I22" s="1">
        <v>7</v>
      </c>
      <c r="J22" s="20">
        <v>1</v>
      </c>
      <c r="K22" s="25">
        <v>1</v>
      </c>
      <c r="L22" s="4" t="s">
        <v>11</v>
      </c>
      <c r="M22" s="10">
        <f>IF($J22=1,'Datensatz Radiator'!D$2*(998.2/$M$12)*($O$12/1)*$K22,IF($J22=2,'Datensatz Radiator'!D$3*(998.2/$M$12)*($O$12/1)*$K22,IF($J22=3,'Datensatz Radiator'!D$4*(998.2/$M$12)*($O$12/1)*$K22,IF($J22=4,'Datensatz Radiator'!D$5*(998.2/$M$12)*($O$12/1)*$K22,IF($J22=5,'Datensatz Radiator'!D$6*(998.2/$M$12)*($O$12/1)*$K22,IF($J22=6,'Datensatz Radiator'!D$7*(998.2/$M$12)*($O$12/1)*$K22,IF($J22=7,'Datensatz Radiator'!D$8*(998.2/$M$12)*($O$12/1)*$K22,IF($J22=8,'Datensatz Radiator'!D$9*(998.2/$M$12)*($O$12/1)*$K22,IF($J22=9,'Datensatz Radiator'!D$10*(998.2/$M$12)*($O$12/1)*$K22,IF($J22=10,'Datensatz Radiator'!D$11*(998.2/$M$12)*($O$12/1)*$K22,IF($J22=11,'Datensatz Radiator'!D$12*(998.2/$M$12)*($O$12/1)*$K22,IF($J22=12,'Datensatz Radiator'!D$13*(998.2/$M$12)*($O$12/1)*$K22,IF($J22=13,'Datensatz Radiator'!D$14*(998.2/$M$12)*($O$12/1)*$K22,IF($J22=14,'Datensatz Radiator'!D$15*(998.2/$M$12)*($O$12/1)*$K22,IF($J22=15,'Datensatz Radiator'!D$16*(998.2/$M$12)*($O$12/1)*$K22,IF($J22=16,'Datensatz Radiator'!D$17*(998.2/$M$12)*($O$12/1)*$K22,IF($J22=17,'Datensatz Radiator'!D$18*(998.2/$M$12)*($O$12/1)*$K22,IF($J22=18,'Datensatz Radiator'!D$19*(998.2/$M$12)*($O$12/1)*$K22,IF($J22=19,'Datensatz Radiator'!D$20*(998.2/$M$12)*($O$12/1)*$K22,IF($J22=20,'Datensatz Radiator'!D$21*(998.2/$M$12)*($O$12/1)*$K22,IF($J22=21,'Datensatz Radiator'!D$22*(998.2/$M$12)*($O$12/1)*$K22,IF($J22=22,'Datensatz Radiator'!D$23*(998.2/$M$12)*($O$12/1)*$K22,IF($J22=23,'Datensatz Radiator'!D$24*(998.2/$M$12)*($O$12/1)*$K22,IF($J22=24,'Datensatz Radiator'!D$25*(998.2/$M$12)*($O$12/1)*$K22,IF($J22=25,'Datensatz Radiator'!D$26*(998.2/$M$12)*($O$12/1)*$K22,IF($J22=26,'Datensatz Radiator'!D$27*(998.2/$M$12)*($O$12/1)*$K22,IF($J22=27,'Datensatz Radiator'!D$28*(998.2/$M$12)*($O$12/1)*$K22,IF($J22=28,'Datensatz Radiator'!D$39*(998.2/$M$12)*($O$12/1)*$K22,IF($J22=29,'Datensatz Radiator'!D$30*(998.2/$M$12)*($O$12/1)*$K22,IF($J22=30,'Datensatz Radiator'!D$31*(998.2/$M$12)*($O$12/1)*$K22,IF($J22=31,'Datensatz Radiator'!D$32*(998.2/$M$12)*($O$12/1)*$K22,IF($J22=32,'Datensatz Radiator'!D$33*(998.2/$M$12)*($O$12/1)*$K22,IF($J22=33,'Datensatz Radiator'!D$34*(998.2/$M$12)*($O$12/1)*$K22,IF($J22=34,'Datensatz Radiator'!D$35*(998.2/$M$12)*($O$12/1)*$K22,IF($J22=35,'Datensatz Radiator'!D$36*(998.2/$M$12)*($O$12/1)*$K22,IF($J22=36,'Datensatz Radiator'!D$37*(998.2/$M$12)*($O$12/1)*$K22,'Datensatz Radiator'!D$38*(998.2/$M$12)*($O$12/1)*$K22))))))))))))))))))))))))))))))))))))</f>
        <v>0</v>
      </c>
      <c r="N22" s="10">
        <f>IF($J22=1,'Datensatz Radiator'!E$2*(998.2/$M$12)*($O$12/1)*$K22,IF($J22=2,'Datensatz Radiator'!E$3*(998.2/$M$12)*($O$12/1)*$K22,IF($J22=3,'Datensatz Radiator'!E$4*(998.2/$M$12)*($O$12/1)*$K22,IF($J22=4,'Datensatz Radiator'!E$5*(998.2/$M$12)*($O$12/1)*$K22,IF($J22=5,'Datensatz Radiator'!E$6*(998.2/$M$12)*($O$12/1)*$K22,IF($J22=6,'Datensatz Radiator'!E$7*(998.2/$M$12)*($O$12/1)*$K22,IF($J22=7,'Datensatz Radiator'!E$8*(998.2/$M$12)*($O$12/1)*$K22,IF($J22=8,'Datensatz Radiator'!E$9*(998.2/$M$12)*($O$12/1)*$K22,IF($J22=9,'Datensatz Radiator'!E$10*(998.2/$M$12)*($O$12/1)*$K22,IF($J22=10,'Datensatz Radiator'!E$11*(998.2/$M$12)*($O$12/1)*$K22,IF($J22=11,'Datensatz Radiator'!E$12*(998.2/$M$12)*($O$12/1)*$K22,IF($J22=12,'Datensatz Radiator'!E$13*(998.2/$M$12)*($O$12/1)*$K22,IF($J22=13,'Datensatz Radiator'!E$14*(998.2/$M$12)*($O$12/1)*$K22,IF($J22=14,'Datensatz Radiator'!E$15*(998.2/$M$12)*($O$12/1)*$K22,IF($J22=15,'Datensatz Radiator'!E$16*(998.2/$M$12)*($O$12/1)*$K22,IF($J22=16,'Datensatz Radiator'!E$17*(998.2/$M$12)*($O$12/1)*$K22,IF($J22=17,'Datensatz Radiator'!E$18*(998.2/$M$12)*($O$12/1)*$K22,IF($J22=18,'Datensatz Radiator'!E$19*(998.2/$M$12)*($O$12/1)*$K22,IF($J22=19,'Datensatz Radiator'!E$20*(998.2/$M$12)*($O$12/1)*$K22,IF($J22=20,'Datensatz Radiator'!E$21*(998.2/$M$12)*($O$12/1)*$K22,IF($J22=21,'Datensatz Radiator'!E$22*(998.2/$M$12)*($O$12/1)*$K22,IF($J22=22,'Datensatz Radiator'!E$23*(998.2/$M$12)*($O$12/1)*$K22,IF($J22=23,'Datensatz Radiator'!E$24*(998.2/$M$12)*($O$12/1)*$K22,IF($J22=24,'Datensatz Radiator'!E$25*(998.2/$M$12)*($O$12/1)*$K22,IF($J22=25,'Datensatz Radiator'!E$26*(998.2/$M$12)*($O$12/1)*$K22,IF($J22=26,'Datensatz Radiator'!E$27*(998.2/$M$12)*($O$12/1)*$K22,IF($J22=27,'Datensatz Radiator'!E$28*(998.2/$M$12)*($O$12/1)*$K22,IF($J22=28,'Datensatz Radiator'!E$39*(998.2/$M$12)*($O$12/1)*$K22,IF($J22=29,'Datensatz Radiator'!E$30*(998.2/$M$12)*($O$12/1)*$K22,IF($J22=30,'Datensatz Radiator'!E$31*(998.2/$M$12)*($O$12/1)*$K22,IF($J22=31,'Datensatz Radiator'!E$32*(998.2/$M$12)*($O$12/1)*$K22,IF($J22=32,'Datensatz Radiator'!E$33*(998.2/$M$12)*($O$12/1)*$K22,IF($J22=33,'Datensatz Radiator'!E$34*(998.2/$M$12)*($O$12/1)*$K22,IF($J22=34,'Datensatz Radiator'!E$35*(998.2/$M$12)*($O$12/1)*$K22,IF($J22=35,'Datensatz Radiator'!E$36*(998.2/$M$12)*($O$12/1)*$K22,IF($J22=36,'Datensatz Radiator'!E$37*(998.2/$M$12)*($O$12/1)*$K22,'Datensatz Radiator'!E$38*(998.2/$M$12)*($O$12/1)*$K22))))))))))))))))))))))))))))))))))))</f>
        <v>115.90785200524981</v>
      </c>
      <c r="O22" s="10">
        <f>IF($J22=1,'Datensatz Radiator'!F$2*(998.2/$M$12)*($O$12/1)*$K22,IF($J22=2,'Datensatz Radiator'!F$3*(998.2/$M$12)*($O$12/1)*$K22,IF($J22=3,'Datensatz Radiator'!F$4*(998.2/$M$12)*($O$12/1)*$K22,IF($J22=4,'Datensatz Radiator'!F$5*(998.2/$M$12)*($O$12/1)*$K22,IF($J22=5,'Datensatz Radiator'!F$6*(998.2/$M$12)*($O$12/1)*$K22,IF($J22=6,'Datensatz Radiator'!F$7*(998.2/$M$12)*($O$12/1)*$K22,IF($J22=7,'Datensatz Radiator'!F$8*(998.2/$M$12)*($O$12/1)*$K22,IF($J22=8,'Datensatz Radiator'!F$9*(998.2/$M$12)*($O$12/1)*$K22,IF($J22=9,'Datensatz Radiator'!F$10*(998.2/$M$12)*($O$12/1)*$K22,IF($J22=10,'Datensatz Radiator'!F$11*(998.2/$M$12)*($O$12/1)*$K22,IF($J22=11,'Datensatz Radiator'!F$12*(998.2/$M$12)*($O$12/1)*$K22,IF($J22=12,'Datensatz Radiator'!F$13*(998.2/$M$12)*($O$12/1)*$K22,IF($J22=13,'Datensatz Radiator'!F$14*(998.2/$M$12)*($O$12/1)*$K22,IF($J22=14,'Datensatz Radiator'!F$15*(998.2/$M$12)*($O$12/1)*$K22,IF($J22=15,'Datensatz Radiator'!F$16*(998.2/$M$12)*($O$12/1)*$K22,IF($J22=16,'Datensatz Radiator'!F$17*(998.2/$M$12)*($O$12/1)*$K22,IF($J22=17,'Datensatz Radiator'!F$18*(998.2/$M$12)*($O$12/1)*$K22,IF($J22=18,'Datensatz Radiator'!F$19*(998.2/$M$12)*($O$12/1)*$K22,IF($J22=19,'Datensatz Radiator'!F$20*(998.2/$M$12)*($O$12/1)*$K22,IF($J22=20,'Datensatz Radiator'!F$21*(998.2/$M$12)*($O$12/1)*$K22,IF($J22=21,'Datensatz Radiator'!F$22*(998.2/$M$12)*($O$12/1)*$K22,IF($J22=22,'Datensatz Radiator'!F$23*(998.2/$M$12)*($O$12/1)*$K22,IF($J22=23,'Datensatz Radiator'!F$24*(998.2/$M$12)*($O$12/1)*$K22,IF($J22=24,'Datensatz Radiator'!F$25*(998.2/$M$12)*($O$12/1)*$K22,IF($J22=25,'Datensatz Radiator'!F$26*(998.2/$M$12)*($O$12/1)*$K22,IF($J22=26,'Datensatz Radiator'!F$27*(998.2/$M$12)*($O$12/1)*$K22,IF($J22=27,'Datensatz Radiator'!F$28*(998.2/$M$12)*($O$12/1)*$K22,IF($J22=28,'Datensatz Radiator'!F$39*(998.2/$M$12)*($O$12/1)*$K22,IF($J22=29,'Datensatz Radiator'!F$30*(998.2/$M$12)*($O$12/1)*$K22,IF($J22=30,'Datensatz Radiator'!F$31*(998.2/$M$12)*($O$12/1)*$K22,IF($J22=31,'Datensatz Radiator'!F$32*(998.2/$M$12)*($O$12/1)*$K22,IF($J22=32,'Datensatz Radiator'!F$33*(998.2/$M$12)*($O$12/1)*$K22,IF($J22=33,'Datensatz Radiator'!F$34*(998.2/$M$12)*($O$12/1)*$K22,IF($J22=34,'Datensatz Radiator'!F$35*(998.2/$M$12)*($O$12/1)*$K22,IF($J22=35,'Datensatz Radiator'!F$36*(998.2/$M$12)*($O$12/1)*$K22,IF($J22=36,'Datensatz Radiator'!F$37*(998.2/$M$12)*($O$12/1)*$K22,'Datensatz Radiator'!F$38*(998.2/$M$12)*($O$12/1)*$K22))))))))))))))))))))))))))))))))))))</f>
        <v>241.71663510342123</v>
      </c>
      <c r="P22" s="10">
        <f>IF($J22=1,'Datensatz Radiator'!G$2*(998.2/$M$12)*($O$12/1)*$K22,IF($J22=2,'Datensatz Radiator'!G$3*(998.2/$M$12)*($O$12/1)*$K22,IF($J22=3,'Datensatz Radiator'!G$4*(998.2/$M$12)*($O$12/1)*$K22,IF($J22=4,'Datensatz Radiator'!G$5*(998.2/$M$12)*($O$12/1)*$K22,IF($J22=5,'Datensatz Radiator'!G$6*(998.2/$M$12)*($O$12/1)*$K22,IF($J22=6,'Datensatz Radiator'!G$7*(998.2/$M$12)*($O$12/1)*$K22,IF($J22=7,'Datensatz Radiator'!G$8*(998.2/$M$12)*($O$12/1)*$K22,IF($J22=8,'Datensatz Radiator'!G$9*(998.2/$M$12)*($O$12/1)*$K22,IF($J22=9,'Datensatz Radiator'!G$10*(998.2/$M$12)*($O$12/1)*$K22,IF($J22=10,'Datensatz Radiator'!G$11*(998.2/$M$12)*($O$12/1)*$K22,IF($J22=11,'Datensatz Radiator'!G$12*(998.2/$M$12)*($O$12/1)*$K22,IF($J22=12,'Datensatz Radiator'!G$13*(998.2/$M$12)*($O$12/1)*$K22,IF($J22=13,'Datensatz Radiator'!G$14*(998.2/$M$12)*($O$12/1)*$K22,IF($J22=14,'Datensatz Radiator'!G$15*(998.2/$M$12)*($O$12/1)*$K22,IF($J22=15,'Datensatz Radiator'!G$16*(998.2/$M$12)*($O$12/1)*$K22,IF($J22=16,'Datensatz Radiator'!G$17*(998.2/$M$12)*($O$12/1)*$K22,IF($J22=17,'Datensatz Radiator'!G$18*(998.2/$M$12)*($O$12/1)*$K22,IF($J22=18,'Datensatz Radiator'!G$19*(998.2/$M$12)*($O$12/1)*$K22,IF($J22=19,'Datensatz Radiator'!G$20*(998.2/$M$12)*($O$12/1)*$K22,IF($J22=20,'Datensatz Radiator'!G$21*(998.2/$M$12)*($O$12/1)*$K22,IF($J22=21,'Datensatz Radiator'!G$22*(998.2/$M$12)*($O$12/1)*$K22,IF($J22=22,'Datensatz Radiator'!G$23*(998.2/$M$12)*($O$12/1)*$K22,IF($J22=23,'Datensatz Radiator'!G$24*(998.2/$M$12)*($O$12/1)*$K22,IF($J22=24,'Datensatz Radiator'!G$25*(998.2/$M$12)*($O$12/1)*$K22,IF($J22=25,'Datensatz Radiator'!G$26*(998.2/$M$12)*($O$12/1)*$K22,IF($J22=26,'Datensatz Radiator'!G$27*(998.2/$M$12)*($O$12/1)*$K22,IF($J22=27,'Datensatz Radiator'!G$28*(998.2/$M$12)*($O$12/1)*$K22,IF($J22=28,'Datensatz Radiator'!G$39*(998.2/$M$12)*($O$12/1)*$K22,IF($J22=29,'Datensatz Radiator'!G$30*(998.2/$M$12)*($O$12/1)*$K22,IF($J22=30,'Datensatz Radiator'!G$31*(998.2/$M$12)*($O$12/1)*$K22,IF($J22=31,'Datensatz Radiator'!G$32*(998.2/$M$12)*($O$12/1)*$K22,IF($J22=32,'Datensatz Radiator'!G$33*(998.2/$M$12)*($O$12/1)*$K22,IF($J22=33,'Datensatz Radiator'!G$34*(998.2/$M$12)*($O$12/1)*$K22,IF($J22=34,'Datensatz Radiator'!G$35*(998.2/$M$12)*($O$12/1)*$K22,IF($J22=35,'Datensatz Radiator'!G$36*(998.2/$M$12)*($O$12/1)*$K22,IF($J22=36,'Datensatz Radiator'!G$37*(998.2/$M$12)*($O$12/1)*$K22,'Datensatz Radiator'!G$38*(998.2/$M$12)*($O$12/1)*$K22))))))))))))))))))))))))))))))))))))</f>
        <v>400.8493274252221</v>
      </c>
      <c r="Q22" s="10">
        <f>IF($J22=1,'Datensatz Radiator'!H$2*(998.2/$M$12)*($O$12/1)*$K22,IF($J22=2,'Datensatz Radiator'!H$3*(998.2/$M$12)*($O$12/1)*$K22,IF($J22=3,'Datensatz Radiator'!H$4*(998.2/$M$12)*($O$12/1)*$K22,IF($J22=4,'Datensatz Radiator'!H$5*(998.2/$M$12)*($O$12/1)*$K22,IF($J22=5,'Datensatz Radiator'!H$6*(998.2/$M$12)*($O$12/1)*$K22,IF($J22=6,'Datensatz Radiator'!H$7*(998.2/$M$12)*($O$12/1)*$K22,IF($J22=7,'Datensatz Radiator'!H$8*(998.2/$M$12)*($O$12/1)*$K22,IF($J22=8,'Datensatz Radiator'!H$9*(998.2/$M$12)*($O$12/1)*$K22,IF($J22=9,'Datensatz Radiator'!H$10*(998.2/$M$12)*($O$12/1)*$K22,IF($J22=10,'Datensatz Radiator'!H$11*(998.2/$M$12)*($O$12/1)*$K22,IF($J22=11,'Datensatz Radiator'!H$12*(998.2/$M$12)*($O$12/1)*$K22,IF($J22=12,'Datensatz Radiator'!H$13*(998.2/$M$12)*($O$12/1)*$K22,IF($J22=13,'Datensatz Radiator'!H$14*(998.2/$M$12)*($O$12/1)*$K22,IF($J22=14,'Datensatz Radiator'!H$15*(998.2/$M$12)*($O$12/1)*$K22,IF($J22=15,'Datensatz Radiator'!H$16*(998.2/$M$12)*($O$12/1)*$K22,IF($J22=16,'Datensatz Radiator'!H$17*(998.2/$M$12)*($O$12/1)*$K22,IF($J22=17,'Datensatz Radiator'!H$18*(998.2/$M$12)*($O$12/1)*$K22,IF($J22=18,'Datensatz Radiator'!H$19*(998.2/$M$12)*($O$12/1)*$K22,IF($J22=19,'Datensatz Radiator'!H$20*(998.2/$M$12)*($O$12/1)*$K22,IF($J22=20,'Datensatz Radiator'!H$21*(998.2/$M$12)*($O$12/1)*$K22,IF($J22=21,'Datensatz Radiator'!H$22*(998.2/$M$12)*($O$12/1)*$K22,IF($J22=22,'Datensatz Radiator'!H$23*(998.2/$M$12)*($O$12/1)*$K22,IF($J22=23,'Datensatz Radiator'!H$24*(998.2/$M$12)*($O$12/1)*$K22,IF($J22=24,'Datensatz Radiator'!H$25*(998.2/$M$12)*($O$12/1)*$K22,IF($J22=25,'Datensatz Radiator'!H$26*(998.2/$M$12)*($O$12/1)*$K22,IF($J22=26,'Datensatz Radiator'!H$27*(998.2/$M$12)*($O$12/1)*$K22,IF($J22=27,'Datensatz Radiator'!H$28*(998.2/$M$12)*($O$12/1)*$K22,IF($J22=28,'Datensatz Radiator'!H$39*(998.2/$M$12)*($O$12/1)*$K22,IF($J22=29,'Datensatz Radiator'!H$30*(998.2/$M$12)*($O$12/1)*$K22,IF($J22=30,'Datensatz Radiator'!H$31*(998.2/$M$12)*($O$12/1)*$K22,IF($J22=31,'Datensatz Radiator'!H$32*(998.2/$M$12)*($O$12/1)*$K22,IF($J22=32,'Datensatz Radiator'!H$33*(998.2/$M$12)*($O$12/1)*$K22,IF($J22=33,'Datensatz Radiator'!H$34*(998.2/$M$12)*($O$12/1)*$K22,IF($J22=34,'Datensatz Radiator'!H$35*(998.2/$M$12)*($O$12/1)*$K22,IF($J22=35,'Datensatz Radiator'!H$36*(998.2/$M$12)*($O$12/1)*$K22,IF($J22=36,'Datensatz Radiator'!H$37*(998.2/$M$12)*($O$12/1)*$K22,'Datensatz Radiator'!H$38*(998.2/$M$12)*($O$12/1)*$K22))))))))))))))))))))))))))))))))))))</f>
        <v>593.30592897065253</v>
      </c>
      <c r="R22" s="10">
        <f>IF($J22=1,'Datensatz Radiator'!I$2*(998.2/$M$12)*($O$12/1)*$K22,IF($J22=2,'Datensatz Radiator'!I$3*(998.2/$M$12)*($O$12/1)*$K22,IF($J22=3,'Datensatz Radiator'!I$4*(998.2/$M$12)*($O$12/1)*$K22,IF($J22=4,'Datensatz Radiator'!I$5*(998.2/$M$12)*($O$12/1)*$K22,IF($J22=5,'Datensatz Radiator'!I$6*(998.2/$M$12)*($O$12/1)*$K22,IF($J22=6,'Datensatz Radiator'!I$7*(998.2/$M$12)*($O$12/1)*$K22,IF($J22=7,'Datensatz Radiator'!I$8*(998.2/$M$12)*($O$12/1)*$K22,IF($J22=8,'Datensatz Radiator'!I$9*(998.2/$M$12)*($O$12/1)*$K22,IF($J22=9,'Datensatz Radiator'!I$10*(998.2/$M$12)*($O$12/1)*$K22,IF($J22=10,'Datensatz Radiator'!I$11*(998.2/$M$12)*($O$12/1)*$K22,IF($J22=11,'Datensatz Radiator'!I$12*(998.2/$M$12)*($O$12/1)*$K22,IF($J22=12,'Datensatz Radiator'!I$13*(998.2/$M$12)*($O$12/1)*$K22,IF($J22=13,'Datensatz Radiator'!I$14*(998.2/$M$12)*($O$12/1)*$K22,IF($J22=14,'Datensatz Radiator'!I$15*(998.2/$M$12)*($O$12/1)*$K22,IF($J22=15,'Datensatz Radiator'!I$16*(998.2/$M$12)*($O$12/1)*$K22,IF($J22=16,'Datensatz Radiator'!I$17*(998.2/$M$12)*($O$12/1)*$K22,IF($J22=17,'Datensatz Radiator'!I$18*(998.2/$M$12)*($O$12/1)*$K22,IF($J22=18,'Datensatz Radiator'!I$19*(998.2/$M$12)*($O$12/1)*$K22,IF($J22=19,'Datensatz Radiator'!I$20*(998.2/$M$12)*($O$12/1)*$K22,IF($J22=20,'Datensatz Radiator'!I$21*(998.2/$M$12)*($O$12/1)*$K22,IF($J22=21,'Datensatz Radiator'!I$22*(998.2/$M$12)*($O$12/1)*$K22,IF($J22=22,'Datensatz Radiator'!I$23*(998.2/$M$12)*($O$12/1)*$K22,IF($J22=23,'Datensatz Radiator'!I$24*(998.2/$M$12)*($O$12/1)*$K22,IF($J22=24,'Datensatz Radiator'!I$25*(998.2/$M$12)*($O$12/1)*$K22,IF($J22=25,'Datensatz Radiator'!I$26*(998.2/$M$12)*($O$12/1)*$K22,IF($J22=26,'Datensatz Radiator'!I$27*(998.2/$M$12)*($O$12/1)*$K22,IF($J22=27,'Datensatz Radiator'!I$28*(998.2/$M$12)*($O$12/1)*$K22,IF($J22=28,'Datensatz Radiator'!I$39*(998.2/$M$12)*($O$12/1)*$K22,IF($J22=29,'Datensatz Radiator'!I$30*(998.2/$M$12)*($O$12/1)*$K22,IF($J22=30,'Datensatz Radiator'!I$31*(998.2/$M$12)*($O$12/1)*$K22,IF($J22=31,'Datensatz Radiator'!I$32*(998.2/$M$12)*($O$12/1)*$K22,IF($J22=32,'Datensatz Radiator'!I$33*(998.2/$M$12)*($O$12/1)*$K22,IF($J22=33,'Datensatz Radiator'!I$34*(998.2/$M$12)*($O$12/1)*$K22,IF($J22=34,'Datensatz Radiator'!I$35*(998.2/$M$12)*($O$12/1)*$K22,IF($J22=35,'Datensatz Radiator'!I$36*(998.2/$M$12)*($O$12/1)*$K22,IF($J22=36,'Datensatz Radiator'!I$37*(998.2/$M$12)*($O$12/1)*$K22,'Datensatz Radiator'!I$38*(998.2/$M$12)*($O$12/1)*$K22))))))))))))))))))))))))))))))))))))</f>
        <v>819.08643973971243</v>
      </c>
      <c r="S22" s="10">
        <f>IF($J22=1,'Datensatz Radiator'!J$2*(998.2/$M$12)*($O$12/1)*$K22,IF($J22=2,'Datensatz Radiator'!J$3*(998.2/$M$12)*($O$12/1)*$K22,IF($J22=3,'Datensatz Radiator'!J$4*(998.2/$M$12)*($O$12/1)*$K22,IF($J22=4,'Datensatz Radiator'!J$5*(998.2/$M$12)*($O$12/1)*$K22,IF($J22=5,'Datensatz Radiator'!J$6*(998.2/$M$12)*($O$12/1)*$K22,IF($J22=6,'Datensatz Radiator'!J$7*(998.2/$M$12)*($O$12/1)*$K22,IF($J22=7,'Datensatz Radiator'!J$8*(998.2/$M$12)*($O$12/1)*$K22,IF($J22=8,'Datensatz Radiator'!J$9*(998.2/$M$12)*($O$12/1)*$K22,IF($J22=9,'Datensatz Radiator'!J$10*(998.2/$M$12)*($O$12/1)*$K22,IF($J22=10,'Datensatz Radiator'!J$11*(998.2/$M$12)*($O$12/1)*$K22,IF($J22=11,'Datensatz Radiator'!J$12*(998.2/$M$12)*($O$12/1)*$K22,IF($J22=12,'Datensatz Radiator'!J$13*(998.2/$M$12)*($O$12/1)*$K22,IF($J22=13,'Datensatz Radiator'!J$14*(998.2/$M$12)*($O$12/1)*$K22,IF($J22=14,'Datensatz Radiator'!J$15*(998.2/$M$12)*($O$12/1)*$K22,IF($J22=15,'Datensatz Radiator'!J$16*(998.2/$M$12)*($O$12/1)*$K22,IF($J22=16,'Datensatz Radiator'!J$17*(998.2/$M$12)*($O$12/1)*$K22,IF($J22=17,'Datensatz Radiator'!J$18*(998.2/$M$12)*($O$12/1)*$K22,IF($J22=18,'Datensatz Radiator'!J$19*(998.2/$M$12)*($O$12/1)*$K22,IF($J22=19,'Datensatz Radiator'!J$20*(998.2/$M$12)*($O$12/1)*$K22,IF($J22=20,'Datensatz Radiator'!J$21*(998.2/$M$12)*($O$12/1)*$K22,IF($J22=21,'Datensatz Radiator'!J$22*(998.2/$M$12)*($O$12/1)*$K22,IF($J22=22,'Datensatz Radiator'!J$23*(998.2/$M$12)*($O$12/1)*$K22,IF($J22=23,'Datensatz Radiator'!J$24*(998.2/$M$12)*($O$12/1)*$K22,IF($J22=24,'Datensatz Radiator'!J$25*(998.2/$M$12)*($O$12/1)*$K22,IF($J22=25,'Datensatz Radiator'!J$26*(998.2/$M$12)*($O$12/1)*$K22,IF($J22=26,'Datensatz Radiator'!J$27*(998.2/$M$12)*($O$12/1)*$K22,IF($J22=27,'Datensatz Radiator'!J$28*(998.2/$M$12)*($O$12/1)*$K22,IF($J22=28,'Datensatz Radiator'!J$39*(998.2/$M$12)*($O$12/1)*$K22,IF($J22=29,'Datensatz Radiator'!J$30*(998.2/$M$12)*($O$12/1)*$K22,IF($J22=30,'Datensatz Radiator'!J$31*(998.2/$M$12)*($O$12/1)*$K22,IF($J22=31,'Datensatz Radiator'!J$32*(998.2/$M$12)*($O$12/1)*$K22,IF($J22=32,'Datensatz Radiator'!J$33*(998.2/$M$12)*($O$12/1)*$K22,IF($J22=33,'Datensatz Radiator'!J$34*(998.2/$M$12)*($O$12/1)*$K22,IF($J22=34,'Datensatz Radiator'!J$35*(998.2/$M$12)*($O$12/1)*$K22,IF($J22=35,'Datensatz Radiator'!J$36*(998.2/$M$12)*($O$12/1)*$K22,IF($J22=36,'Datensatz Radiator'!J$37*(998.2/$M$12)*($O$12/1)*$K22,'Datensatz Radiator'!J$38*(998.2/$M$12)*($O$12/1)*$K22))))))))))))))))))))))))))))))))))))</f>
        <v>1078.1908597324018</v>
      </c>
      <c r="T22" s="10">
        <f>IF($J22=1,'Datensatz Radiator'!K$2*(998.2/$M$12)*($O$12/1)*$K22,IF($J22=2,'Datensatz Radiator'!K$3*(998.2/$M$12)*($O$12/1)*$K22,IF($J22=3,'Datensatz Radiator'!K$4*(998.2/$M$12)*($O$12/1)*$K22,IF($J22=4,'Datensatz Radiator'!K$5*(998.2/$M$12)*($O$12/1)*$K22,IF($J22=5,'Datensatz Radiator'!K$6*(998.2/$M$12)*($O$12/1)*$K22,IF($J22=6,'Datensatz Radiator'!K$7*(998.2/$M$12)*($O$12/1)*$K22,IF($J22=7,'Datensatz Radiator'!K$8*(998.2/$M$12)*($O$12/1)*$K22,IF($J22=8,'Datensatz Radiator'!K$9*(998.2/$M$12)*($O$12/1)*$K22,IF($J22=9,'Datensatz Radiator'!K$10*(998.2/$M$12)*($O$12/1)*$K22,IF($J22=10,'Datensatz Radiator'!K$11*(998.2/$M$12)*($O$12/1)*$K22,IF($J22=11,'Datensatz Radiator'!K$12*(998.2/$M$12)*($O$12/1)*$K22,IF($J22=12,'Datensatz Radiator'!K$13*(998.2/$M$12)*($O$12/1)*$K22,IF($J22=13,'Datensatz Radiator'!K$14*(998.2/$M$12)*($O$12/1)*$K22,IF($J22=14,'Datensatz Radiator'!K$15*(998.2/$M$12)*($O$12/1)*$K22,IF($J22=15,'Datensatz Radiator'!K$16*(998.2/$M$12)*($O$12/1)*$K22,IF($J22=16,'Datensatz Radiator'!K$17*(998.2/$M$12)*($O$12/1)*$K22,IF($J22=17,'Datensatz Radiator'!K$18*(998.2/$M$12)*($O$12/1)*$K22,IF($J22=18,'Datensatz Radiator'!K$19*(998.2/$M$12)*($O$12/1)*$K22,IF($J22=19,'Datensatz Radiator'!K$20*(998.2/$M$12)*($O$12/1)*$K22,IF($J22=20,'Datensatz Radiator'!K$21*(998.2/$M$12)*($O$12/1)*$K22,IF($J22=21,'Datensatz Radiator'!K$22*(998.2/$M$12)*($O$12/1)*$K22,IF($J22=22,'Datensatz Radiator'!K$23*(998.2/$M$12)*($O$12/1)*$K22,IF($J22=23,'Datensatz Radiator'!K$24*(998.2/$M$12)*($O$12/1)*$K22,IF($J22=24,'Datensatz Radiator'!K$25*(998.2/$M$12)*($O$12/1)*$K22,IF($J22=25,'Datensatz Radiator'!K$26*(998.2/$M$12)*($O$12/1)*$K22,IF($J22=26,'Datensatz Radiator'!K$27*(998.2/$M$12)*($O$12/1)*$K22,IF($J22=27,'Datensatz Radiator'!K$28*(998.2/$M$12)*($O$12/1)*$K22,IF($J22=28,'Datensatz Radiator'!K$39*(998.2/$M$12)*($O$12/1)*$K22,IF($J22=29,'Datensatz Radiator'!K$30*(998.2/$M$12)*($O$12/1)*$K22,IF($J22=30,'Datensatz Radiator'!K$31*(998.2/$M$12)*($O$12/1)*$K22,IF($J22=31,'Datensatz Radiator'!K$32*(998.2/$M$12)*($O$12/1)*$K22,IF($J22=32,'Datensatz Radiator'!K$33*(998.2/$M$12)*($O$12/1)*$K22,IF($J22=33,'Datensatz Radiator'!K$34*(998.2/$M$12)*($O$12/1)*$K22,IF($J22=34,'Datensatz Radiator'!K$35*(998.2/$M$12)*($O$12/1)*$K22,IF($J22=35,'Datensatz Radiator'!K$36*(998.2/$M$12)*($O$12/1)*$K22,IF($J22=36,'Datensatz Radiator'!K$37*(998.2/$M$12)*($O$12/1)*$K22,'Datensatz Radiator'!K$38*(998.2/$M$12)*($O$12/1)*$K22))))))))))))))))))))))))))))))))))))</f>
        <v>1370.6191889487204</v>
      </c>
      <c r="U22" s="10">
        <f>IF($J22=1,'Datensatz Radiator'!L$2*(998.2/$M$12)*($O$12/1)*$K22,IF($J22=2,'Datensatz Radiator'!L$3*(998.2/$M$12)*($O$12/1)*$K22,IF($J22=3,'Datensatz Radiator'!L$4*(998.2/$M$12)*($O$12/1)*$K22,IF($J22=4,'Datensatz Radiator'!L$5*(998.2/$M$12)*($O$12/1)*$K22,IF($J22=5,'Datensatz Radiator'!L$6*(998.2/$M$12)*($O$12/1)*$K22,IF($J22=6,'Datensatz Radiator'!L$7*(998.2/$M$12)*($O$12/1)*$K22,IF($J22=7,'Datensatz Radiator'!L$8*(998.2/$M$12)*($O$12/1)*$K22,IF($J22=8,'Datensatz Radiator'!L$9*(998.2/$M$12)*($O$12/1)*$K22,IF($J22=9,'Datensatz Radiator'!L$10*(998.2/$M$12)*($O$12/1)*$K22,IF($J22=10,'Datensatz Radiator'!L$11*(998.2/$M$12)*($O$12/1)*$K22,IF($J22=11,'Datensatz Radiator'!L$12*(998.2/$M$12)*($O$12/1)*$K22,IF($J22=12,'Datensatz Radiator'!L$13*(998.2/$M$12)*($O$12/1)*$K22,IF($J22=13,'Datensatz Radiator'!L$14*(998.2/$M$12)*($O$12/1)*$K22,IF($J22=14,'Datensatz Radiator'!L$15*(998.2/$M$12)*($O$12/1)*$K22,IF($J22=15,'Datensatz Radiator'!L$16*(998.2/$M$12)*($O$12/1)*$K22,IF($J22=16,'Datensatz Radiator'!L$17*(998.2/$M$12)*($O$12/1)*$K22,IF($J22=17,'Datensatz Radiator'!L$18*(998.2/$M$12)*($O$12/1)*$K22,IF($J22=18,'Datensatz Radiator'!L$19*(998.2/$M$12)*($O$12/1)*$K22,IF($J22=19,'Datensatz Radiator'!L$20*(998.2/$M$12)*($O$12/1)*$K22,IF($J22=20,'Datensatz Radiator'!L$21*(998.2/$M$12)*($O$12/1)*$K22,IF($J22=21,'Datensatz Radiator'!L$22*(998.2/$M$12)*($O$12/1)*$K22,IF($J22=22,'Datensatz Radiator'!L$23*(998.2/$M$12)*($O$12/1)*$K22,IF($J22=23,'Datensatz Radiator'!L$24*(998.2/$M$12)*($O$12/1)*$K22,IF($J22=24,'Datensatz Radiator'!L$25*(998.2/$M$12)*($O$12/1)*$K22,IF($J22=25,'Datensatz Radiator'!L$26*(998.2/$M$12)*($O$12/1)*$K22,IF($J22=26,'Datensatz Radiator'!L$27*(998.2/$M$12)*($O$12/1)*$K22,IF($J22=27,'Datensatz Radiator'!L$28*(998.2/$M$12)*($O$12/1)*$K22,IF($J22=28,'Datensatz Radiator'!L$39*(998.2/$M$12)*($O$12/1)*$K22,IF($J22=29,'Datensatz Radiator'!L$30*(998.2/$M$12)*($O$12/1)*$K22,IF($J22=30,'Datensatz Radiator'!L$31*(998.2/$M$12)*($O$12/1)*$K22,IF($J22=31,'Datensatz Radiator'!L$32*(998.2/$M$12)*($O$12/1)*$K22,IF($J22=32,'Datensatz Radiator'!L$33*(998.2/$M$12)*($O$12/1)*$K22,IF($J22=33,'Datensatz Radiator'!L$34*(998.2/$M$12)*($O$12/1)*$K22,IF($J22=34,'Datensatz Radiator'!L$35*(998.2/$M$12)*($O$12/1)*$K22,IF($J22=35,'Datensatz Radiator'!L$36*(998.2/$M$12)*($O$12/1)*$K22,IF($J22=36,'Datensatz Radiator'!L$37*(998.2/$M$12)*($O$12/1)*$K22,'Datensatz Radiator'!L$38*(998.2/$M$12)*($O$12/1)*$K22))))))))))))))))))))))))))))))))))))</f>
        <v>1696.371427388669</v>
      </c>
      <c r="V22" s="10">
        <f>IF($J22=1,'Datensatz Radiator'!M$2*(998.2/$M$12)*($O$12/1)*$K22,IF($J22=2,'Datensatz Radiator'!M$3*(998.2/$M$12)*($O$12/1)*$K22,IF($J22=3,'Datensatz Radiator'!M$4*(998.2/$M$12)*($O$12/1)*$K22,IF($J22=4,'Datensatz Radiator'!M$5*(998.2/$M$12)*($O$12/1)*$K22,IF($J22=5,'Datensatz Radiator'!M$6*(998.2/$M$12)*($O$12/1)*$K22,IF($J22=6,'Datensatz Radiator'!M$7*(998.2/$M$12)*($O$12/1)*$K22,IF($J22=7,'Datensatz Radiator'!M$8*(998.2/$M$12)*($O$12/1)*$K22,IF($J22=8,'Datensatz Radiator'!M$9*(998.2/$M$12)*($O$12/1)*$K22,IF($J22=9,'Datensatz Radiator'!M$10*(998.2/$M$12)*($O$12/1)*$K22,IF($J22=10,'Datensatz Radiator'!M$11*(998.2/$M$12)*($O$12/1)*$K22,IF($J22=11,'Datensatz Radiator'!M$12*(998.2/$M$12)*($O$12/1)*$K22,IF($J22=12,'Datensatz Radiator'!M$13*(998.2/$M$12)*($O$12/1)*$K22,IF($J22=13,'Datensatz Radiator'!M$14*(998.2/$M$12)*($O$12/1)*$K22,IF($J22=14,'Datensatz Radiator'!M$15*(998.2/$M$12)*($O$12/1)*$K22,IF($J22=15,'Datensatz Radiator'!M$16*(998.2/$M$12)*($O$12/1)*$K22,IF($J22=16,'Datensatz Radiator'!M$17*(998.2/$M$12)*($O$12/1)*$K22,IF($J22=17,'Datensatz Radiator'!M$18*(998.2/$M$12)*($O$12/1)*$K22,IF($J22=18,'Datensatz Radiator'!M$19*(998.2/$M$12)*($O$12/1)*$K22,IF($J22=19,'Datensatz Radiator'!M$20*(998.2/$M$12)*($O$12/1)*$K22,IF($J22=20,'Datensatz Radiator'!M$21*(998.2/$M$12)*($O$12/1)*$K22,IF($J22=21,'Datensatz Radiator'!M$22*(998.2/$M$12)*($O$12/1)*$K22,IF($J22=22,'Datensatz Radiator'!M$23*(998.2/$M$12)*($O$12/1)*$K22,IF($J22=23,'Datensatz Radiator'!M$24*(998.2/$M$12)*($O$12/1)*$K22,IF($J22=24,'Datensatz Radiator'!M$25*(998.2/$M$12)*($O$12/1)*$K22,IF($J22=25,'Datensatz Radiator'!M$26*(998.2/$M$12)*($O$12/1)*$K22,IF($J22=26,'Datensatz Radiator'!M$27*(998.2/$M$12)*($O$12/1)*$K22,IF($J22=27,'Datensatz Radiator'!M$28*(998.2/$M$12)*($O$12/1)*$K22,IF($J22=28,'Datensatz Radiator'!M$39*(998.2/$M$12)*($O$12/1)*$K22,IF($J22=29,'Datensatz Radiator'!M$30*(998.2/$M$12)*($O$12/1)*$K22,IF($J22=30,'Datensatz Radiator'!M$31*(998.2/$M$12)*($O$12/1)*$K22,IF($J22=31,'Datensatz Radiator'!M$32*(998.2/$M$12)*($O$12/1)*$K22,IF($J22=32,'Datensatz Radiator'!M$33*(998.2/$M$12)*($O$12/1)*$K22,IF($J22=33,'Datensatz Radiator'!M$34*(998.2/$M$12)*($O$12/1)*$K22,IF($J22=34,'Datensatz Radiator'!M$35*(998.2/$M$12)*($O$12/1)*$K22,IF($J22=35,'Datensatz Radiator'!M$36*(998.2/$M$12)*($O$12/1)*$K22,IF($J22=36,'Datensatz Radiator'!M$37*(998.2/$M$12)*($O$12/1)*$K22,'Datensatz Radiator'!M$38*(998.2/$M$12)*($O$12/1)*$K22))))))))))))))))))))))))))))))))))))</f>
        <v>2055.447575052247</v>
      </c>
      <c r="W22" s="10">
        <f>IF($J22=1,'Datensatz Radiator'!N$2*(998.2/$M$12)*($O$12/1)*$K22,IF($J22=2,'Datensatz Radiator'!N$3*(998.2/$M$12)*($O$12/1)*$K22,IF($J22=3,'Datensatz Radiator'!N$4*(998.2/$M$12)*($O$12/1)*$K22,IF($J22=4,'Datensatz Radiator'!N$5*(998.2/$M$12)*($O$12/1)*$K22,IF($J22=5,'Datensatz Radiator'!N$6*(998.2/$M$12)*($O$12/1)*$K22,IF($J22=6,'Datensatz Radiator'!N$7*(998.2/$M$12)*($O$12/1)*$K22,IF($J22=7,'Datensatz Radiator'!N$8*(998.2/$M$12)*($O$12/1)*$K22,IF($J22=8,'Datensatz Radiator'!N$9*(998.2/$M$12)*($O$12/1)*$K22,IF($J22=9,'Datensatz Radiator'!N$10*(998.2/$M$12)*($O$12/1)*$K22,IF($J22=10,'Datensatz Radiator'!N$11*(998.2/$M$12)*($O$12/1)*$K22,IF($J22=11,'Datensatz Radiator'!N$12*(998.2/$M$12)*($O$12/1)*$K22,IF($J22=12,'Datensatz Radiator'!N$13*(998.2/$M$12)*($O$12/1)*$K22,IF($J22=13,'Datensatz Radiator'!N$14*(998.2/$M$12)*($O$12/1)*$K22,IF($J22=14,'Datensatz Radiator'!N$15*(998.2/$M$12)*($O$12/1)*$K22,IF($J22=15,'Datensatz Radiator'!N$16*(998.2/$M$12)*($O$12/1)*$K22,IF($J22=16,'Datensatz Radiator'!N$17*(998.2/$M$12)*($O$12/1)*$K22,IF($J22=17,'Datensatz Radiator'!N$18*(998.2/$M$12)*($O$12/1)*$K22,IF($J22=18,'Datensatz Radiator'!N$19*(998.2/$M$12)*($O$12/1)*$K22,IF($J22=19,'Datensatz Radiator'!N$20*(998.2/$M$12)*($O$12/1)*$K22,IF($J22=20,'Datensatz Radiator'!N$21*(998.2/$M$12)*($O$12/1)*$K22,IF($J22=21,'Datensatz Radiator'!N$22*(998.2/$M$12)*($O$12/1)*$K22,IF($J22=22,'Datensatz Radiator'!N$23*(998.2/$M$12)*($O$12/1)*$K22,IF($J22=23,'Datensatz Radiator'!N$24*(998.2/$M$12)*($O$12/1)*$K22,IF($J22=24,'Datensatz Radiator'!N$25*(998.2/$M$12)*($O$12/1)*$K22,IF($J22=25,'Datensatz Radiator'!N$26*(998.2/$M$12)*($O$12/1)*$K22,IF($J22=26,'Datensatz Radiator'!N$27*(998.2/$M$12)*($O$12/1)*$K22,IF($J22=27,'Datensatz Radiator'!N$28*(998.2/$M$12)*($O$12/1)*$K22,IF($J22=28,'Datensatz Radiator'!N$39*(998.2/$M$12)*($O$12/1)*$K22,IF($J22=29,'Datensatz Radiator'!N$30*(998.2/$M$12)*($O$12/1)*$K22,IF($J22=30,'Datensatz Radiator'!N$31*(998.2/$M$12)*($O$12/1)*$K22,IF($J22=31,'Datensatz Radiator'!N$32*(998.2/$M$12)*($O$12/1)*$K22,IF($J22=32,'Datensatz Radiator'!N$33*(998.2/$M$12)*($O$12/1)*$K22,IF($J22=33,'Datensatz Radiator'!N$34*(998.2/$M$12)*($O$12/1)*$K22,IF($J22=34,'Datensatz Radiator'!N$35*(998.2/$M$12)*($O$12/1)*$K22,IF($J22=35,'Datensatz Radiator'!N$36*(998.2/$M$12)*($O$12/1)*$K22,IF($J22=36,'Datensatz Radiator'!N$37*(998.2/$M$12)*($O$12/1)*$K22,'Datensatz Radiator'!N$38*(998.2/$M$12)*($O$12/1)*$K22))))))))))))))))))))))))))))))))))))</f>
        <v>2447.847631939454</v>
      </c>
      <c r="X22" s="10">
        <f>IF($J22=1,'Datensatz Radiator'!O$2*(998.2/$M$12)*($O$12/1)*$K22,IF($J22=2,'Datensatz Radiator'!O$3*(998.2/$M$12)*($O$12/1)*$K22,IF($J22=3,'Datensatz Radiator'!O$4*(998.2/$M$12)*($O$12/1)*$K22,IF($J22=4,'Datensatz Radiator'!O$5*(998.2/$M$12)*($O$12/1)*$K22,IF($J22=5,'Datensatz Radiator'!O$6*(998.2/$M$12)*($O$12/1)*$K22,IF($J22=6,'Datensatz Radiator'!O$7*(998.2/$M$12)*($O$12/1)*$K22,IF($J22=7,'Datensatz Radiator'!O$8*(998.2/$M$12)*($O$12/1)*$K22,IF($J22=8,'Datensatz Radiator'!O$9*(998.2/$M$12)*($O$12/1)*$K22,IF($J22=9,'Datensatz Radiator'!O$10*(998.2/$M$12)*($O$12/1)*$K22,IF($J22=10,'Datensatz Radiator'!O$11*(998.2/$M$12)*($O$12/1)*$K22,IF($J22=11,'Datensatz Radiator'!O$12*(998.2/$M$12)*($O$12/1)*$K22,IF($J22=12,'Datensatz Radiator'!O$13*(998.2/$M$12)*($O$12/1)*$K22,IF($J22=13,'Datensatz Radiator'!O$14*(998.2/$M$12)*($O$12/1)*$K22,IF($J22=14,'Datensatz Radiator'!O$15*(998.2/$M$12)*($O$12/1)*$K22,IF($J22=15,'Datensatz Radiator'!O$16*(998.2/$M$12)*($O$12/1)*$K22,IF($J22=16,'Datensatz Radiator'!O$17*(998.2/$M$12)*($O$12/1)*$K22,IF($J22=17,'Datensatz Radiator'!O$18*(998.2/$M$12)*($O$12/1)*$K22,IF($J22=18,'Datensatz Radiator'!O$19*(998.2/$M$12)*($O$12/1)*$K22,IF($J22=19,'Datensatz Radiator'!O$20*(998.2/$M$12)*($O$12/1)*$K22,IF($J22=20,'Datensatz Radiator'!O$21*(998.2/$M$12)*($O$12/1)*$K22,IF($J22=21,'Datensatz Radiator'!O$22*(998.2/$M$12)*($O$12/1)*$K22,IF($J22=22,'Datensatz Radiator'!O$23*(998.2/$M$12)*($O$12/1)*$K22,IF($J22=23,'Datensatz Radiator'!O$24*(998.2/$M$12)*($O$12/1)*$K22,IF($J22=24,'Datensatz Radiator'!O$25*(998.2/$M$12)*($O$12/1)*$K22,IF($J22=25,'Datensatz Radiator'!O$26*(998.2/$M$12)*($O$12/1)*$K22,IF($J22=26,'Datensatz Radiator'!O$27*(998.2/$M$12)*($O$12/1)*$K22,IF($J22=27,'Datensatz Radiator'!O$28*(998.2/$M$12)*($O$12/1)*$K22,IF($J22=28,'Datensatz Radiator'!O$39*(998.2/$M$12)*($O$12/1)*$K22,IF($J22=29,'Datensatz Radiator'!O$30*(998.2/$M$12)*($O$12/1)*$K22,IF($J22=30,'Datensatz Radiator'!O$31*(998.2/$M$12)*($O$12/1)*$K22,IF($J22=31,'Datensatz Radiator'!O$32*(998.2/$M$12)*($O$12/1)*$K22,IF($J22=32,'Datensatz Radiator'!O$33*(998.2/$M$12)*($O$12/1)*$K22,IF($J22=33,'Datensatz Radiator'!O$34*(998.2/$M$12)*($O$12/1)*$K22,IF($J22=34,'Datensatz Radiator'!O$35*(998.2/$M$12)*($O$12/1)*$K22,IF($J22=35,'Datensatz Radiator'!O$36*(998.2/$M$12)*($O$12/1)*$K22,IF($J22=36,'Datensatz Radiator'!O$37*(998.2/$M$12)*($O$12/1)*$K22,'Datensatz Radiator'!O$38*(998.2/$M$12)*($O$12/1)*$K22))))))))))))))))))))))))))))))))))))</f>
        <v>2873.571598050291</v>
      </c>
      <c r="Y22" s="10">
        <f>IF($J22=1,'Datensatz Radiator'!P$2*(998.2/$M$12)*($O$12/1)*$K22,IF($J22=2,'Datensatz Radiator'!P$3*(998.2/$M$12)*($O$12/1)*$K22,IF($J22=3,'Datensatz Radiator'!P$4*(998.2/$M$12)*($O$12/1)*$K22,IF($J22=4,'Datensatz Radiator'!P$5*(998.2/$M$12)*($O$12/1)*$K22,IF($J22=5,'Datensatz Radiator'!P$6*(998.2/$M$12)*($O$12/1)*$K22,IF($J22=6,'Datensatz Radiator'!P$7*(998.2/$M$12)*($O$12/1)*$K22,IF($J22=7,'Datensatz Radiator'!P$8*(998.2/$M$12)*($O$12/1)*$K22,IF($J22=8,'Datensatz Radiator'!P$9*(998.2/$M$12)*($O$12/1)*$K22,IF($J22=9,'Datensatz Radiator'!P$10*(998.2/$M$12)*($O$12/1)*$K22,IF($J22=10,'Datensatz Radiator'!P$11*(998.2/$M$12)*($O$12/1)*$K22,IF($J22=11,'Datensatz Radiator'!P$12*(998.2/$M$12)*($O$12/1)*$K22,IF($J22=12,'Datensatz Radiator'!P$13*(998.2/$M$12)*($O$12/1)*$K22,IF($J22=13,'Datensatz Radiator'!P$14*(998.2/$M$12)*($O$12/1)*$K22,IF($J22=14,'Datensatz Radiator'!P$15*(998.2/$M$12)*($O$12/1)*$K22,IF($J22=15,'Datensatz Radiator'!P$16*(998.2/$M$12)*($O$12/1)*$K22,IF($J22=16,'Datensatz Radiator'!P$17*(998.2/$M$12)*($O$12/1)*$K22,IF($J22=17,'Datensatz Radiator'!P$18*(998.2/$M$12)*($O$12/1)*$K22,IF($J22=18,'Datensatz Radiator'!P$19*(998.2/$M$12)*($O$12/1)*$K22,IF($J22=19,'Datensatz Radiator'!P$20*(998.2/$M$12)*($O$12/1)*$K22,IF($J22=20,'Datensatz Radiator'!P$21*(998.2/$M$12)*($O$12/1)*$K22,IF($J22=21,'Datensatz Radiator'!P$22*(998.2/$M$12)*($O$12/1)*$K22,IF($J22=22,'Datensatz Radiator'!P$23*(998.2/$M$12)*($O$12/1)*$K22,IF($J22=23,'Datensatz Radiator'!P$24*(998.2/$M$12)*($O$12/1)*$K22,IF($J22=24,'Datensatz Radiator'!P$25*(998.2/$M$12)*($O$12/1)*$K22,IF($J22=25,'Datensatz Radiator'!P$26*(998.2/$M$12)*($O$12/1)*$K22,IF($J22=26,'Datensatz Radiator'!P$27*(998.2/$M$12)*($O$12/1)*$K22,IF($J22=27,'Datensatz Radiator'!P$28*(998.2/$M$12)*($O$12/1)*$K22,IF($J22=28,'Datensatz Radiator'!P$39*(998.2/$M$12)*($O$12/1)*$K22,IF($J22=29,'Datensatz Radiator'!P$30*(998.2/$M$12)*($O$12/1)*$K22,IF($J22=30,'Datensatz Radiator'!P$31*(998.2/$M$12)*($O$12/1)*$K22,IF($J22=31,'Datensatz Radiator'!P$32*(998.2/$M$12)*($O$12/1)*$K22,IF($J22=32,'Datensatz Radiator'!P$33*(998.2/$M$12)*($O$12/1)*$K22,IF($J22=33,'Datensatz Radiator'!P$34*(998.2/$M$12)*($O$12/1)*$K22,IF($J22=34,'Datensatz Radiator'!P$35*(998.2/$M$12)*($O$12/1)*$K22,IF($J22=35,'Datensatz Radiator'!P$36*(998.2/$M$12)*($O$12/1)*$K22,IF($J22=36,'Datensatz Radiator'!P$37*(998.2/$M$12)*($O$12/1)*$K22,'Datensatz Radiator'!P$38*(998.2/$M$12)*($O$12/1)*$K22))))))))))))))))))))))))))))))))))))</f>
        <v>3332.6194733847565</v>
      </c>
      <c r="AQ22">
        <v>3</v>
      </c>
      <c r="AR22" s="14">
        <v>4.69993599116426</v>
      </c>
      <c r="AS22" s="13">
        <f t="shared" si="4"/>
        <v>46009.306175270271</v>
      </c>
      <c r="AT22" s="9">
        <v>3.6981764698434016</v>
      </c>
      <c r="AU22" s="13">
        <f t="shared" si="5"/>
        <v>36202.734209802686</v>
      </c>
    </row>
    <row r="23" spans="1:47" x14ac:dyDescent="0.45">
      <c r="A23">
        <f t="shared" si="0"/>
        <v>4</v>
      </c>
      <c r="B23" s="13">
        <f t="shared" si="1"/>
        <v>46008.756232401101</v>
      </c>
      <c r="F23">
        <f t="shared" si="2"/>
        <v>4</v>
      </c>
      <c r="G23" s="13">
        <f t="shared" si="3"/>
        <v>36194.638386187209</v>
      </c>
      <c r="I23" s="1">
        <v>8</v>
      </c>
      <c r="J23" s="20">
        <v>1</v>
      </c>
      <c r="K23" s="25">
        <v>1</v>
      </c>
      <c r="L23" s="4" t="s">
        <v>11</v>
      </c>
      <c r="M23" s="10">
        <f>IF($J23=1,'Datensatz Radiator'!D$2*(998.2/$M$12)*($O$12/1)*$K23,IF($J23=2,'Datensatz Radiator'!D$3*(998.2/$M$12)*($O$12/1)*$K23,IF($J23=3,'Datensatz Radiator'!D$4*(998.2/$M$12)*($O$12/1)*$K23,IF($J23=4,'Datensatz Radiator'!D$5*(998.2/$M$12)*($O$12/1)*$K23,IF($J23=5,'Datensatz Radiator'!D$6*(998.2/$M$12)*($O$12/1)*$K23,IF($J23=6,'Datensatz Radiator'!D$7*(998.2/$M$12)*($O$12/1)*$K23,IF($J23=7,'Datensatz Radiator'!D$8*(998.2/$M$12)*($O$12/1)*$K23,IF($J23=8,'Datensatz Radiator'!D$9*(998.2/$M$12)*($O$12/1)*$K23,IF($J23=9,'Datensatz Radiator'!D$10*(998.2/$M$12)*($O$12/1)*$K23,IF($J23=10,'Datensatz Radiator'!D$11*(998.2/$M$12)*($O$12/1)*$K23,IF($J23=11,'Datensatz Radiator'!D$12*(998.2/$M$12)*($O$12/1)*$K23,IF($J23=12,'Datensatz Radiator'!D$13*(998.2/$M$12)*($O$12/1)*$K23,IF($J23=13,'Datensatz Radiator'!D$14*(998.2/$M$12)*($O$12/1)*$K23,IF($J23=14,'Datensatz Radiator'!D$15*(998.2/$M$12)*($O$12/1)*$K23,IF($J23=15,'Datensatz Radiator'!D$16*(998.2/$M$12)*($O$12/1)*$K23,IF($J23=16,'Datensatz Radiator'!D$17*(998.2/$M$12)*($O$12/1)*$K23,IF($J23=17,'Datensatz Radiator'!D$18*(998.2/$M$12)*($O$12/1)*$K23,IF($J23=18,'Datensatz Radiator'!D$19*(998.2/$M$12)*($O$12/1)*$K23,IF($J23=19,'Datensatz Radiator'!D$20*(998.2/$M$12)*($O$12/1)*$K23,IF($J23=20,'Datensatz Radiator'!D$21*(998.2/$M$12)*($O$12/1)*$K23,IF($J23=21,'Datensatz Radiator'!D$22*(998.2/$M$12)*($O$12/1)*$K23,IF($J23=22,'Datensatz Radiator'!D$23*(998.2/$M$12)*($O$12/1)*$K23,IF($J23=23,'Datensatz Radiator'!D$24*(998.2/$M$12)*($O$12/1)*$K23,IF($J23=24,'Datensatz Radiator'!D$25*(998.2/$M$12)*($O$12/1)*$K23,IF($J23=25,'Datensatz Radiator'!D$26*(998.2/$M$12)*($O$12/1)*$K23,IF($J23=26,'Datensatz Radiator'!D$27*(998.2/$M$12)*($O$12/1)*$K23,IF($J23=27,'Datensatz Radiator'!D$28*(998.2/$M$12)*($O$12/1)*$K23,IF($J23=28,'Datensatz Radiator'!D$39*(998.2/$M$12)*($O$12/1)*$K23,IF($J23=29,'Datensatz Radiator'!D$30*(998.2/$M$12)*($O$12/1)*$K23,IF($J23=30,'Datensatz Radiator'!D$31*(998.2/$M$12)*($O$12/1)*$K23,IF($J23=31,'Datensatz Radiator'!D$32*(998.2/$M$12)*($O$12/1)*$K23,IF($J23=32,'Datensatz Radiator'!D$33*(998.2/$M$12)*($O$12/1)*$K23,IF($J23=33,'Datensatz Radiator'!D$34*(998.2/$M$12)*($O$12/1)*$K23,IF($J23=34,'Datensatz Radiator'!D$35*(998.2/$M$12)*($O$12/1)*$K23,IF($J23=35,'Datensatz Radiator'!D$36*(998.2/$M$12)*($O$12/1)*$K23,IF($J23=36,'Datensatz Radiator'!D$37*(998.2/$M$12)*($O$12/1)*$K23,'Datensatz Radiator'!D$38*(998.2/$M$12)*($O$12/1)*$K23))))))))))))))))))))))))))))))))))))</f>
        <v>0</v>
      </c>
      <c r="N23" s="10">
        <f>IF($J23=1,'Datensatz Radiator'!E$2*(998.2/$M$12)*($O$12/1)*$K23,IF($J23=2,'Datensatz Radiator'!E$3*(998.2/$M$12)*($O$12/1)*$K23,IF($J23=3,'Datensatz Radiator'!E$4*(998.2/$M$12)*($O$12/1)*$K23,IF($J23=4,'Datensatz Radiator'!E$5*(998.2/$M$12)*($O$12/1)*$K23,IF($J23=5,'Datensatz Radiator'!E$6*(998.2/$M$12)*($O$12/1)*$K23,IF($J23=6,'Datensatz Radiator'!E$7*(998.2/$M$12)*($O$12/1)*$K23,IF($J23=7,'Datensatz Radiator'!E$8*(998.2/$M$12)*($O$12/1)*$K23,IF($J23=8,'Datensatz Radiator'!E$9*(998.2/$M$12)*($O$12/1)*$K23,IF($J23=9,'Datensatz Radiator'!E$10*(998.2/$M$12)*($O$12/1)*$K23,IF($J23=10,'Datensatz Radiator'!E$11*(998.2/$M$12)*($O$12/1)*$K23,IF($J23=11,'Datensatz Radiator'!E$12*(998.2/$M$12)*($O$12/1)*$K23,IF($J23=12,'Datensatz Radiator'!E$13*(998.2/$M$12)*($O$12/1)*$K23,IF($J23=13,'Datensatz Radiator'!E$14*(998.2/$M$12)*($O$12/1)*$K23,IF($J23=14,'Datensatz Radiator'!E$15*(998.2/$M$12)*($O$12/1)*$K23,IF($J23=15,'Datensatz Radiator'!E$16*(998.2/$M$12)*($O$12/1)*$K23,IF($J23=16,'Datensatz Radiator'!E$17*(998.2/$M$12)*($O$12/1)*$K23,IF($J23=17,'Datensatz Radiator'!E$18*(998.2/$M$12)*($O$12/1)*$K23,IF($J23=18,'Datensatz Radiator'!E$19*(998.2/$M$12)*($O$12/1)*$K23,IF($J23=19,'Datensatz Radiator'!E$20*(998.2/$M$12)*($O$12/1)*$K23,IF($J23=20,'Datensatz Radiator'!E$21*(998.2/$M$12)*($O$12/1)*$K23,IF($J23=21,'Datensatz Radiator'!E$22*(998.2/$M$12)*($O$12/1)*$K23,IF($J23=22,'Datensatz Radiator'!E$23*(998.2/$M$12)*($O$12/1)*$K23,IF($J23=23,'Datensatz Radiator'!E$24*(998.2/$M$12)*($O$12/1)*$K23,IF($J23=24,'Datensatz Radiator'!E$25*(998.2/$M$12)*($O$12/1)*$K23,IF($J23=25,'Datensatz Radiator'!E$26*(998.2/$M$12)*($O$12/1)*$K23,IF($J23=26,'Datensatz Radiator'!E$27*(998.2/$M$12)*($O$12/1)*$K23,IF($J23=27,'Datensatz Radiator'!E$28*(998.2/$M$12)*($O$12/1)*$K23,IF($J23=28,'Datensatz Radiator'!E$39*(998.2/$M$12)*($O$12/1)*$K23,IF($J23=29,'Datensatz Radiator'!E$30*(998.2/$M$12)*($O$12/1)*$K23,IF($J23=30,'Datensatz Radiator'!E$31*(998.2/$M$12)*($O$12/1)*$K23,IF($J23=31,'Datensatz Radiator'!E$32*(998.2/$M$12)*($O$12/1)*$K23,IF($J23=32,'Datensatz Radiator'!E$33*(998.2/$M$12)*($O$12/1)*$K23,IF($J23=33,'Datensatz Radiator'!E$34*(998.2/$M$12)*($O$12/1)*$K23,IF($J23=34,'Datensatz Radiator'!E$35*(998.2/$M$12)*($O$12/1)*$K23,IF($J23=35,'Datensatz Radiator'!E$36*(998.2/$M$12)*($O$12/1)*$K23,IF($J23=36,'Datensatz Radiator'!E$37*(998.2/$M$12)*($O$12/1)*$K23,'Datensatz Radiator'!E$38*(998.2/$M$12)*($O$12/1)*$K23))))))))))))))))))))))))))))))))))))</f>
        <v>115.90785200524981</v>
      </c>
      <c r="O23" s="10">
        <f>IF($J23=1,'Datensatz Radiator'!F$2*(998.2/$M$12)*($O$12/1)*$K23,IF($J23=2,'Datensatz Radiator'!F$3*(998.2/$M$12)*($O$12/1)*$K23,IF($J23=3,'Datensatz Radiator'!F$4*(998.2/$M$12)*($O$12/1)*$K23,IF($J23=4,'Datensatz Radiator'!F$5*(998.2/$M$12)*($O$12/1)*$K23,IF($J23=5,'Datensatz Radiator'!F$6*(998.2/$M$12)*($O$12/1)*$K23,IF($J23=6,'Datensatz Radiator'!F$7*(998.2/$M$12)*($O$12/1)*$K23,IF($J23=7,'Datensatz Radiator'!F$8*(998.2/$M$12)*($O$12/1)*$K23,IF($J23=8,'Datensatz Radiator'!F$9*(998.2/$M$12)*($O$12/1)*$K23,IF($J23=9,'Datensatz Radiator'!F$10*(998.2/$M$12)*($O$12/1)*$K23,IF($J23=10,'Datensatz Radiator'!F$11*(998.2/$M$12)*($O$12/1)*$K23,IF($J23=11,'Datensatz Radiator'!F$12*(998.2/$M$12)*($O$12/1)*$K23,IF($J23=12,'Datensatz Radiator'!F$13*(998.2/$M$12)*($O$12/1)*$K23,IF($J23=13,'Datensatz Radiator'!F$14*(998.2/$M$12)*($O$12/1)*$K23,IF($J23=14,'Datensatz Radiator'!F$15*(998.2/$M$12)*($O$12/1)*$K23,IF($J23=15,'Datensatz Radiator'!F$16*(998.2/$M$12)*($O$12/1)*$K23,IF($J23=16,'Datensatz Radiator'!F$17*(998.2/$M$12)*($O$12/1)*$K23,IF($J23=17,'Datensatz Radiator'!F$18*(998.2/$M$12)*($O$12/1)*$K23,IF($J23=18,'Datensatz Radiator'!F$19*(998.2/$M$12)*($O$12/1)*$K23,IF($J23=19,'Datensatz Radiator'!F$20*(998.2/$M$12)*($O$12/1)*$K23,IF($J23=20,'Datensatz Radiator'!F$21*(998.2/$M$12)*($O$12/1)*$K23,IF($J23=21,'Datensatz Radiator'!F$22*(998.2/$M$12)*($O$12/1)*$K23,IF($J23=22,'Datensatz Radiator'!F$23*(998.2/$M$12)*($O$12/1)*$K23,IF($J23=23,'Datensatz Radiator'!F$24*(998.2/$M$12)*($O$12/1)*$K23,IF($J23=24,'Datensatz Radiator'!F$25*(998.2/$M$12)*($O$12/1)*$K23,IF($J23=25,'Datensatz Radiator'!F$26*(998.2/$M$12)*($O$12/1)*$K23,IF($J23=26,'Datensatz Radiator'!F$27*(998.2/$M$12)*($O$12/1)*$K23,IF($J23=27,'Datensatz Radiator'!F$28*(998.2/$M$12)*($O$12/1)*$K23,IF($J23=28,'Datensatz Radiator'!F$39*(998.2/$M$12)*($O$12/1)*$K23,IF($J23=29,'Datensatz Radiator'!F$30*(998.2/$M$12)*($O$12/1)*$K23,IF($J23=30,'Datensatz Radiator'!F$31*(998.2/$M$12)*($O$12/1)*$K23,IF($J23=31,'Datensatz Radiator'!F$32*(998.2/$M$12)*($O$12/1)*$K23,IF($J23=32,'Datensatz Radiator'!F$33*(998.2/$M$12)*($O$12/1)*$K23,IF($J23=33,'Datensatz Radiator'!F$34*(998.2/$M$12)*($O$12/1)*$K23,IF($J23=34,'Datensatz Radiator'!F$35*(998.2/$M$12)*($O$12/1)*$K23,IF($J23=35,'Datensatz Radiator'!F$36*(998.2/$M$12)*($O$12/1)*$K23,IF($J23=36,'Datensatz Radiator'!F$37*(998.2/$M$12)*($O$12/1)*$K23,'Datensatz Radiator'!F$38*(998.2/$M$12)*($O$12/1)*$K23))))))))))))))))))))))))))))))))))))</f>
        <v>241.71663510342123</v>
      </c>
      <c r="P23" s="10">
        <f>IF($J23=1,'Datensatz Radiator'!G$2*(998.2/$M$12)*($O$12/1)*$K23,IF($J23=2,'Datensatz Radiator'!G$3*(998.2/$M$12)*($O$12/1)*$K23,IF($J23=3,'Datensatz Radiator'!G$4*(998.2/$M$12)*($O$12/1)*$K23,IF($J23=4,'Datensatz Radiator'!G$5*(998.2/$M$12)*($O$12/1)*$K23,IF($J23=5,'Datensatz Radiator'!G$6*(998.2/$M$12)*($O$12/1)*$K23,IF($J23=6,'Datensatz Radiator'!G$7*(998.2/$M$12)*($O$12/1)*$K23,IF($J23=7,'Datensatz Radiator'!G$8*(998.2/$M$12)*($O$12/1)*$K23,IF($J23=8,'Datensatz Radiator'!G$9*(998.2/$M$12)*($O$12/1)*$K23,IF($J23=9,'Datensatz Radiator'!G$10*(998.2/$M$12)*($O$12/1)*$K23,IF($J23=10,'Datensatz Radiator'!G$11*(998.2/$M$12)*($O$12/1)*$K23,IF($J23=11,'Datensatz Radiator'!G$12*(998.2/$M$12)*($O$12/1)*$K23,IF($J23=12,'Datensatz Radiator'!G$13*(998.2/$M$12)*($O$12/1)*$K23,IF($J23=13,'Datensatz Radiator'!G$14*(998.2/$M$12)*($O$12/1)*$K23,IF($J23=14,'Datensatz Radiator'!G$15*(998.2/$M$12)*($O$12/1)*$K23,IF($J23=15,'Datensatz Radiator'!G$16*(998.2/$M$12)*($O$12/1)*$K23,IF($J23=16,'Datensatz Radiator'!G$17*(998.2/$M$12)*($O$12/1)*$K23,IF($J23=17,'Datensatz Radiator'!G$18*(998.2/$M$12)*($O$12/1)*$K23,IF($J23=18,'Datensatz Radiator'!G$19*(998.2/$M$12)*($O$12/1)*$K23,IF($J23=19,'Datensatz Radiator'!G$20*(998.2/$M$12)*($O$12/1)*$K23,IF($J23=20,'Datensatz Radiator'!G$21*(998.2/$M$12)*($O$12/1)*$K23,IF($J23=21,'Datensatz Radiator'!G$22*(998.2/$M$12)*($O$12/1)*$K23,IF($J23=22,'Datensatz Radiator'!G$23*(998.2/$M$12)*($O$12/1)*$K23,IF($J23=23,'Datensatz Radiator'!G$24*(998.2/$M$12)*($O$12/1)*$K23,IF($J23=24,'Datensatz Radiator'!G$25*(998.2/$M$12)*($O$12/1)*$K23,IF($J23=25,'Datensatz Radiator'!G$26*(998.2/$M$12)*($O$12/1)*$K23,IF($J23=26,'Datensatz Radiator'!G$27*(998.2/$M$12)*($O$12/1)*$K23,IF($J23=27,'Datensatz Radiator'!G$28*(998.2/$M$12)*($O$12/1)*$K23,IF($J23=28,'Datensatz Radiator'!G$39*(998.2/$M$12)*($O$12/1)*$K23,IF($J23=29,'Datensatz Radiator'!G$30*(998.2/$M$12)*($O$12/1)*$K23,IF($J23=30,'Datensatz Radiator'!G$31*(998.2/$M$12)*($O$12/1)*$K23,IF($J23=31,'Datensatz Radiator'!G$32*(998.2/$M$12)*($O$12/1)*$K23,IF($J23=32,'Datensatz Radiator'!G$33*(998.2/$M$12)*($O$12/1)*$K23,IF($J23=33,'Datensatz Radiator'!G$34*(998.2/$M$12)*($O$12/1)*$K23,IF($J23=34,'Datensatz Radiator'!G$35*(998.2/$M$12)*($O$12/1)*$K23,IF($J23=35,'Datensatz Radiator'!G$36*(998.2/$M$12)*($O$12/1)*$K23,IF($J23=36,'Datensatz Radiator'!G$37*(998.2/$M$12)*($O$12/1)*$K23,'Datensatz Radiator'!G$38*(998.2/$M$12)*($O$12/1)*$K23))))))))))))))))))))))))))))))))))))</f>
        <v>400.8493274252221</v>
      </c>
      <c r="Q23" s="10">
        <f>IF($J23=1,'Datensatz Radiator'!H$2*(998.2/$M$12)*($O$12/1)*$K23,IF($J23=2,'Datensatz Radiator'!H$3*(998.2/$M$12)*($O$12/1)*$K23,IF($J23=3,'Datensatz Radiator'!H$4*(998.2/$M$12)*($O$12/1)*$K23,IF($J23=4,'Datensatz Radiator'!H$5*(998.2/$M$12)*($O$12/1)*$K23,IF($J23=5,'Datensatz Radiator'!H$6*(998.2/$M$12)*($O$12/1)*$K23,IF($J23=6,'Datensatz Radiator'!H$7*(998.2/$M$12)*($O$12/1)*$K23,IF($J23=7,'Datensatz Radiator'!H$8*(998.2/$M$12)*($O$12/1)*$K23,IF($J23=8,'Datensatz Radiator'!H$9*(998.2/$M$12)*($O$12/1)*$K23,IF($J23=9,'Datensatz Radiator'!H$10*(998.2/$M$12)*($O$12/1)*$K23,IF($J23=10,'Datensatz Radiator'!H$11*(998.2/$M$12)*($O$12/1)*$K23,IF($J23=11,'Datensatz Radiator'!H$12*(998.2/$M$12)*($O$12/1)*$K23,IF($J23=12,'Datensatz Radiator'!H$13*(998.2/$M$12)*($O$12/1)*$K23,IF($J23=13,'Datensatz Radiator'!H$14*(998.2/$M$12)*($O$12/1)*$K23,IF($J23=14,'Datensatz Radiator'!H$15*(998.2/$M$12)*($O$12/1)*$K23,IF($J23=15,'Datensatz Radiator'!H$16*(998.2/$M$12)*($O$12/1)*$K23,IF($J23=16,'Datensatz Radiator'!H$17*(998.2/$M$12)*($O$12/1)*$K23,IF($J23=17,'Datensatz Radiator'!H$18*(998.2/$M$12)*($O$12/1)*$K23,IF($J23=18,'Datensatz Radiator'!H$19*(998.2/$M$12)*($O$12/1)*$K23,IF($J23=19,'Datensatz Radiator'!H$20*(998.2/$M$12)*($O$12/1)*$K23,IF($J23=20,'Datensatz Radiator'!H$21*(998.2/$M$12)*($O$12/1)*$K23,IF($J23=21,'Datensatz Radiator'!H$22*(998.2/$M$12)*($O$12/1)*$K23,IF($J23=22,'Datensatz Radiator'!H$23*(998.2/$M$12)*($O$12/1)*$K23,IF($J23=23,'Datensatz Radiator'!H$24*(998.2/$M$12)*($O$12/1)*$K23,IF($J23=24,'Datensatz Radiator'!H$25*(998.2/$M$12)*($O$12/1)*$K23,IF($J23=25,'Datensatz Radiator'!H$26*(998.2/$M$12)*($O$12/1)*$K23,IF($J23=26,'Datensatz Radiator'!H$27*(998.2/$M$12)*($O$12/1)*$K23,IF($J23=27,'Datensatz Radiator'!H$28*(998.2/$M$12)*($O$12/1)*$K23,IF($J23=28,'Datensatz Radiator'!H$39*(998.2/$M$12)*($O$12/1)*$K23,IF($J23=29,'Datensatz Radiator'!H$30*(998.2/$M$12)*($O$12/1)*$K23,IF($J23=30,'Datensatz Radiator'!H$31*(998.2/$M$12)*($O$12/1)*$K23,IF($J23=31,'Datensatz Radiator'!H$32*(998.2/$M$12)*($O$12/1)*$K23,IF($J23=32,'Datensatz Radiator'!H$33*(998.2/$M$12)*($O$12/1)*$K23,IF($J23=33,'Datensatz Radiator'!H$34*(998.2/$M$12)*($O$12/1)*$K23,IF($J23=34,'Datensatz Radiator'!H$35*(998.2/$M$12)*($O$12/1)*$K23,IF($J23=35,'Datensatz Radiator'!H$36*(998.2/$M$12)*($O$12/1)*$K23,IF($J23=36,'Datensatz Radiator'!H$37*(998.2/$M$12)*($O$12/1)*$K23,'Datensatz Radiator'!H$38*(998.2/$M$12)*($O$12/1)*$K23))))))))))))))))))))))))))))))))))))</f>
        <v>593.30592897065253</v>
      </c>
      <c r="R23" s="10">
        <f>IF($J23=1,'Datensatz Radiator'!I$2*(998.2/$M$12)*($O$12/1)*$K23,IF($J23=2,'Datensatz Radiator'!I$3*(998.2/$M$12)*($O$12/1)*$K23,IF($J23=3,'Datensatz Radiator'!I$4*(998.2/$M$12)*($O$12/1)*$K23,IF($J23=4,'Datensatz Radiator'!I$5*(998.2/$M$12)*($O$12/1)*$K23,IF($J23=5,'Datensatz Radiator'!I$6*(998.2/$M$12)*($O$12/1)*$K23,IF($J23=6,'Datensatz Radiator'!I$7*(998.2/$M$12)*($O$12/1)*$K23,IF($J23=7,'Datensatz Radiator'!I$8*(998.2/$M$12)*($O$12/1)*$K23,IF($J23=8,'Datensatz Radiator'!I$9*(998.2/$M$12)*($O$12/1)*$K23,IF($J23=9,'Datensatz Radiator'!I$10*(998.2/$M$12)*($O$12/1)*$K23,IF($J23=10,'Datensatz Radiator'!I$11*(998.2/$M$12)*($O$12/1)*$K23,IF($J23=11,'Datensatz Radiator'!I$12*(998.2/$M$12)*($O$12/1)*$K23,IF($J23=12,'Datensatz Radiator'!I$13*(998.2/$M$12)*($O$12/1)*$K23,IF($J23=13,'Datensatz Radiator'!I$14*(998.2/$M$12)*($O$12/1)*$K23,IF($J23=14,'Datensatz Radiator'!I$15*(998.2/$M$12)*($O$12/1)*$K23,IF($J23=15,'Datensatz Radiator'!I$16*(998.2/$M$12)*($O$12/1)*$K23,IF($J23=16,'Datensatz Radiator'!I$17*(998.2/$M$12)*($O$12/1)*$K23,IF($J23=17,'Datensatz Radiator'!I$18*(998.2/$M$12)*($O$12/1)*$K23,IF($J23=18,'Datensatz Radiator'!I$19*(998.2/$M$12)*($O$12/1)*$K23,IF($J23=19,'Datensatz Radiator'!I$20*(998.2/$M$12)*($O$12/1)*$K23,IF($J23=20,'Datensatz Radiator'!I$21*(998.2/$M$12)*($O$12/1)*$K23,IF($J23=21,'Datensatz Radiator'!I$22*(998.2/$M$12)*($O$12/1)*$K23,IF($J23=22,'Datensatz Radiator'!I$23*(998.2/$M$12)*($O$12/1)*$K23,IF($J23=23,'Datensatz Radiator'!I$24*(998.2/$M$12)*($O$12/1)*$K23,IF($J23=24,'Datensatz Radiator'!I$25*(998.2/$M$12)*($O$12/1)*$K23,IF($J23=25,'Datensatz Radiator'!I$26*(998.2/$M$12)*($O$12/1)*$K23,IF($J23=26,'Datensatz Radiator'!I$27*(998.2/$M$12)*($O$12/1)*$K23,IF($J23=27,'Datensatz Radiator'!I$28*(998.2/$M$12)*($O$12/1)*$K23,IF($J23=28,'Datensatz Radiator'!I$39*(998.2/$M$12)*($O$12/1)*$K23,IF($J23=29,'Datensatz Radiator'!I$30*(998.2/$M$12)*($O$12/1)*$K23,IF($J23=30,'Datensatz Radiator'!I$31*(998.2/$M$12)*($O$12/1)*$K23,IF($J23=31,'Datensatz Radiator'!I$32*(998.2/$M$12)*($O$12/1)*$K23,IF($J23=32,'Datensatz Radiator'!I$33*(998.2/$M$12)*($O$12/1)*$K23,IF($J23=33,'Datensatz Radiator'!I$34*(998.2/$M$12)*($O$12/1)*$K23,IF($J23=34,'Datensatz Radiator'!I$35*(998.2/$M$12)*($O$12/1)*$K23,IF($J23=35,'Datensatz Radiator'!I$36*(998.2/$M$12)*($O$12/1)*$K23,IF($J23=36,'Datensatz Radiator'!I$37*(998.2/$M$12)*($O$12/1)*$K23,'Datensatz Radiator'!I$38*(998.2/$M$12)*($O$12/1)*$K23))))))))))))))))))))))))))))))))))))</f>
        <v>819.08643973971243</v>
      </c>
      <c r="S23" s="10">
        <f>IF($J23=1,'Datensatz Radiator'!J$2*(998.2/$M$12)*($O$12/1)*$K23,IF($J23=2,'Datensatz Radiator'!J$3*(998.2/$M$12)*($O$12/1)*$K23,IF($J23=3,'Datensatz Radiator'!J$4*(998.2/$M$12)*($O$12/1)*$K23,IF($J23=4,'Datensatz Radiator'!J$5*(998.2/$M$12)*($O$12/1)*$K23,IF($J23=5,'Datensatz Radiator'!J$6*(998.2/$M$12)*($O$12/1)*$K23,IF($J23=6,'Datensatz Radiator'!J$7*(998.2/$M$12)*($O$12/1)*$K23,IF($J23=7,'Datensatz Radiator'!J$8*(998.2/$M$12)*($O$12/1)*$K23,IF($J23=8,'Datensatz Radiator'!J$9*(998.2/$M$12)*($O$12/1)*$K23,IF($J23=9,'Datensatz Radiator'!J$10*(998.2/$M$12)*($O$12/1)*$K23,IF($J23=10,'Datensatz Radiator'!J$11*(998.2/$M$12)*($O$12/1)*$K23,IF($J23=11,'Datensatz Radiator'!J$12*(998.2/$M$12)*($O$12/1)*$K23,IF($J23=12,'Datensatz Radiator'!J$13*(998.2/$M$12)*($O$12/1)*$K23,IF($J23=13,'Datensatz Radiator'!J$14*(998.2/$M$12)*($O$12/1)*$K23,IF($J23=14,'Datensatz Radiator'!J$15*(998.2/$M$12)*($O$12/1)*$K23,IF($J23=15,'Datensatz Radiator'!J$16*(998.2/$M$12)*($O$12/1)*$K23,IF($J23=16,'Datensatz Radiator'!J$17*(998.2/$M$12)*($O$12/1)*$K23,IF($J23=17,'Datensatz Radiator'!J$18*(998.2/$M$12)*($O$12/1)*$K23,IF($J23=18,'Datensatz Radiator'!J$19*(998.2/$M$12)*($O$12/1)*$K23,IF($J23=19,'Datensatz Radiator'!J$20*(998.2/$M$12)*($O$12/1)*$K23,IF($J23=20,'Datensatz Radiator'!J$21*(998.2/$M$12)*($O$12/1)*$K23,IF($J23=21,'Datensatz Radiator'!J$22*(998.2/$M$12)*($O$12/1)*$K23,IF($J23=22,'Datensatz Radiator'!J$23*(998.2/$M$12)*($O$12/1)*$K23,IF($J23=23,'Datensatz Radiator'!J$24*(998.2/$M$12)*($O$12/1)*$K23,IF($J23=24,'Datensatz Radiator'!J$25*(998.2/$M$12)*($O$12/1)*$K23,IF($J23=25,'Datensatz Radiator'!J$26*(998.2/$M$12)*($O$12/1)*$K23,IF($J23=26,'Datensatz Radiator'!J$27*(998.2/$M$12)*($O$12/1)*$K23,IF($J23=27,'Datensatz Radiator'!J$28*(998.2/$M$12)*($O$12/1)*$K23,IF($J23=28,'Datensatz Radiator'!J$39*(998.2/$M$12)*($O$12/1)*$K23,IF($J23=29,'Datensatz Radiator'!J$30*(998.2/$M$12)*($O$12/1)*$K23,IF($J23=30,'Datensatz Radiator'!J$31*(998.2/$M$12)*($O$12/1)*$K23,IF($J23=31,'Datensatz Radiator'!J$32*(998.2/$M$12)*($O$12/1)*$K23,IF($J23=32,'Datensatz Radiator'!J$33*(998.2/$M$12)*($O$12/1)*$K23,IF($J23=33,'Datensatz Radiator'!J$34*(998.2/$M$12)*($O$12/1)*$K23,IF($J23=34,'Datensatz Radiator'!J$35*(998.2/$M$12)*($O$12/1)*$K23,IF($J23=35,'Datensatz Radiator'!J$36*(998.2/$M$12)*($O$12/1)*$K23,IF($J23=36,'Datensatz Radiator'!J$37*(998.2/$M$12)*($O$12/1)*$K23,'Datensatz Radiator'!J$38*(998.2/$M$12)*($O$12/1)*$K23))))))))))))))))))))))))))))))))))))</f>
        <v>1078.1908597324018</v>
      </c>
      <c r="T23" s="10">
        <f>IF($J23=1,'Datensatz Radiator'!K$2*(998.2/$M$12)*($O$12/1)*$K23,IF($J23=2,'Datensatz Radiator'!K$3*(998.2/$M$12)*($O$12/1)*$K23,IF($J23=3,'Datensatz Radiator'!K$4*(998.2/$M$12)*($O$12/1)*$K23,IF($J23=4,'Datensatz Radiator'!K$5*(998.2/$M$12)*($O$12/1)*$K23,IF($J23=5,'Datensatz Radiator'!K$6*(998.2/$M$12)*($O$12/1)*$K23,IF($J23=6,'Datensatz Radiator'!K$7*(998.2/$M$12)*($O$12/1)*$K23,IF($J23=7,'Datensatz Radiator'!K$8*(998.2/$M$12)*($O$12/1)*$K23,IF($J23=8,'Datensatz Radiator'!K$9*(998.2/$M$12)*($O$12/1)*$K23,IF($J23=9,'Datensatz Radiator'!K$10*(998.2/$M$12)*($O$12/1)*$K23,IF($J23=10,'Datensatz Radiator'!K$11*(998.2/$M$12)*($O$12/1)*$K23,IF($J23=11,'Datensatz Radiator'!K$12*(998.2/$M$12)*($O$12/1)*$K23,IF($J23=12,'Datensatz Radiator'!K$13*(998.2/$M$12)*($O$12/1)*$K23,IF($J23=13,'Datensatz Radiator'!K$14*(998.2/$M$12)*($O$12/1)*$K23,IF($J23=14,'Datensatz Radiator'!K$15*(998.2/$M$12)*($O$12/1)*$K23,IF($J23=15,'Datensatz Radiator'!K$16*(998.2/$M$12)*($O$12/1)*$K23,IF($J23=16,'Datensatz Radiator'!K$17*(998.2/$M$12)*($O$12/1)*$K23,IF($J23=17,'Datensatz Radiator'!K$18*(998.2/$M$12)*($O$12/1)*$K23,IF($J23=18,'Datensatz Radiator'!K$19*(998.2/$M$12)*($O$12/1)*$K23,IF($J23=19,'Datensatz Radiator'!K$20*(998.2/$M$12)*($O$12/1)*$K23,IF($J23=20,'Datensatz Radiator'!K$21*(998.2/$M$12)*($O$12/1)*$K23,IF($J23=21,'Datensatz Radiator'!K$22*(998.2/$M$12)*($O$12/1)*$K23,IF($J23=22,'Datensatz Radiator'!K$23*(998.2/$M$12)*($O$12/1)*$K23,IF($J23=23,'Datensatz Radiator'!K$24*(998.2/$M$12)*($O$12/1)*$K23,IF($J23=24,'Datensatz Radiator'!K$25*(998.2/$M$12)*($O$12/1)*$K23,IF($J23=25,'Datensatz Radiator'!K$26*(998.2/$M$12)*($O$12/1)*$K23,IF($J23=26,'Datensatz Radiator'!K$27*(998.2/$M$12)*($O$12/1)*$K23,IF($J23=27,'Datensatz Radiator'!K$28*(998.2/$M$12)*($O$12/1)*$K23,IF($J23=28,'Datensatz Radiator'!K$39*(998.2/$M$12)*($O$12/1)*$K23,IF($J23=29,'Datensatz Radiator'!K$30*(998.2/$M$12)*($O$12/1)*$K23,IF($J23=30,'Datensatz Radiator'!K$31*(998.2/$M$12)*($O$12/1)*$K23,IF($J23=31,'Datensatz Radiator'!K$32*(998.2/$M$12)*($O$12/1)*$K23,IF($J23=32,'Datensatz Radiator'!K$33*(998.2/$M$12)*($O$12/1)*$K23,IF($J23=33,'Datensatz Radiator'!K$34*(998.2/$M$12)*($O$12/1)*$K23,IF($J23=34,'Datensatz Radiator'!K$35*(998.2/$M$12)*($O$12/1)*$K23,IF($J23=35,'Datensatz Radiator'!K$36*(998.2/$M$12)*($O$12/1)*$K23,IF($J23=36,'Datensatz Radiator'!K$37*(998.2/$M$12)*($O$12/1)*$K23,'Datensatz Radiator'!K$38*(998.2/$M$12)*($O$12/1)*$K23))))))))))))))))))))))))))))))))))))</f>
        <v>1370.6191889487204</v>
      </c>
      <c r="U23" s="10">
        <f>IF($J23=1,'Datensatz Radiator'!L$2*(998.2/$M$12)*($O$12/1)*$K23,IF($J23=2,'Datensatz Radiator'!L$3*(998.2/$M$12)*($O$12/1)*$K23,IF($J23=3,'Datensatz Radiator'!L$4*(998.2/$M$12)*($O$12/1)*$K23,IF($J23=4,'Datensatz Radiator'!L$5*(998.2/$M$12)*($O$12/1)*$K23,IF($J23=5,'Datensatz Radiator'!L$6*(998.2/$M$12)*($O$12/1)*$K23,IF($J23=6,'Datensatz Radiator'!L$7*(998.2/$M$12)*($O$12/1)*$K23,IF($J23=7,'Datensatz Radiator'!L$8*(998.2/$M$12)*($O$12/1)*$K23,IF($J23=8,'Datensatz Radiator'!L$9*(998.2/$M$12)*($O$12/1)*$K23,IF($J23=9,'Datensatz Radiator'!L$10*(998.2/$M$12)*($O$12/1)*$K23,IF($J23=10,'Datensatz Radiator'!L$11*(998.2/$M$12)*($O$12/1)*$K23,IF($J23=11,'Datensatz Radiator'!L$12*(998.2/$M$12)*($O$12/1)*$K23,IF($J23=12,'Datensatz Radiator'!L$13*(998.2/$M$12)*($O$12/1)*$K23,IF($J23=13,'Datensatz Radiator'!L$14*(998.2/$M$12)*($O$12/1)*$K23,IF($J23=14,'Datensatz Radiator'!L$15*(998.2/$M$12)*($O$12/1)*$K23,IF($J23=15,'Datensatz Radiator'!L$16*(998.2/$M$12)*($O$12/1)*$K23,IF($J23=16,'Datensatz Radiator'!L$17*(998.2/$M$12)*($O$12/1)*$K23,IF($J23=17,'Datensatz Radiator'!L$18*(998.2/$M$12)*($O$12/1)*$K23,IF($J23=18,'Datensatz Radiator'!L$19*(998.2/$M$12)*($O$12/1)*$K23,IF($J23=19,'Datensatz Radiator'!L$20*(998.2/$M$12)*($O$12/1)*$K23,IF($J23=20,'Datensatz Radiator'!L$21*(998.2/$M$12)*($O$12/1)*$K23,IF($J23=21,'Datensatz Radiator'!L$22*(998.2/$M$12)*($O$12/1)*$K23,IF($J23=22,'Datensatz Radiator'!L$23*(998.2/$M$12)*($O$12/1)*$K23,IF($J23=23,'Datensatz Radiator'!L$24*(998.2/$M$12)*($O$12/1)*$K23,IF($J23=24,'Datensatz Radiator'!L$25*(998.2/$M$12)*($O$12/1)*$K23,IF($J23=25,'Datensatz Radiator'!L$26*(998.2/$M$12)*($O$12/1)*$K23,IF($J23=26,'Datensatz Radiator'!L$27*(998.2/$M$12)*($O$12/1)*$K23,IF($J23=27,'Datensatz Radiator'!L$28*(998.2/$M$12)*($O$12/1)*$K23,IF($J23=28,'Datensatz Radiator'!L$39*(998.2/$M$12)*($O$12/1)*$K23,IF($J23=29,'Datensatz Radiator'!L$30*(998.2/$M$12)*($O$12/1)*$K23,IF($J23=30,'Datensatz Radiator'!L$31*(998.2/$M$12)*($O$12/1)*$K23,IF($J23=31,'Datensatz Radiator'!L$32*(998.2/$M$12)*($O$12/1)*$K23,IF($J23=32,'Datensatz Radiator'!L$33*(998.2/$M$12)*($O$12/1)*$K23,IF($J23=33,'Datensatz Radiator'!L$34*(998.2/$M$12)*($O$12/1)*$K23,IF($J23=34,'Datensatz Radiator'!L$35*(998.2/$M$12)*($O$12/1)*$K23,IF($J23=35,'Datensatz Radiator'!L$36*(998.2/$M$12)*($O$12/1)*$K23,IF($J23=36,'Datensatz Radiator'!L$37*(998.2/$M$12)*($O$12/1)*$K23,'Datensatz Radiator'!L$38*(998.2/$M$12)*($O$12/1)*$K23))))))))))))))))))))))))))))))))))))</f>
        <v>1696.371427388669</v>
      </c>
      <c r="V23" s="10">
        <f>IF($J23=1,'Datensatz Radiator'!M$2*(998.2/$M$12)*($O$12/1)*$K23,IF($J23=2,'Datensatz Radiator'!M$3*(998.2/$M$12)*($O$12/1)*$K23,IF($J23=3,'Datensatz Radiator'!M$4*(998.2/$M$12)*($O$12/1)*$K23,IF($J23=4,'Datensatz Radiator'!M$5*(998.2/$M$12)*($O$12/1)*$K23,IF($J23=5,'Datensatz Radiator'!M$6*(998.2/$M$12)*($O$12/1)*$K23,IF($J23=6,'Datensatz Radiator'!M$7*(998.2/$M$12)*($O$12/1)*$K23,IF($J23=7,'Datensatz Radiator'!M$8*(998.2/$M$12)*($O$12/1)*$K23,IF($J23=8,'Datensatz Radiator'!M$9*(998.2/$M$12)*($O$12/1)*$K23,IF($J23=9,'Datensatz Radiator'!M$10*(998.2/$M$12)*($O$12/1)*$K23,IF($J23=10,'Datensatz Radiator'!M$11*(998.2/$M$12)*($O$12/1)*$K23,IF($J23=11,'Datensatz Radiator'!M$12*(998.2/$M$12)*($O$12/1)*$K23,IF($J23=12,'Datensatz Radiator'!M$13*(998.2/$M$12)*($O$12/1)*$K23,IF($J23=13,'Datensatz Radiator'!M$14*(998.2/$M$12)*($O$12/1)*$K23,IF($J23=14,'Datensatz Radiator'!M$15*(998.2/$M$12)*($O$12/1)*$K23,IF($J23=15,'Datensatz Radiator'!M$16*(998.2/$M$12)*($O$12/1)*$K23,IF($J23=16,'Datensatz Radiator'!M$17*(998.2/$M$12)*($O$12/1)*$K23,IF($J23=17,'Datensatz Radiator'!M$18*(998.2/$M$12)*($O$12/1)*$K23,IF($J23=18,'Datensatz Radiator'!M$19*(998.2/$M$12)*($O$12/1)*$K23,IF($J23=19,'Datensatz Radiator'!M$20*(998.2/$M$12)*($O$12/1)*$K23,IF($J23=20,'Datensatz Radiator'!M$21*(998.2/$M$12)*($O$12/1)*$K23,IF($J23=21,'Datensatz Radiator'!M$22*(998.2/$M$12)*($O$12/1)*$K23,IF($J23=22,'Datensatz Radiator'!M$23*(998.2/$M$12)*($O$12/1)*$K23,IF($J23=23,'Datensatz Radiator'!M$24*(998.2/$M$12)*($O$12/1)*$K23,IF($J23=24,'Datensatz Radiator'!M$25*(998.2/$M$12)*($O$12/1)*$K23,IF($J23=25,'Datensatz Radiator'!M$26*(998.2/$M$12)*($O$12/1)*$K23,IF($J23=26,'Datensatz Radiator'!M$27*(998.2/$M$12)*($O$12/1)*$K23,IF($J23=27,'Datensatz Radiator'!M$28*(998.2/$M$12)*($O$12/1)*$K23,IF($J23=28,'Datensatz Radiator'!M$39*(998.2/$M$12)*($O$12/1)*$K23,IF($J23=29,'Datensatz Radiator'!M$30*(998.2/$M$12)*($O$12/1)*$K23,IF($J23=30,'Datensatz Radiator'!M$31*(998.2/$M$12)*($O$12/1)*$K23,IF($J23=31,'Datensatz Radiator'!M$32*(998.2/$M$12)*($O$12/1)*$K23,IF($J23=32,'Datensatz Radiator'!M$33*(998.2/$M$12)*($O$12/1)*$K23,IF($J23=33,'Datensatz Radiator'!M$34*(998.2/$M$12)*($O$12/1)*$K23,IF($J23=34,'Datensatz Radiator'!M$35*(998.2/$M$12)*($O$12/1)*$K23,IF($J23=35,'Datensatz Radiator'!M$36*(998.2/$M$12)*($O$12/1)*$K23,IF($J23=36,'Datensatz Radiator'!M$37*(998.2/$M$12)*($O$12/1)*$K23,'Datensatz Radiator'!M$38*(998.2/$M$12)*($O$12/1)*$K23))))))))))))))))))))))))))))))))))))</f>
        <v>2055.447575052247</v>
      </c>
      <c r="W23" s="10">
        <f>IF($J23=1,'Datensatz Radiator'!N$2*(998.2/$M$12)*($O$12/1)*$K23,IF($J23=2,'Datensatz Radiator'!N$3*(998.2/$M$12)*($O$12/1)*$K23,IF($J23=3,'Datensatz Radiator'!N$4*(998.2/$M$12)*($O$12/1)*$K23,IF($J23=4,'Datensatz Radiator'!N$5*(998.2/$M$12)*($O$12/1)*$K23,IF($J23=5,'Datensatz Radiator'!N$6*(998.2/$M$12)*($O$12/1)*$K23,IF($J23=6,'Datensatz Radiator'!N$7*(998.2/$M$12)*($O$12/1)*$K23,IF($J23=7,'Datensatz Radiator'!N$8*(998.2/$M$12)*($O$12/1)*$K23,IF($J23=8,'Datensatz Radiator'!N$9*(998.2/$M$12)*($O$12/1)*$K23,IF($J23=9,'Datensatz Radiator'!N$10*(998.2/$M$12)*($O$12/1)*$K23,IF($J23=10,'Datensatz Radiator'!N$11*(998.2/$M$12)*($O$12/1)*$K23,IF($J23=11,'Datensatz Radiator'!N$12*(998.2/$M$12)*($O$12/1)*$K23,IF($J23=12,'Datensatz Radiator'!N$13*(998.2/$M$12)*($O$12/1)*$K23,IF($J23=13,'Datensatz Radiator'!N$14*(998.2/$M$12)*($O$12/1)*$K23,IF($J23=14,'Datensatz Radiator'!N$15*(998.2/$M$12)*($O$12/1)*$K23,IF($J23=15,'Datensatz Radiator'!N$16*(998.2/$M$12)*($O$12/1)*$K23,IF($J23=16,'Datensatz Radiator'!N$17*(998.2/$M$12)*($O$12/1)*$K23,IF($J23=17,'Datensatz Radiator'!N$18*(998.2/$M$12)*($O$12/1)*$K23,IF($J23=18,'Datensatz Radiator'!N$19*(998.2/$M$12)*($O$12/1)*$K23,IF($J23=19,'Datensatz Radiator'!N$20*(998.2/$M$12)*($O$12/1)*$K23,IF($J23=20,'Datensatz Radiator'!N$21*(998.2/$M$12)*($O$12/1)*$K23,IF($J23=21,'Datensatz Radiator'!N$22*(998.2/$M$12)*($O$12/1)*$K23,IF($J23=22,'Datensatz Radiator'!N$23*(998.2/$M$12)*($O$12/1)*$K23,IF($J23=23,'Datensatz Radiator'!N$24*(998.2/$M$12)*($O$12/1)*$K23,IF($J23=24,'Datensatz Radiator'!N$25*(998.2/$M$12)*($O$12/1)*$K23,IF($J23=25,'Datensatz Radiator'!N$26*(998.2/$M$12)*($O$12/1)*$K23,IF($J23=26,'Datensatz Radiator'!N$27*(998.2/$M$12)*($O$12/1)*$K23,IF($J23=27,'Datensatz Radiator'!N$28*(998.2/$M$12)*($O$12/1)*$K23,IF($J23=28,'Datensatz Radiator'!N$39*(998.2/$M$12)*($O$12/1)*$K23,IF($J23=29,'Datensatz Radiator'!N$30*(998.2/$M$12)*($O$12/1)*$K23,IF($J23=30,'Datensatz Radiator'!N$31*(998.2/$M$12)*($O$12/1)*$K23,IF($J23=31,'Datensatz Radiator'!N$32*(998.2/$M$12)*($O$12/1)*$K23,IF($J23=32,'Datensatz Radiator'!N$33*(998.2/$M$12)*($O$12/1)*$K23,IF($J23=33,'Datensatz Radiator'!N$34*(998.2/$M$12)*($O$12/1)*$K23,IF($J23=34,'Datensatz Radiator'!N$35*(998.2/$M$12)*($O$12/1)*$K23,IF($J23=35,'Datensatz Radiator'!N$36*(998.2/$M$12)*($O$12/1)*$K23,IF($J23=36,'Datensatz Radiator'!N$37*(998.2/$M$12)*($O$12/1)*$K23,'Datensatz Radiator'!N$38*(998.2/$M$12)*($O$12/1)*$K23))))))))))))))))))))))))))))))))))))</f>
        <v>2447.847631939454</v>
      </c>
      <c r="X23" s="10">
        <f>IF($J23=1,'Datensatz Radiator'!O$2*(998.2/$M$12)*($O$12/1)*$K23,IF($J23=2,'Datensatz Radiator'!O$3*(998.2/$M$12)*($O$12/1)*$K23,IF($J23=3,'Datensatz Radiator'!O$4*(998.2/$M$12)*($O$12/1)*$K23,IF($J23=4,'Datensatz Radiator'!O$5*(998.2/$M$12)*($O$12/1)*$K23,IF($J23=5,'Datensatz Radiator'!O$6*(998.2/$M$12)*($O$12/1)*$K23,IF($J23=6,'Datensatz Radiator'!O$7*(998.2/$M$12)*($O$12/1)*$K23,IF($J23=7,'Datensatz Radiator'!O$8*(998.2/$M$12)*($O$12/1)*$K23,IF($J23=8,'Datensatz Radiator'!O$9*(998.2/$M$12)*($O$12/1)*$K23,IF($J23=9,'Datensatz Radiator'!O$10*(998.2/$M$12)*($O$12/1)*$K23,IF($J23=10,'Datensatz Radiator'!O$11*(998.2/$M$12)*($O$12/1)*$K23,IF($J23=11,'Datensatz Radiator'!O$12*(998.2/$M$12)*($O$12/1)*$K23,IF($J23=12,'Datensatz Radiator'!O$13*(998.2/$M$12)*($O$12/1)*$K23,IF($J23=13,'Datensatz Radiator'!O$14*(998.2/$M$12)*($O$12/1)*$K23,IF($J23=14,'Datensatz Radiator'!O$15*(998.2/$M$12)*($O$12/1)*$K23,IF($J23=15,'Datensatz Radiator'!O$16*(998.2/$M$12)*($O$12/1)*$K23,IF($J23=16,'Datensatz Radiator'!O$17*(998.2/$M$12)*($O$12/1)*$K23,IF($J23=17,'Datensatz Radiator'!O$18*(998.2/$M$12)*($O$12/1)*$K23,IF($J23=18,'Datensatz Radiator'!O$19*(998.2/$M$12)*($O$12/1)*$K23,IF($J23=19,'Datensatz Radiator'!O$20*(998.2/$M$12)*($O$12/1)*$K23,IF($J23=20,'Datensatz Radiator'!O$21*(998.2/$M$12)*($O$12/1)*$K23,IF($J23=21,'Datensatz Radiator'!O$22*(998.2/$M$12)*($O$12/1)*$K23,IF($J23=22,'Datensatz Radiator'!O$23*(998.2/$M$12)*($O$12/1)*$K23,IF($J23=23,'Datensatz Radiator'!O$24*(998.2/$M$12)*($O$12/1)*$K23,IF($J23=24,'Datensatz Radiator'!O$25*(998.2/$M$12)*($O$12/1)*$K23,IF($J23=25,'Datensatz Radiator'!O$26*(998.2/$M$12)*($O$12/1)*$K23,IF($J23=26,'Datensatz Radiator'!O$27*(998.2/$M$12)*($O$12/1)*$K23,IF($J23=27,'Datensatz Radiator'!O$28*(998.2/$M$12)*($O$12/1)*$K23,IF($J23=28,'Datensatz Radiator'!O$39*(998.2/$M$12)*($O$12/1)*$K23,IF($J23=29,'Datensatz Radiator'!O$30*(998.2/$M$12)*($O$12/1)*$K23,IF($J23=30,'Datensatz Radiator'!O$31*(998.2/$M$12)*($O$12/1)*$K23,IF($J23=31,'Datensatz Radiator'!O$32*(998.2/$M$12)*($O$12/1)*$K23,IF($J23=32,'Datensatz Radiator'!O$33*(998.2/$M$12)*($O$12/1)*$K23,IF($J23=33,'Datensatz Radiator'!O$34*(998.2/$M$12)*($O$12/1)*$K23,IF($J23=34,'Datensatz Radiator'!O$35*(998.2/$M$12)*($O$12/1)*$K23,IF($J23=35,'Datensatz Radiator'!O$36*(998.2/$M$12)*($O$12/1)*$K23,IF($J23=36,'Datensatz Radiator'!O$37*(998.2/$M$12)*($O$12/1)*$K23,'Datensatz Radiator'!O$38*(998.2/$M$12)*($O$12/1)*$K23))))))))))))))))))))))))))))))))))))</f>
        <v>2873.571598050291</v>
      </c>
      <c r="Y23" s="10">
        <f>IF($J23=1,'Datensatz Radiator'!P$2*(998.2/$M$12)*($O$12/1)*$K23,IF($J23=2,'Datensatz Radiator'!P$3*(998.2/$M$12)*($O$12/1)*$K23,IF($J23=3,'Datensatz Radiator'!P$4*(998.2/$M$12)*($O$12/1)*$K23,IF($J23=4,'Datensatz Radiator'!P$5*(998.2/$M$12)*($O$12/1)*$K23,IF($J23=5,'Datensatz Radiator'!P$6*(998.2/$M$12)*($O$12/1)*$K23,IF($J23=6,'Datensatz Radiator'!P$7*(998.2/$M$12)*($O$12/1)*$K23,IF($J23=7,'Datensatz Radiator'!P$8*(998.2/$M$12)*($O$12/1)*$K23,IF($J23=8,'Datensatz Radiator'!P$9*(998.2/$M$12)*($O$12/1)*$K23,IF($J23=9,'Datensatz Radiator'!P$10*(998.2/$M$12)*($O$12/1)*$K23,IF($J23=10,'Datensatz Radiator'!P$11*(998.2/$M$12)*($O$12/1)*$K23,IF($J23=11,'Datensatz Radiator'!P$12*(998.2/$M$12)*($O$12/1)*$K23,IF($J23=12,'Datensatz Radiator'!P$13*(998.2/$M$12)*($O$12/1)*$K23,IF($J23=13,'Datensatz Radiator'!P$14*(998.2/$M$12)*($O$12/1)*$K23,IF($J23=14,'Datensatz Radiator'!P$15*(998.2/$M$12)*($O$12/1)*$K23,IF($J23=15,'Datensatz Radiator'!P$16*(998.2/$M$12)*($O$12/1)*$K23,IF($J23=16,'Datensatz Radiator'!P$17*(998.2/$M$12)*($O$12/1)*$K23,IF($J23=17,'Datensatz Radiator'!P$18*(998.2/$M$12)*($O$12/1)*$K23,IF($J23=18,'Datensatz Radiator'!P$19*(998.2/$M$12)*($O$12/1)*$K23,IF($J23=19,'Datensatz Radiator'!P$20*(998.2/$M$12)*($O$12/1)*$K23,IF($J23=20,'Datensatz Radiator'!P$21*(998.2/$M$12)*($O$12/1)*$K23,IF($J23=21,'Datensatz Radiator'!P$22*(998.2/$M$12)*($O$12/1)*$K23,IF($J23=22,'Datensatz Radiator'!P$23*(998.2/$M$12)*($O$12/1)*$K23,IF($J23=23,'Datensatz Radiator'!P$24*(998.2/$M$12)*($O$12/1)*$K23,IF($J23=24,'Datensatz Radiator'!P$25*(998.2/$M$12)*($O$12/1)*$K23,IF($J23=25,'Datensatz Radiator'!P$26*(998.2/$M$12)*($O$12/1)*$K23,IF($J23=26,'Datensatz Radiator'!P$27*(998.2/$M$12)*($O$12/1)*$K23,IF($J23=27,'Datensatz Radiator'!P$28*(998.2/$M$12)*($O$12/1)*$K23,IF($J23=28,'Datensatz Radiator'!P$39*(998.2/$M$12)*($O$12/1)*$K23,IF($J23=29,'Datensatz Radiator'!P$30*(998.2/$M$12)*($O$12/1)*$K23,IF($J23=30,'Datensatz Radiator'!P$31*(998.2/$M$12)*($O$12/1)*$K23,IF($J23=31,'Datensatz Radiator'!P$32*(998.2/$M$12)*($O$12/1)*$K23,IF($J23=32,'Datensatz Radiator'!P$33*(998.2/$M$12)*($O$12/1)*$K23,IF($J23=33,'Datensatz Radiator'!P$34*(998.2/$M$12)*($O$12/1)*$K23,IF($J23=34,'Datensatz Radiator'!P$35*(998.2/$M$12)*($O$12/1)*$K23,IF($J23=35,'Datensatz Radiator'!P$36*(998.2/$M$12)*($O$12/1)*$K23,IF($J23=36,'Datensatz Radiator'!P$37*(998.2/$M$12)*($O$12/1)*$K23,'Datensatz Radiator'!P$38*(998.2/$M$12)*($O$12/1)*$K23))))))))))))))))))))))))))))))))))))</f>
        <v>3332.6194733847565</v>
      </c>
      <c r="AQ23">
        <v>4</v>
      </c>
      <c r="AR23" s="14">
        <v>4.6998798134798134</v>
      </c>
      <c r="AS23" s="13">
        <f t="shared" si="4"/>
        <v>46008.756232401101</v>
      </c>
      <c r="AT23" s="9">
        <v>3.6973494664401434</v>
      </c>
      <c r="AU23" s="13">
        <f t="shared" si="5"/>
        <v>36194.638386187209</v>
      </c>
    </row>
    <row r="24" spans="1:47" x14ac:dyDescent="0.45">
      <c r="A24">
        <f t="shared" si="0"/>
        <v>5</v>
      </c>
      <c r="B24" s="13">
        <f t="shared" si="1"/>
        <v>46008.014807259693</v>
      </c>
      <c r="F24">
        <f t="shared" si="2"/>
        <v>5</v>
      </c>
      <c r="G24" s="13">
        <f t="shared" si="3"/>
        <v>36185.906100562002</v>
      </c>
      <c r="I24" s="1">
        <v>9</v>
      </c>
      <c r="J24" s="20">
        <v>1</v>
      </c>
      <c r="K24" s="25">
        <v>1</v>
      </c>
      <c r="L24" s="4" t="s">
        <v>11</v>
      </c>
      <c r="M24" s="10">
        <f>IF($J24=1,'Datensatz Radiator'!D$2*(998.2/$M$12)*($O$12/1)*$K24,IF($J24=2,'Datensatz Radiator'!D$3*(998.2/$M$12)*($O$12/1)*$K24,IF($J24=3,'Datensatz Radiator'!D$4*(998.2/$M$12)*($O$12/1)*$K24,IF($J24=4,'Datensatz Radiator'!D$5*(998.2/$M$12)*($O$12/1)*$K24,IF($J24=5,'Datensatz Radiator'!D$6*(998.2/$M$12)*($O$12/1)*$K24,IF($J24=6,'Datensatz Radiator'!D$7*(998.2/$M$12)*($O$12/1)*$K24,IF($J24=7,'Datensatz Radiator'!D$8*(998.2/$M$12)*($O$12/1)*$K24,IF($J24=8,'Datensatz Radiator'!D$9*(998.2/$M$12)*($O$12/1)*$K24,IF($J24=9,'Datensatz Radiator'!D$10*(998.2/$M$12)*($O$12/1)*$K24,IF($J24=10,'Datensatz Radiator'!D$11*(998.2/$M$12)*($O$12/1)*$K24,IF($J24=11,'Datensatz Radiator'!D$12*(998.2/$M$12)*($O$12/1)*$K24,IF($J24=12,'Datensatz Radiator'!D$13*(998.2/$M$12)*($O$12/1)*$K24,IF($J24=13,'Datensatz Radiator'!D$14*(998.2/$M$12)*($O$12/1)*$K24,IF($J24=14,'Datensatz Radiator'!D$15*(998.2/$M$12)*($O$12/1)*$K24,IF($J24=15,'Datensatz Radiator'!D$16*(998.2/$M$12)*($O$12/1)*$K24,IF($J24=16,'Datensatz Radiator'!D$17*(998.2/$M$12)*($O$12/1)*$K24,IF($J24=17,'Datensatz Radiator'!D$18*(998.2/$M$12)*($O$12/1)*$K24,IF($J24=18,'Datensatz Radiator'!D$19*(998.2/$M$12)*($O$12/1)*$K24,IF($J24=19,'Datensatz Radiator'!D$20*(998.2/$M$12)*($O$12/1)*$K24,IF($J24=20,'Datensatz Radiator'!D$21*(998.2/$M$12)*($O$12/1)*$K24,IF($J24=21,'Datensatz Radiator'!D$22*(998.2/$M$12)*($O$12/1)*$K24,IF($J24=22,'Datensatz Radiator'!D$23*(998.2/$M$12)*($O$12/1)*$K24,IF($J24=23,'Datensatz Radiator'!D$24*(998.2/$M$12)*($O$12/1)*$K24,IF($J24=24,'Datensatz Radiator'!D$25*(998.2/$M$12)*($O$12/1)*$K24,IF($J24=25,'Datensatz Radiator'!D$26*(998.2/$M$12)*($O$12/1)*$K24,IF($J24=26,'Datensatz Radiator'!D$27*(998.2/$M$12)*($O$12/1)*$K24,IF($J24=27,'Datensatz Radiator'!D$28*(998.2/$M$12)*($O$12/1)*$K24,IF($J24=28,'Datensatz Radiator'!D$39*(998.2/$M$12)*($O$12/1)*$K24,IF($J24=29,'Datensatz Radiator'!D$30*(998.2/$M$12)*($O$12/1)*$K24,IF($J24=30,'Datensatz Radiator'!D$31*(998.2/$M$12)*($O$12/1)*$K24,IF($J24=31,'Datensatz Radiator'!D$32*(998.2/$M$12)*($O$12/1)*$K24,IF($J24=32,'Datensatz Radiator'!D$33*(998.2/$M$12)*($O$12/1)*$K24,IF($J24=33,'Datensatz Radiator'!D$34*(998.2/$M$12)*($O$12/1)*$K24,IF($J24=34,'Datensatz Radiator'!D$35*(998.2/$M$12)*($O$12/1)*$K24,IF($J24=35,'Datensatz Radiator'!D$36*(998.2/$M$12)*($O$12/1)*$K24,IF($J24=36,'Datensatz Radiator'!D$37*(998.2/$M$12)*($O$12/1)*$K24,'Datensatz Radiator'!D$38*(998.2/$M$12)*($O$12/1)*$K24))))))))))))))))))))))))))))))))))))</f>
        <v>0</v>
      </c>
      <c r="N24" s="10">
        <f>IF($J24=1,'Datensatz Radiator'!E$2*(998.2/$M$12)*($O$12/1)*$K24,IF($J24=2,'Datensatz Radiator'!E$3*(998.2/$M$12)*($O$12/1)*$K24,IF($J24=3,'Datensatz Radiator'!E$4*(998.2/$M$12)*($O$12/1)*$K24,IF($J24=4,'Datensatz Radiator'!E$5*(998.2/$M$12)*($O$12/1)*$K24,IF($J24=5,'Datensatz Radiator'!E$6*(998.2/$M$12)*($O$12/1)*$K24,IF($J24=6,'Datensatz Radiator'!E$7*(998.2/$M$12)*($O$12/1)*$K24,IF($J24=7,'Datensatz Radiator'!E$8*(998.2/$M$12)*($O$12/1)*$K24,IF($J24=8,'Datensatz Radiator'!E$9*(998.2/$M$12)*($O$12/1)*$K24,IF($J24=9,'Datensatz Radiator'!E$10*(998.2/$M$12)*($O$12/1)*$K24,IF($J24=10,'Datensatz Radiator'!E$11*(998.2/$M$12)*($O$12/1)*$K24,IF($J24=11,'Datensatz Radiator'!E$12*(998.2/$M$12)*($O$12/1)*$K24,IF($J24=12,'Datensatz Radiator'!E$13*(998.2/$M$12)*($O$12/1)*$K24,IF($J24=13,'Datensatz Radiator'!E$14*(998.2/$M$12)*($O$12/1)*$K24,IF($J24=14,'Datensatz Radiator'!E$15*(998.2/$M$12)*($O$12/1)*$K24,IF($J24=15,'Datensatz Radiator'!E$16*(998.2/$M$12)*($O$12/1)*$K24,IF($J24=16,'Datensatz Radiator'!E$17*(998.2/$M$12)*($O$12/1)*$K24,IF($J24=17,'Datensatz Radiator'!E$18*(998.2/$M$12)*($O$12/1)*$K24,IF($J24=18,'Datensatz Radiator'!E$19*(998.2/$M$12)*($O$12/1)*$K24,IF($J24=19,'Datensatz Radiator'!E$20*(998.2/$M$12)*($O$12/1)*$K24,IF($J24=20,'Datensatz Radiator'!E$21*(998.2/$M$12)*($O$12/1)*$K24,IF($J24=21,'Datensatz Radiator'!E$22*(998.2/$M$12)*($O$12/1)*$K24,IF($J24=22,'Datensatz Radiator'!E$23*(998.2/$M$12)*($O$12/1)*$K24,IF($J24=23,'Datensatz Radiator'!E$24*(998.2/$M$12)*($O$12/1)*$K24,IF($J24=24,'Datensatz Radiator'!E$25*(998.2/$M$12)*($O$12/1)*$K24,IF($J24=25,'Datensatz Radiator'!E$26*(998.2/$M$12)*($O$12/1)*$K24,IF($J24=26,'Datensatz Radiator'!E$27*(998.2/$M$12)*($O$12/1)*$K24,IF($J24=27,'Datensatz Radiator'!E$28*(998.2/$M$12)*($O$12/1)*$K24,IF($J24=28,'Datensatz Radiator'!E$39*(998.2/$M$12)*($O$12/1)*$K24,IF($J24=29,'Datensatz Radiator'!E$30*(998.2/$M$12)*($O$12/1)*$K24,IF($J24=30,'Datensatz Radiator'!E$31*(998.2/$M$12)*($O$12/1)*$K24,IF($J24=31,'Datensatz Radiator'!E$32*(998.2/$M$12)*($O$12/1)*$K24,IF($J24=32,'Datensatz Radiator'!E$33*(998.2/$M$12)*($O$12/1)*$K24,IF($J24=33,'Datensatz Radiator'!E$34*(998.2/$M$12)*($O$12/1)*$K24,IF($J24=34,'Datensatz Radiator'!E$35*(998.2/$M$12)*($O$12/1)*$K24,IF($J24=35,'Datensatz Radiator'!E$36*(998.2/$M$12)*($O$12/1)*$K24,IF($J24=36,'Datensatz Radiator'!E$37*(998.2/$M$12)*($O$12/1)*$K24,'Datensatz Radiator'!E$38*(998.2/$M$12)*($O$12/1)*$K24))))))))))))))))))))))))))))))))))))</f>
        <v>115.90785200524981</v>
      </c>
      <c r="O24" s="10">
        <f>IF($J24=1,'Datensatz Radiator'!F$2*(998.2/$M$12)*($O$12/1)*$K24,IF($J24=2,'Datensatz Radiator'!F$3*(998.2/$M$12)*($O$12/1)*$K24,IF($J24=3,'Datensatz Radiator'!F$4*(998.2/$M$12)*($O$12/1)*$K24,IF($J24=4,'Datensatz Radiator'!F$5*(998.2/$M$12)*($O$12/1)*$K24,IF($J24=5,'Datensatz Radiator'!F$6*(998.2/$M$12)*($O$12/1)*$K24,IF($J24=6,'Datensatz Radiator'!F$7*(998.2/$M$12)*($O$12/1)*$K24,IF($J24=7,'Datensatz Radiator'!F$8*(998.2/$M$12)*($O$12/1)*$K24,IF($J24=8,'Datensatz Radiator'!F$9*(998.2/$M$12)*($O$12/1)*$K24,IF($J24=9,'Datensatz Radiator'!F$10*(998.2/$M$12)*($O$12/1)*$K24,IF($J24=10,'Datensatz Radiator'!F$11*(998.2/$M$12)*($O$12/1)*$K24,IF($J24=11,'Datensatz Radiator'!F$12*(998.2/$M$12)*($O$12/1)*$K24,IF($J24=12,'Datensatz Radiator'!F$13*(998.2/$M$12)*($O$12/1)*$K24,IF($J24=13,'Datensatz Radiator'!F$14*(998.2/$M$12)*($O$12/1)*$K24,IF($J24=14,'Datensatz Radiator'!F$15*(998.2/$M$12)*($O$12/1)*$K24,IF($J24=15,'Datensatz Radiator'!F$16*(998.2/$M$12)*($O$12/1)*$K24,IF($J24=16,'Datensatz Radiator'!F$17*(998.2/$M$12)*($O$12/1)*$K24,IF($J24=17,'Datensatz Radiator'!F$18*(998.2/$M$12)*($O$12/1)*$K24,IF($J24=18,'Datensatz Radiator'!F$19*(998.2/$M$12)*($O$12/1)*$K24,IF($J24=19,'Datensatz Radiator'!F$20*(998.2/$M$12)*($O$12/1)*$K24,IF($J24=20,'Datensatz Radiator'!F$21*(998.2/$M$12)*($O$12/1)*$K24,IF($J24=21,'Datensatz Radiator'!F$22*(998.2/$M$12)*($O$12/1)*$K24,IF($J24=22,'Datensatz Radiator'!F$23*(998.2/$M$12)*($O$12/1)*$K24,IF($J24=23,'Datensatz Radiator'!F$24*(998.2/$M$12)*($O$12/1)*$K24,IF($J24=24,'Datensatz Radiator'!F$25*(998.2/$M$12)*($O$12/1)*$K24,IF($J24=25,'Datensatz Radiator'!F$26*(998.2/$M$12)*($O$12/1)*$K24,IF($J24=26,'Datensatz Radiator'!F$27*(998.2/$M$12)*($O$12/1)*$K24,IF($J24=27,'Datensatz Radiator'!F$28*(998.2/$M$12)*($O$12/1)*$K24,IF($J24=28,'Datensatz Radiator'!F$39*(998.2/$M$12)*($O$12/1)*$K24,IF($J24=29,'Datensatz Radiator'!F$30*(998.2/$M$12)*($O$12/1)*$K24,IF($J24=30,'Datensatz Radiator'!F$31*(998.2/$M$12)*($O$12/1)*$K24,IF($J24=31,'Datensatz Radiator'!F$32*(998.2/$M$12)*($O$12/1)*$K24,IF($J24=32,'Datensatz Radiator'!F$33*(998.2/$M$12)*($O$12/1)*$K24,IF($J24=33,'Datensatz Radiator'!F$34*(998.2/$M$12)*($O$12/1)*$K24,IF($J24=34,'Datensatz Radiator'!F$35*(998.2/$M$12)*($O$12/1)*$K24,IF($J24=35,'Datensatz Radiator'!F$36*(998.2/$M$12)*($O$12/1)*$K24,IF($J24=36,'Datensatz Radiator'!F$37*(998.2/$M$12)*($O$12/1)*$K24,'Datensatz Radiator'!F$38*(998.2/$M$12)*($O$12/1)*$K24))))))))))))))))))))))))))))))))))))</f>
        <v>241.71663510342123</v>
      </c>
      <c r="P24" s="10">
        <f>IF($J24=1,'Datensatz Radiator'!G$2*(998.2/$M$12)*($O$12/1)*$K24,IF($J24=2,'Datensatz Radiator'!G$3*(998.2/$M$12)*($O$12/1)*$K24,IF($J24=3,'Datensatz Radiator'!G$4*(998.2/$M$12)*($O$12/1)*$K24,IF($J24=4,'Datensatz Radiator'!G$5*(998.2/$M$12)*($O$12/1)*$K24,IF($J24=5,'Datensatz Radiator'!G$6*(998.2/$M$12)*($O$12/1)*$K24,IF($J24=6,'Datensatz Radiator'!G$7*(998.2/$M$12)*($O$12/1)*$K24,IF($J24=7,'Datensatz Radiator'!G$8*(998.2/$M$12)*($O$12/1)*$K24,IF($J24=8,'Datensatz Radiator'!G$9*(998.2/$M$12)*($O$12/1)*$K24,IF($J24=9,'Datensatz Radiator'!G$10*(998.2/$M$12)*($O$12/1)*$K24,IF($J24=10,'Datensatz Radiator'!G$11*(998.2/$M$12)*($O$12/1)*$K24,IF($J24=11,'Datensatz Radiator'!G$12*(998.2/$M$12)*($O$12/1)*$K24,IF($J24=12,'Datensatz Radiator'!G$13*(998.2/$M$12)*($O$12/1)*$K24,IF($J24=13,'Datensatz Radiator'!G$14*(998.2/$M$12)*($O$12/1)*$K24,IF($J24=14,'Datensatz Radiator'!G$15*(998.2/$M$12)*($O$12/1)*$K24,IF($J24=15,'Datensatz Radiator'!G$16*(998.2/$M$12)*($O$12/1)*$K24,IF($J24=16,'Datensatz Radiator'!G$17*(998.2/$M$12)*($O$12/1)*$K24,IF($J24=17,'Datensatz Radiator'!G$18*(998.2/$M$12)*($O$12/1)*$K24,IF($J24=18,'Datensatz Radiator'!G$19*(998.2/$M$12)*($O$12/1)*$K24,IF($J24=19,'Datensatz Radiator'!G$20*(998.2/$M$12)*($O$12/1)*$K24,IF($J24=20,'Datensatz Radiator'!G$21*(998.2/$M$12)*($O$12/1)*$K24,IF($J24=21,'Datensatz Radiator'!G$22*(998.2/$M$12)*($O$12/1)*$K24,IF($J24=22,'Datensatz Radiator'!G$23*(998.2/$M$12)*($O$12/1)*$K24,IF($J24=23,'Datensatz Radiator'!G$24*(998.2/$M$12)*($O$12/1)*$K24,IF($J24=24,'Datensatz Radiator'!G$25*(998.2/$M$12)*($O$12/1)*$K24,IF($J24=25,'Datensatz Radiator'!G$26*(998.2/$M$12)*($O$12/1)*$K24,IF($J24=26,'Datensatz Radiator'!G$27*(998.2/$M$12)*($O$12/1)*$K24,IF($J24=27,'Datensatz Radiator'!G$28*(998.2/$M$12)*($O$12/1)*$K24,IF($J24=28,'Datensatz Radiator'!G$39*(998.2/$M$12)*($O$12/1)*$K24,IF($J24=29,'Datensatz Radiator'!G$30*(998.2/$M$12)*($O$12/1)*$K24,IF($J24=30,'Datensatz Radiator'!G$31*(998.2/$M$12)*($O$12/1)*$K24,IF($J24=31,'Datensatz Radiator'!G$32*(998.2/$M$12)*($O$12/1)*$K24,IF($J24=32,'Datensatz Radiator'!G$33*(998.2/$M$12)*($O$12/1)*$K24,IF($J24=33,'Datensatz Radiator'!G$34*(998.2/$M$12)*($O$12/1)*$K24,IF($J24=34,'Datensatz Radiator'!G$35*(998.2/$M$12)*($O$12/1)*$K24,IF($J24=35,'Datensatz Radiator'!G$36*(998.2/$M$12)*($O$12/1)*$K24,IF($J24=36,'Datensatz Radiator'!G$37*(998.2/$M$12)*($O$12/1)*$K24,'Datensatz Radiator'!G$38*(998.2/$M$12)*($O$12/1)*$K24))))))))))))))))))))))))))))))))))))</f>
        <v>400.8493274252221</v>
      </c>
      <c r="Q24" s="10">
        <f>IF($J24=1,'Datensatz Radiator'!H$2*(998.2/$M$12)*($O$12/1)*$K24,IF($J24=2,'Datensatz Radiator'!H$3*(998.2/$M$12)*($O$12/1)*$K24,IF($J24=3,'Datensatz Radiator'!H$4*(998.2/$M$12)*($O$12/1)*$K24,IF($J24=4,'Datensatz Radiator'!H$5*(998.2/$M$12)*($O$12/1)*$K24,IF($J24=5,'Datensatz Radiator'!H$6*(998.2/$M$12)*($O$12/1)*$K24,IF($J24=6,'Datensatz Radiator'!H$7*(998.2/$M$12)*($O$12/1)*$K24,IF($J24=7,'Datensatz Radiator'!H$8*(998.2/$M$12)*($O$12/1)*$K24,IF($J24=8,'Datensatz Radiator'!H$9*(998.2/$M$12)*($O$12/1)*$K24,IF($J24=9,'Datensatz Radiator'!H$10*(998.2/$M$12)*($O$12/1)*$K24,IF($J24=10,'Datensatz Radiator'!H$11*(998.2/$M$12)*($O$12/1)*$K24,IF($J24=11,'Datensatz Radiator'!H$12*(998.2/$M$12)*($O$12/1)*$K24,IF($J24=12,'Datensatz Radiator'!H$13*(998.2/$M$12)*($O$12/1)*$K24,IF($J24=13,'Datensatz Radiator'!H$14*(998.2/$M$12)*($O$12/1)*$K24,IF($J24=14,'Datensatz Radiator'!H$15*(998.2/$M$12)*($O$12/1)*$K24,IF($J24=15,'Datensatz Radiator'!H$16*(998.2/$M$12)*($O$12/1)*$K24,IF($J24=16,'Datensatz Radiator'!H$17*(998.2/$M$12)*($O$12/1)*$K24,IF($J24=17,'Datensatz Radiator'!H$18*(998.2/$M$12)*($O$12/1)*$K24,IF($J24=18,'Datensatz Radiator'!H$19*(998.2/$M$12)*($O$12/1)*$K24,IF($J24=19,'Datensatz Radiator'!H$20*(998.2/$M$12)*($O$12/1)*$K24,IF($J24=20,'Datensatz Radiator'!H$21*(998.2/$M$12)*($O$12/1)*$K24,IF($J24=21,'Datensatz Radiator'!H$22*(998.2/$M$12)*($O$12/1)*$K24,IF($J24=22,'Datensatz Radiator'!H$23*(998.2/$M$12)*($O$12/1)*$K24,IF($J24=23,'Datensatz Radiator'!H$24*(998.2/$M$12)*($O$12/1)*$K24,IF($J24=24,'Datensatz Radiator'!H$25*(998.2/$M$12)*($O$12/1)*$K24,IF($J24=25,'Datensatz Radiator'!H$26*(998.2/$M$12)*($O$12/1)*$K24,IF($J24=26,'Datensatz Radiator'!H$27*(998.2/$M$12)*($O$12/1)*$K24,IF($J24=27,'Datensatz Radiator'!H$28*(998.2/$M$12)*($O$12/1)*$K24,IF($J24=28,'Datensatz Radiator'!H$39*(998.2/$M$12)*($O$12/1)*$K24,IF($J24=29,'Datensatz Radiator'!H$30*(998.2/$M$12)*($O$12/1)*$K24,IF($J24=30,'Datensatz Radiator'!H$31*(998.2/$M$12)*($O$12/1)*$K24,IF($J24=31,'Datensatz Radiator'!H$32*(998.2/$M$12)*($O$12/1)*$K24,IF($J24=32,'Datensatz Radiator'!H$33*(998.2/$M$12)*($O$12/1)*$K24,IF($J24=33,'Datensatz Radiator'!H$34*(998.2/$M$12)*($O$12/1)*$K24,IF($J24=34,'Datensatz Radiator'!H$35*(998.2/$M$12)*($O$12/1)*$K24,IF($J24=35,'Datensatz Radiator'!H$36*(998.2/$M$12)*($O$12/1)*$K24,IF($J24=36,'Datensatz Radiator'!H$37*(998.2/$M$12)*($O$12/1)*$K24,'Datensatz Radiator'!H$38*(998.2/$M$12)*($O$12/1)*$K24))))))))))))))))))))))))))))))))))))</f>
        <v>593.30592897065253</v>
      </c>
      <c r="R24" s="10">
        <f>IF($J24=1,'Datensatz Radiator'!I$2*(998.2/$M$12)*($O$12/1)*$K24,IF($J24=2,'Datensatz Radiator'!I$3*(998.2/$M$12)*($O$12/1)*$K24,IF($J24=3,'Datensatz Radiator'!I$4*(998.2/$M$12)*($O$12/1)*$K24,IF($J24=4,'Datensatz Radiator'!I$5*(998.2/$M$12)*($O$12/1)*$K24,IF($J24=5,'Datensatz Radiator'!I$6*(998.2/$M$12)*($O$12/1)*$K24,IF($J24=6,'Datensatz Radiator'!I$7*(998.2/$M$12)*($O$12/1)*$K24,IF($J24=7,'Datensatz Radiator'!I$8*(998.2/$M$12)*($O$12/1)*$K24,IF($J24=8,'Datensatz Radiator'!I$9*(998.2/$M$12)*($O$12/1)*$K24,IF($J24=9,'Datensatz Radiator'!I$10*(998.2/$M$12)*($O$12/1)*$K24,IF($J24=10,'Datensatz Radiator'!I$11*(998.2/$M$12)*($O$12/1)*$K24,IF($J24=11,'Datensatz Radiator'!I$12*(998.2/$M$12)*($O$12/1)*$K24,IF($J24=12,'Datensatz Radiator'!I$13*(998.2/$M$12)*($O$12/1)*$K24,IF($J24=13,'Datensatz Radiator'!I$14*(998.2/$M$12)*($O$12/1)*$K24,IF($J24=14,'Datensatz Radiator'!I$15*(998.2/$M$12)*($O$12/1)*$K24,IF($J24=15,'Datensatz Radiator'!I$16*(998.2/$M$12)*($O$12/1)*$K24,IF($J24=16,'Datensatz Radiator'!I$17*(998.2/$M$12)*($O$12/1)*$K24,IF($J24=17,'Datensatz Radiator'!I$18*(998.2/$M$12)*($O$12/1)*$K24,IF($J24=18,'Datensatz Radiator'!I$19*(998.2/$M$12)*($O$12/1)*$K24,IF($J24=19,'Datensatz Radiator'!I$20*(998.2/$M$12)*($O$12/1)*$K24,IF($J24=20,'Datensatz Radiator'!I$21*(998.2/$M$12)*($O$12/1)*$K24,IF($J24=21,'Datensatz Radiator'!I$22*(998.2/$M$12)*($O$12/1)*$K24,IF($J24=22,'Datensatz Radiator'!I$23*(998.2/$M$12)*($O$12/1)*$K24,IF($J24=23,'Datensatz Radiator'!I$24*(998.2/$M$12)*($O$12/1)*$K24,IF($J24=24,'Datensatz Radiator'!I$25*(998.2/$M$12)*($O$12/1)*$K24,IF($J24=25,'Datensatz Radiator'!I$26*(998.2/$M$12)*($O$12/1)*$K24,IF($J24=26,'Datensatz Radiator'!I$27*(998.2/$M$12)*($O$12/1)*$K24,IF($J24=27,'Datensatz Radiator'!I$28*(998.2/$M$12)*($O$12/1)*$K24,IF($J24=28,'Datensatz Radiator'!I$39*(998.2/$M$12)*($O$12/1)*$K24,IF($J24=29,'Datensatz Radiator'!I$30*(998.2/$M$12)*($O$12/1)*$K24,IF($J24=30,'Datensatz Radiator'!I$31*(998.2/$M$12)*($O$12/1)*$K24,IF($J24=31,'Datensatz Radiator'!I$32*(998.2/$M$12)*($O$12/1)*$K24,IF($J24=32,'Datensatz Radiator'!I$33*(998.2/$M$12)*($O$12/1)*$K24,IF($J24=33,'Datensatz Radiator'!I$34*(998.2/$M$12)*($O$12/1)*$K24,IF($J24=34,'Datensatz Radiator'!I$35*(998.2/$M$12)*($O$12/1)*$K24,IF($J24=35,'Datensatz Radiator'!I$36*(998.2/$M$12)*($O$12/1)*$K24,IF($J24=36,'Datensatz Radiator'!I$37*(998.2/$M$12)*($O$12/1)*$K24,'Datensatz Radiator'!I$38*(998.2/$M$12)*($O$12/1)*$K24))))))))))))))))))))))))))))))))))))</f>
        <v>819.08643973971243</v>
      </c>
      <c r="S24" s="10">
        <f>IF($J24=1,'Datensatz Radiator'!J$2*(998.2/$M$12)*($O$12/1)*$K24,IF($J24=2,'Datensatz Radiator'!J$3*(998.2/$M$12)*($O$12/1)*$K24,IF($J24=3,'Datensatz Radiator'!J$4*(998.2/$M$12)*($O$12/1)*$K24,IF($J24=4,'Datensatz Radiator'!J$5*(998.2/$M$12)*($O$12/1)*$K24,IF($J24=5,'Datensatz Radiator'!J$6*(998.2/$M$12)*($O$12/1)*$K24,IF($J24=6,'Datensatz Radiator'!J$7*(998.2/$M$12)*($O$12/1)*$K24,IF($J24=7,'Datensatz Radiator'!J$8*(998.2/$M$12)*($O$12/1)*$K24,IF($J24=8,'Datensatz Radiator'!J$9*(998.2/$M$12)*($O$12/1)*$K24,IF($J24=9,'Datensatz Radiator'!J$10*(998.2/$M$12)*($O$12/1)*$K24,IF($J24=10,'Datensatz Radiator'!J$11*(998.2/$M$12)*($O$12/1)*$K24,IF($J24=11,'Datensatz Radiator'!J$12*(998.2/$M$12)*($O$12/1)*$K24,IF($J24=12,'Datensatz Radiator'!J$13*(998.2/$M$12)*($O$12/1)*$K24,IF($J24=13,'Datensatz Radiator'!J$14*(998.2/$M$12)*($O$12/1)*$K24,IF($J24=14,'Datensatz Radiator'!J$15*(998.2/$M$12)*($O$12/1)*$K24,IF($J24=15,'Datensatz Radiator'!J$16*(998.2/$M$12)*($O$12/1)*$K24,IF($J24=16,'Datensatz Radiator'!J$17*(998.2/$M$12)*($O$12/1)*$K24,IF($J24=17,'Datensatz Radiator'!J$18*(998.2/$M$12)*($O$12/1)*$K24,IF($J24=18,'Datensatz Radiator'!J$19*(998.2/$M$12)*($O$12/1)*$K24,IF($J24=19,'Datensatz Radiator'!J$20*(998.2/$M$12)*($O$12/1)*$K24,IF($J24=20,'Datensatz Radiator'!J$21*(998.2/$M$12)*($O$12/1)*$K24,IF($J24=21,'Datensatz Radiator'!J$22*(998.2/$M$12)*($O$12/1)*$K24,IF($J24=22,'Datensatz Radiator'!J$23*(998.2/$M$12)*($O$12/1)*$K24,IF($J24=23,'Datensatz Radiator'!J$24*(998.2/$M$12)*($O$12/1)*$K24,IF($J24=24,'Datensatz Radiator'!J$25*(998.2/$M$12)*($O$12/1)*$K24,IF($J24=25,'Datensatz Radiator'!J$26*(998.2/$M$12)*($O$12/1)*$K24,IF($J24=26,'Datensatz Radiator'!J$27*(998.2/$M$12)*($O$12/1)*$K24,IF($J24=27,'Datensatz Radiator'!J$28*(998.2/$M$12)*($O$12/1)*$K24,IF($J24=28,'Datensatz Radiator'!J$39*(998.2/$M$12)*($O$12/1)*$K24,IF($J24=29,'Datensatz Radiator'!J$30*(998.2/$M$12)*($O$12/1)*$K24,IF($J24=30,'Datensatz Radiator'!J$31*(998.2/$M$12)*($O$12/1)*$K24,IF($J24=31,'Datensatz Radiator'!J$32*(998.2/$M$12)*($O$12/1)*$K24,IF($J24=32,'Datensatz Radiator'!J$33*(998.2/$M$12)*($O$12/1)*$K24,IF($J24=33,'Datensatz Radiator'!J$34*(998.2/$M$12)*($O$12/1)*$K24,IF($J24=34,'Datensatz Radiator'!J$35*(998.2/$M$12)*($O$12/1)*$K24,IF($J24=35,'Datensatz Radiator'!J$36*(998.2/$M$12)*($O$12/1)*$K24,IF($J24=36,'Datensatz Radiator'!J$37*(998.2/$M$12)*($O$12/1)*$K24,'Datensatz Radiator'!J$38*(998.2/$M$12)*($O$12/1)*$K24))))))))))))))))))))))))))))))))))))</f>
        <v>1078.1908597324018</v>
      </c>
      <c r="T24" s="10">
        <f>IF($J24=1,'Datensatz Radiator'!K$2*(998.2/$M$12)*($O$12/1)*$K24,IF($J24=2,'Datensatz Radiator'!K$3*(998.2/$M$12)*($O$12/1)*$K24,IF($J24=3,'Datensatz Radiator'!K$4*(998.2/$M$12)*($O$12/1)*$K24,IF($J24=4,'Datensatz Radiator'!K$5*(998.2/$M$12)*($O$12/1)*$K24,IF($J24=5,'Datensatz Radiator'!K$6*(998.2/$M$12)*($O$12/1)*$K24,IF($J24=6,'Datensatz Radiator'!K$7*(998.2/$M$12)*($O$12/1)*$K24,IF($J24=7,'Datensatz Radiator'!K$8*(998.2/$M$12)*($O$12/1)*$K24,IF($J24=8,'Datensatz Radiator'!K$9*(998.2/$M$12)*($O$12/1)*$K24,IF($J24=9,'Datensatz Radiator'!K$10*(998.2/$M$12)*($O$12/1)*$K24,IF($J24=10,'Datensatz Radiator'!K$11*(998.2/$M$12)*($O$12/1)*$K24,IF($J24=11,'Datensatz Radiator'!K$12*(998.2/$M$12)*($O$12/1)*$K24,IF($J24=12,'Datensatz Radiator'!K$13*(998.2/$M$12)*($O$12/1)*$K24,IF($J24=13,'Datensatz Radiator'!K$14*(998.2/$M$12)*($O$12/1)*$K24,IF($J24=14,'Datensatz Radiator'!K$15*(998.2/$M$12)*($O$12/1)*$K24,IF($J24=15,'Datensatz Radiator'!K$16*(998.2/$M$12)*($O$12/1)*$K24,IF($J24=16,'Datensatz Radiator'!K$17*(998.2/$M$12)*($O$12/1)*$K24,IF($J24=17,'Datensatz Radiator'!K$18*(998.2/$M$12)*($O$12/1)*$K24,IF($J24=18,'Datensatz Radiator'!K$19*(998.2/$M$12)*($O$12/1)*$K24,IF($J24=19,'Datensatz Radiator'!K$20*(998.2/$M$12)*($O$12/1)*$K24,IF($J24=20,'Datensatz Radiator'!K$21*(998.2/$M$12)*($O$12/1)*$K24,IF($J24=21,'Datensatz Radiator'!K$22*(998.2/$M$12)*($O$12/1)*$K24,IF($J24=22,'Datensatz Radiator'!K$23*(998.2/$M$12)*($O$12/1)*$K24,IF($J24=23,'Datensatz Radiator'!K$24*(998.2/$M$12)*($O$12/1)*$K24,IF($J24=24,'Datensatz Radiator'!K$25*(998.2/$M$12)*($O$12/1)*$K24,IF($J24=25,'Datensatz Radiator'!K$26*(998.2/$M$12)*($O$12/1)*$K24,IF($J24=26,'Datensatz Radiator'!K$27*(998.2/$M$12)*($O$12/1)*$K24,IF($J24=27,'Datensatz Radiator'!K$28*(998.2/$M$12)*($O$12/1)*$K24,IF($J24=28,'Datensatz Radiator'!K$39*(998.2/$M$12)*($O$12/1)*$K24,IF($J24=29,'Datensatz Radiator'!K$30*(998.2/$M$12)*($O$12/1)*$K24,IF($J24=30,'Datensatz Radiator'!K$31*(998.2/$M$12)*($O$12/1)*$K24,IF($J24=31,'Datensatz Radiator'!K$32*(998.2/$M$12)*($O$12/1)*$K24,IF($J24=32,'Datensatz Radiator'!K$33*(998.2/$M$12)*($O$12/1)*$K24,IF($J24=33,'Datensatz Radiator'!K$34*(998.2/$M$12)*($O$12/1)*$K24,IF($J24=34,'Datensatz Radiator'!K$35*(998.2/$M$12)*($O$12/1)*$K24,IF($J24=35,'Datensatz Radiator'!K$36*(998.2/$M$12)*($O$12/1)*$K24,IF($J24=36,'Datensatz Radiator'!K$37*(998.2/$M$12)*($O$12/1)*$K24,'Datensatz Radiator'!K$38*(998.2/$M$12)*($O$12/1)*$K24))))))))))))))))))))))))))))))))))))</f>
        <v>1370.6191889487204</v>
      </c>
      <c r="U24" s="10">
        <f>IF($J24=1,'Datensatz Radiator'!L$2*(998.2/$M$12)*($O$12/1)*$K24,IF($J24=2,'Datensatz Radiator'!L$3*(998.2/$M$12)*($O$12/1)*$K24,IF($J24=3,'Datensatz Radiator'!L$4*(998.2/$M$12)*($O$12/1)*$K24,IF($J24=4,'Datensatz Radiator'!L$5*(998.2/$M$12)*($O$12/1)*$K24,IF($J24=5,'Datensatz Radiator'!L$6*(998.2/$M$12)*($O$12/1)*$K24,IF($J24=6,'Datensatz Radiator'!L$7*(998.2/$M$12)*($O$12/1)*$K24,IF($J24=7,'Datensatz Radiator'!L$8*(998.2/$M$12)*($O$12/1)*$K24,IF($J24=8,'Datensatz Radiator'!L$9*(998.2/$M$12)*($O$12/1)*$K24,IF($J24=9,'Datensatz Radiator'!L$10*(998.2/$M$12)*($O$12/1)*$K24,IF($J24=10,'Datensatz Radiator'!L$11*(998.2/$M$12)*($O$12/1)*$K24,IF($J24=11,'Datensatz Radiator'!L$12*(998.2/$M$12)*($O$12/1)*$K24,IF($J24=12,'Datensatz Radiator'!L$13*(998.2/$M$12)*($O$12/1)*$K24,IF($J24=13,'Datensatz Radiator'!L$14*(998.2/$M$12)*($O$12/1)*$K24,IF($J24=14,'Datensatz Radiator'!L$15*(998.2/$M$12)*($O$12/1)*$K24,IF($J24=15,'Datensatz Radiator'!L$16*(998.2/$M$12)*($O$12/1)*$K24,IF($J24=16,'Datensatz Radiator'!L$17*(998.2/$M$12)*($O$12/1)*$K24,IF($J24=17,'Datensatz Radiator'!L$18*(998.2/$M$12)*($O$12/1)*$K24,IF($J24=18,'Datensatz Radiator'!L$19*(998.2/$M$12)*($O$12/1)*$K24,IF($J24=19,'Datensatz Radiator'!L$20*(998.2/$M$12)*($O$12/1)*$K24,IF($J24=20,'Datensatz Radiator'!L$21*(998.2/$M$12)*($O$12/1)*$K24,IF($J24=21,'Datensatz Radiator'!L$22*(998.2/$M$12)*($O$12/1)*$K24,IF($J24=22,'Datensatz Radiator'!L$23*(998.2/$M$12)*($O$12/1)*$K24,IF($J24=23,'Datensatz Radiator'!L$24*(998.2/$M$12)*($O$12/1)*$K24,IF($J24=24,'Datensatz Radiator'!L$25*(998.2/$M$12)*($O$12/1)*$K24,IF($J24=25,'Datensatz Radiator'!L$26*(998.2/$M$12)*($O$12/1)*$K24,IF($J24=26,'Datensatz Radiator'!L$27*(998.2/$M$12)*($O$12/1)*$K24,IF($J24=27,'Datensatz Radiator'!L$28*(998.2/$M$12)*($O$12/1)*$K24,IF($J24=28,'Datensatz Radiator'!L$39*(998.2/$M$12)*($O$12/1)*$K24,IF($J24=29,'Datensatz Radiator'!L$30*(998.2/$M$12)*($O$12/1)*$K24,IF($J24=30,'Datensatz Radiator'!L$31*(998.2/$M$12)*($O$12/1)*$K24,IF($J24=31,'Datensatz Radiator'!L$32*(998.2/$M$12)*($O$12/1)*$K24,IF($J24=32,'Datensatz Radiator'!L$33*(998.2/$M$12)*($O$12/1)*$K24,IF($J24=33,'Datensatz Radiator'!L$34*(998.2/$M$12)*($O$12/1)*$K24,IF($J24=34,'Datensatz Radiator'!L$35*(998.2/$M$12)*($O$12/1)*$K24,IF($J24=35,'Datensatz Radiator'!L$36*(998.2/$M$12)*($O$12/1)*$K24,IF($J24=36,'Datensatz Radiator'!L$37*(998.2/$M$12)*($O$12/1)*$K24,'Datensatz Radiator'!L$38*(998.2/$M$12)*($O$12/1)*$K24))))))))))))))))))))))))))))))))))))</f>
        <v>1696.371427388669</v>
      </c>
      <c r="V24" s="10">
        <f>IF($J24=1,'Datensatz Radiator'!M$2*(998.2/$M$12)*($O$12/1)*$K24,IF($J24=2,'Datensatz Radiator'!M$3*(998.2/$M$12)*($O$12/1)*$K24,IF($J24=3,'Datensatz Radiator'!M$4*(998.2/$M$12)*($O$12/1)*$K24,IF($J24=4,'Datensatz Radiator'!M$5*(998.2/$M$12)*($O$12/1)*$K24,IF($J24=5,'Datensatz Radiator'!M$6*(998.2/$M$12)*($O$12/1)*$K24,IF($J24=6,'Datensatz Radiator'!M$7*(998.2/$M$12)*($O$12/1)*$K24,IF($J24=7,'Datensatz Radiator'!M$8*(998.2/$M$12)*($O$12/1)*$K24,IF($J24=8,'Datensatz Radiator'!M$9*(998.2/$M$12)*($O$12/1)*$K24,IF($J24=9,'Datensatz Radiator'!M$10*(998.2/$M$12)*($O$12/1)*$K24,IF($J24=10,'Datensatz Radiator'!M$11*(998.2/$M$12)*($O$12/1)*$K24,IF($J24=11,'Datensatz Radiator'!M$12*(998.2/$M$12)*($O$12/1)*$K24,IF($J24=12,'Datensatz Radiator'!M$13*(998.2/$M$12)*($O$12/1)*$K24,IF($J24=13,'Datensatz Radiator'!M$14*(998.2/$M$12)*($O$12/1)*$K24,IF($J24=14,'Datensatz Radiator'!M$15*(998.2/$M$12)*($O$12/1)*$K24,IF($J24=15,'Datensatz Radiator'!M$16*(998.2/$M$12)*($O$12/1)*$K24,IF($J24=16,'Datensatz Radiator'!M$17*(998.2/$M$12)*($O$12/1)*$K24,IF($J24=17,'Datensatz Radiator'!M$18*(998.2/$M$12)*($O$12/1)*$K24,IF($J24=18,'Datensatz Radiator'!M$19*(998.2/$M$12)*($O$12/1)*$K24,IF($J24=19,'Datensatz Radiator'!M$20*(998.2/$M$12)*($O$12/1)*$K24,IF($J24=20,'Datensatz Radiator'!M$21*(998.2/$M$12)*($O$12/1)*$K24,IF($J24=21,'Datensatz Radiator'!M$22*(998.2/$M$12)*($O$12/1)*$K24,IF($J24=22,'Datensatz Radiator'!M$23*(998.2/$M$12)*($O$12/1)*$K24,IF($J24=23,'Datensatz Radiator'!M$24*(998.2/$M$12)*($O$12/1)*$K24,IF($J24=24,'Datensatz Radiator'!M$25*(998.2/$M$12)*($O$12/1)*$K24,IF($J24=25,'Datensatz Radiator'!M$26*(998.2/$M$12)*($O$12/1)*$K24,IF($J24=26,'Datensatz Radiator'!M$27*(998.2/$M$12)*($O$12/1)*$K24,IF($J24=27,'Datensatz Radiator'!M$28*(998.2/$M$12)*($O$12/1)*$K24,IF($J24=28,'Datensatz Radiator'!M$39*(998.2/$M$12)*($O$12/1)*$K24,IF($J24=29,'Datensatz Radiator'!M$30*(998.2/$M$12)*($O$12/1)*$K24,IF($J24=30,'Datensatz Radiator'!M$31*(998.2/$M$12)*($O$12/1)*$K24,IF($J24=31,'Datensatz Radiator'!M$32*(998.2/$M$12)*($O$12/1)*$K24,IF($J24=32,'Datensatz Radiator'!M$33*(998.2/$M$12)*($O$12/1)*$K24,IF($J24=33,'Datensatz Radiator'!M$34*(998.2/$M$12)*($O$12/1)*$K24,IF($J24=34,'Datensatz Radiator'!M$35*(998.2/$M$12)*($O$12/1)*$K24,IF($J24=35,'Datensatz Radiator'!M$36*(998.2/$M$12)*($O$12/1)*$K24,IF($J24=36,'Datensatz Radiator'!M$37*(998.2/$M$12)*($O$12/1)*$K24,'Datensatz Radiator'!M$38*(998.2/$M$12)*($O$12/1)*$K24))))))))))))))))))))))))))))))))))))</f>
        <v>2055.447575052247</v>
      </c>
      <c r="W24" s="10">
        <f>IF($J24=1,'Datensatz Radiator'!N$2*(998.2/$M$12)*($O$12/1)*$K24,IF($J24=2,'Datensatz Radiator'!N$3*(998.2/$M$12)*($O$12/1)*$K24,IF($J24=3,'Datensatz Radiator'!N$4*(998.2/$M$12)*($O$12/1)*$K24,IF($J24=4,'Datensatz Radiator'!N$5*(998.2/$M$12)*($O$12/1)*$K24,IF($J24=5,'Datensatz Radiator'!N$6*(998.2/$M$12)*($O$12/1)*$K24,IF($J24=6,'Datensatz Radiator'!N$7*(998.2/$M$12)*($O$12/1)*$K24,IF($J24=7,'Datensatz Radiator'!N$8*(998.2/$M$12)*($O$12/1)*$K24,IF($J24=8,'Datensatz Radiator'!N$9*(998.2/$M$12)*($O$12/1)*$K24,IF($J24=9,'Datensatz Radiator'!N$10*(998.2/$M$12)*($O$12/1)*$K24,IF($J24=10,'Datensatz Radiator'!N$11*(998.2/$M$12)*($O$12/1)*$K24,IF($J24=11,'Datensatz Radiator'!N$12*(998.2/$M$12)*($O$12/1)*$K24,IF($J24=12,'Datensatz Radiator'!N$13*(998.2/$M$12)*($O$12/1)*$K24,IF($J24=13,'Datensatz Radiator'!N$14*(998.2/$M$12)*($O$12/1)*$K24,IF($J24=14,'Datensatz Radiator'!N$15*(998.2/$M$12)*($O$12/1)*$K24,IF($J24=15,'Datensatz Radiator'!N$16*(998.2/$M$12)*($O$12/1)*$K24,IF($J24=16,'Datensatz Radiator'!N$17*(998.2/$M$12)*($O$12/1)*$K24,IF($J24=17,'Datensatz Radiator'!N$18*(998.2/$M$12)*($O$12/1)*$K24,IF($J24=18,'Datensatz Radiator'!N$19*(998.2/$M$12)*($O$12/1)*$K24,IF($J24=19,'Datensatz Radiator'!N$20*(998.2/$M$12)*($O$12/1)*$K24,IF($J24=20,'Datensatz Radiator'!N$21*(998.2/$M$12)*($O$12/1)*$K24,IF($J24=21,'Datensatz Radiator'!N$22*(998.2/$M$12)*($O$12/1)*$K24,IF($J24=22,'Datensatz Radiator'!N$23*(998.2/$M$12)*($O$12/1)*$K24,IF($J24=23,'Datensatz Radiator'!N$24*(998.2/$M$12)*($O$12/1)*$K24,IF($J24=24,'Datensatz Radiator'!N$25*(998.2/$M$12)*($O$12/1)*$K24,IF($J24=25,'Datensatz Radiator'!N$26*(998.2/$M$12)*($O$12/1)*$K24,IF($J24=26,'Datensatz Radiator'!N$27*(998.2/$M$12)*($O$12/1)*$K24,IF($J24=27,'Datensatz Radiator'!N$28*(998.2/$M$12)*($O$12/1)*$K24,IF($J24=28,'Datensatz Radiator'!N$39*(998.2/$M$12)*($O$12/1)*$K24,IF($J24=29,'Datensatz Radiator'!N$30*(998.2/$M$12)*($O$12/1)*$K24,IF($J24=30,'Datensatz Radiator'!N$31*(998.2/$M$12)*($O$12/1)*$K24,IF($J24=31,'Datensatz Radiator'!N$32*(998.2/$M$12)*($O$12/1)*$K24,IF($J24=32,'Datensatz Radiator'!N$33*(998.2/$M$12)*($O$12/1)*$K24,IF($J24=33,'Datensatz Radiator'!N$34*(998.2/$M$12)*($O$12/1)*$K24,IF($J24=34,'Datensatz Radiator'!N$35*(998.2/$M$12)*($O$12/1)*$K24,IF($J24=35,'Datensatz Radiator'!N$36*(998.2/$M$12)*($O$12/1)*$K24,IF($J24=36,'Datensatz Radiator'!N$37*(998.2/$M$12)*($O$12/1)*$K24,'Datensatz Radiator'!N$38*(998.2/$M$12)*($O$12/1)*$K24))))))))))))))))))))))))))))))))))))</f>
        <v>2447.847631939454</v>
      </c>
      <c r="X24" s="10">
        <f>IF($J24=1,'Datensatz Radiator'!O$2*(998.2/$M$12)*($O$12/1)*$K24,IF($J24=2,'Datensatz Radiator'!O$3*(998.2/$M$12)*($O$12/1)*$K24,IF($J24=3,'Datensatz Radiator'!O$4*(998.2/$M$12)*($O$12/1)*$K24,IF($J24=4,'Datensatz Radiator'!O$5*(998.2/$M$12)*($O$12/1)*$K24,IF($J24=5,'Datensatz Radiator'!O$6*(998.2/$M$12)*($O$12/1)*$K24,IF($J24=6,'Datensatz Radiator'!O$7*(998.2/$M$12)*($O$12/1)*$K24,IF($J24=7,'Datensatz Radiator'!O$8*(998.2/$M$12)*($O$12/1)*$K24,IF($J24=8,'Datensatz Radiator'!O$9*(998.2/$M$12)*($O$12/1)*$K24,IF($J24=9,'Datensatz Radiator'!O$10*(998.2/$M$12)*($O$12/1)*$K24,IF($J24=10,'Datensatz Radiator'!O$11*(998.2/$M$12)*($O$12/1)*$K24,IF($J24=11,'Datensatz Radiator'!O$12*(998.2/$M$12)*($O$12/1)*$K24,IF($J24=12,'Datensatz Radiator'!O$13*(998.2/$M$12)*($O$12/1)*$K24,IF($J24=13,'Datensatz Radiator'!O$14*(998.2/$M$12)*($O$12/1)*$K24,IF($J24=14,'Datensatz Radiator'!O$15*(998.2/$M$12)*($O$12/1)*$K24,IF($J24=15,'Datensatz Radiator'!O$16*(998.2/$M$12)*($O$12/1)*$K24,IF($J24=16,'Datensatz Radiator'!O$17*(998.2/$M$12)*($O$12/1)*$K24,IF($J24=17,'Datensatz Radiator'!O$18*(998.2/$M$12)*($O$12/1)*$K24,IF($J24=18,'Datensatz Radiator'!O$19*(998.2/$M$12)*($O$12/1)*$K24,IF($J24=19,'Datensatz Radiator'!O$20*(998.2/$M$12)*($O$12/1)*$K24,IF($J24=20,'Datensatz Radiator'!O$21*(998.2/$M$12)*($O$12/1)*$K24,IF($J24=21,'Datensatz Radiator'!O$22*(998.2/$M$12)*($O$12/1)*$K24,IF($J24=22,'Datensatz Radiator'!O$23*(998.2/$M$12)*($O$12/1)*$K24,IF($J24=23,'Datensatz Radiator'!O$24*(998.2/$M$12)*($O$12/1)*$K24,IF($J24=24,'Datensatz Radiator'!O$25*(998.2/$M$12)*($O$12/1)*$K24,IF($J24=25,'Datensatz Radiator'!O$26*(998.2/$M$12)*($O$12/1)*$K24,IF($J24=26,'Datensatz Radiator'!O$27*(998.2/$M$12)*($O$12/1)*$K24,IF($J24=27,'Datensatz Radiator'!O$28*(998.2/$M$12)*($O$12/1)*$K24,IF($J24=28,'Datensatz Radiator'!O$39*(998.2/$M$12)*($O$12/1)*$K24,IF($J24=29,'Datensatz Radiator'!O$30*(998.2/$M$12)*($O$12/1)*$K24,IF($J24=30,'Datensatz Radiator'!O$31*(998.2/$M$12)*($O$12/1)*$K24,IF($J24=31,'Datensatz Radiator'!O$32*(998.2/$M$12)*($O$12/1)*$K24,IF($J24=32,'Datensatz Radiator'!O$33*(998.2/$M$12)*($O$12/1)*$K24,IF($J24=33,'Datensatz Radiator'!O$34*(998.2/$M$12)*($O$12/1)*$K24,IF($J24=34,'Datensatz Radiator'!O$35*(998.2/$M$12)*($O$12/1)*$K24,IF($J24=35,'Datensatz Radiator'!O$36*(998.2/$M$12)*($O$12/1)*$K24,IF($J24=36,'Datensatz Radiator'!O$37*(998.2/$M$12)*($O$12/1)*$K24,'Datensatz Radiator'!O$38*(998.2/$M$12)*($O$12/1)*$K24))))))))))))))))))))))))))))))))))))</f>
        <v>2873.571598050291</v>
      </c>
      <c r="Y24" s="10">
        <f>IF($J24=1,'Datensatz Radiator'!P$2*(998.2/$M$12)*($O$12/1)*$K24,IF($J24=2,'Datensatz Radiator'!P$3*(998.2/$M$12)*($O$12/1)*$K24,IF($J24=3,'Datensatz Radiator'!P$4*(998.2/$M$12)*($O$12/1)*$K24,IF($J24=4,'Datensatz Radiator'!P$5*(998.2/$M$12)*($O$12/1)*$K24,IF($J24=5,'Datensatz Radiator'!P$6*(998.2/$M$12)*($O$12/1)*$K24,IF($J24=6,'Datensatz Radiator'!P$7*(998.2/$M$12)*($O$12/1)*$K24,IF($J24=7,'Datensatz Radiator'!P$8*(998.2/$M$12)*($O$12/1)*$K24,IF($J24=8,'Datensatz Radiator'!P$9*(998.2/$M$12)*($O$12/1)*$K24,IF($J24=9,'Datensatz Radiator'!P$10*(998.2/$M$12)*($O$12/1)*$K24,IF($J24=10,'Datensatz Radiator'!P$11*(998.2/$M$12)*($O$12/1)*$K24,IF($J24=11,'Datensatz Radiator'!P$12*(998.2/$M$12)*($O$12/1)*$K24,IF($J24=12,'Datensatz Radiator'!P$13*(998.2/$M$12)*($O$12/1)*$K24,IF($J24=13,'Datensatz Radiator'!P$14*(998.2/$M$12)*($O$12/1)*$K24,IF($J24=14,'Datensatz Radiator'!P$15*(998.2/$M$12)*($O$12/1)*$K24,IF($J24=15,'Datensatz Radiator'!P$16*(998.2/$M$12)*($O$12/1)*$K24,IF($J24=16,'Datensatz Radiator'!P$17*(998.2/$M$12)*($O$12/1)*$K24,IF($J24=17,'Datensatz Radiator'!P$18*(998.2/$M$12)*($O$12/1)*$K24,IF($J24=18,'Datensatz Radiator'!P$19*(998.2/$M$12)*($O$12/1)*$K24,IF($J24=19,'Datensatz Radiator'!P$20*(998.2/$M$12)*($O$12/1)*$K24,IF($J24=20,'Datensatz Radiator'!P$21*(998.2/$M$12)*($O$12/1)*$K24,IF($J24=21,'Datensatz Radiator'!P$22*(998.2/$M$12)*($O$12/1)*$K24,IF($J24=22,'Datensatz Radiator'!P$23*(998.2/$M$12)*($O$12/1)*$K24,IF($J24=23,'Datensatz Radiator'!P$24*(998.2/$M$12)*($O$12/1)*$K24,IF($J24=24,'Datensatz Radiator'!P$25*(998.2/$M$12)*($O$12/1)*$K24,IF($J24=25,'Datensatz Radiator'!P$26*(998.2/$M$12)*($O$12/1)*$K24,IF($J24=26,'Datensatz Radiator'!P$27*(998.2/$M$12)*($O$12/1)*$K24,IF($J24=27,'Datensatz Radiator'!P$28*(998.2/$M$12)*($O$12/1)*$K24,IF($J24=28,'Datensatz Radiator'!P$39*(998.2/$M$12)*($O$12/1)*$K24,IF($J24=29,'Datensatz Radiator'!P$30*(998.2/$M$12)*($O$12/1)*$K24,IF($J24=30,'Datensatz Radiator'!P$31*(998.2/$M$12)*($O$12/1)*$K24,IF($J24=31,'Datensatz Radiator'!P$32*(998.2/$M$12)*($O$12/1)*$K24,IF($J24=32,'Datensatz Radiator'!P$33*(998.2/$M$12)*($O$12/1)*$K24,IF($J24=33,'Datensatz Radiator'!P$34*(998.2/$M$12)*($O$12/1)*$K24,IF($J24=34,'Datensatz Radiator'!P$35*(998.2/$M$12)*($O$12/1)*$K24,IF($J24=35,'Datensatz Radiator'!P$36*(998.2/$M$12)*($O$12/1)*$K24,IF($J24=36,'Datensatz Radiator'!P$37*(998.2/$M$12)*($O$12/1)*$K24,'Datensatz Radiator'!P$38*(998.2/$M$12)*($O$12/1)*$K24))))))))))))))))))))))))))))))))))))</f>
        <v>3332.6194733847565</v>
      </c>
      <c r="AQ24">
        <v>5</v>
      </c>
      <c r="AR24" s="14">
        <v>4.6998040755259831</v>
      </c>
      <c r="AS24" s="13">
        <f t="shared" si="4"/>
        <v>46008.014807259693</v>
      </c>
      <c r="AT24" s="9">
        <v>3.6964574472617042</v>
      </c>
      <c r="AU24" s="13">
        <f t="shared" si="5"/>
        <v>36185.906100562002</v>
      </c>
    </row>
    <row r="25" spans="1:47" x14ac:dyDescent="0.45">
      <c r="A25">
        <f t="shared" si="0"/>
        <v>6</v>
      </c>
      <c r="B25" s="13">
        <f t="shared" si="1"/>
        <v>46007.073548240536</v>
      </c>
      <c r="F25">
        <f t="shared" si="2"/>
        <v>6</v>
      </c>
      <c r="G25" s="13">
        <f t="shared" si="3"/>
        <v>36176.630643079807</v>
      </c>
      <c r="I25" s="1">
        <v>10</v>
      </c>
      <c r="J25" s="20">
        <v>1</v>
      </c>
      <c r="K25" s="25">
        <v>1</v>
      </c>
      <c r="L25" s="4" t="s">
        <v>11</v>
      </c>
      <c r="M25" s="10">
        <f>IF($J25=1,'Datensatz Radiator'!D$2*(998.2/$M$12)*($O$12/1)*$K25,IF($J25=2,'Datensatz Radiator'!D$3*(998.2/$M$12)*($O$12/1)*$K25,IF($J25=3,'Datensatz Radiator'!D$4*(998.2/$M$12)*($O$12/1)*$K25,IF($J25=4,'Datensatz Radiator'!D$5*(998.2/$M$12)*($O$12/1)*$K25,IF($J25=5,'Datensatz Radiator'!D$6*(998.2/$M$12)*($O$12/1)*$K25,IF($J25=6,'Datensatz Radiator'!D$7*(998.2/$M$12)*($O$12/1)*$K25,IF($J25=7,'Datensatz Radiator'!D$8*(998.2/$M$12)*($O$12/1)*$K25,IF($J25=8,'Datensatz Radiator'!D$9*(998.2/$M$12)*($O$12/1)*$K25,IF($J25=9,'Datensatz Radiator'!D$10*(998.2/$M$12)*($O$12/1)*$K25,IF($J25=10,'Datensatz Radiator'!D$11*(998.2/$M$12)*($O$12/1)*$K25,IF($J25=11,'Datensatz Radiator'!D$12*(998.2/$M$12)*($O$12/1)*$K25,IF($J25=12,'Datensatz Radiator'!D$13*(998.2/$M$12)*($O$12/1)*$K25,IF($J25=13,'Datensatz Radiator'!D$14*(998.2/$M$12)*($O$12/1)*$K25,IF($J25=14,'Datensatz Radiator'!D$15*(998.2/$M$12)*($O$12/1)*$K25,IF($J25=15,'Datensatz Radiator'!D$16*(998.2/$M$12)*($O$12/1)*$K25,IF($J25=16,'Datensatz Radiator'!D$17*(998.2/$M$12)*($O$12/1)*$K25,IF($J25=17,'Datensatz Radiator'!D$18*(998.2/$M$12)*($O$12/1)*$K25,IF($J25=18,'Datensatz Radiator'!D$19*(998.2/$M$12)*($O$12/1)*$K25,IF($J25=19,'Datensatz Radiator'!D$20*(998.2/$M$12)*($O$12/1)*$K25,IF($J25=20,'Datensatz Radiator'!D$21*(998.2/$M$12)*($O$12/1)*$K25,IF($J25=21,'Datensatz Radiator'!D$22*(998.2/$M$12)*($O$12/1)*$K25,IF($J25=22,'Datensatz Radiator'!D$23*(998.2/$M$12)*($O$12/1)*$K25,IF($J25=23,'Datensatz Radiator'!D$24*(998.2/$M$12)*($O$12/1)*$K25,IF($J25=24,'Datensatz Radiator'!D$25*(998.2/$M$12)*($O$12/1)*$K25,IF($J25=25,'Datensatz Radiator'!D$26*(998.2/$M$12)*($O$12/1)*$K25,IF($J25=26,'Datensatz Radiator'!D$27*(998.2/$M$12)*($O$12/1)*$K25,IF($J25=27,'Datensatz Radiator'!D$28*(998.2/$M$12)*($O$12/1)*$K25,IF($J25=28,'Datensatz Radiator'!D$39*(998.2/$M$12)*($O$12/1)*$K25,IF($J25=29,'Datensatz Radiator'!D$30*(998.2/$M$12)*($O$12/1)*$K25,IF($J25=30,'Datensatz Radiator'!D$31*(998.2/$M$12)*($O$12/1)*$K25,IF($J25=31,'Datensatz Radiator'!D$32*(998.2/$M$12)*($O$12/1)*$K25,IF($J25=32,'Datensatz Radiator'!D$33*(998.2/$M$12)*($O$12/1)*$K25,IF($J25=33,'Datensatz Radiator'!D$34*(998.2/$M$12)*($O$12/1)*$K25,IF($J25=34,'Datensatz Radiator'!D$35*(998.2/$M$12)*($O$12/1)*$K25,IF($J25=35,'Datensatz Radiator'!D$36*(998.2/$M$12)*($O$12/1)*$K25,IF($J25=36,'Datensatz Radiator'!D$37*(998.2/$M$12)*($O$12/1)*$K25,'Datensatz Radiator'!D$38*(998.2/$M$12)*($O$12/1)*$K25))))))))))))))))))))))))))))))))))))</f>
        <v>0</v>
      </c>
      <c r="N25" s="10">
        <f>IF($J25=1,'Datensatz Radiator'!E$2*(998.2/$M$12)*($O$12/1)*$K25,IF($J25=2,'Datensatz Radiator'!E$3*(998.2/$M$12)*($O$12/1)*$K25,IF($J25=3,'Datensatz Radiator'!E$4*(998.2/$M$12)*($O$12/1)*$K25,IF($J25=4,'Datensatz Radiator'!E$5*(998.2/$M$12)*($O$12/1)*$K25,IF($J25=5,'Datensatz Radiator'!E$6*(998.2/$M$12)*($O$12/1)*$K25,IF($J25=6,'Datensatz Radiator'!E$7*(998.2/$M$12)*($O$12/1)*$K25,IF($J25=7,'Datensatz Radiator'!E$8*(998.2/$M$12)*($O$12/1)*$K25,IF($J25=8,'Datensatz Radiator'!E$9*(998.2/$M$12)*($O$12/1)*$K25,IF($J25=9,'Datensatz Radiator'!E$10*(998.2/$M$12)*($O$12/1)*$K25,IF($J25=10,'Datensatz Radiator'!E$11*(998.2/$M$12)*($O$12/1)*$K25,IF($J25=11,'Datensatz Radiator'!E$12*(998.2/$M$12)*($O$12/1)*$K25,IF($J25=12,'Datensatz Radiator'!E$13*(998.2/$M$12)*($O$12/1)*$K25,IF($J25=13,'Datensatz Radiator'!E$14*(998.2/$M$12)*($O$12/1)*$K25,IF($J25=14,'Datensatz Radiator'!E$15*(998.2/$M$12)*($O$12/1)*$K25,IF($J25=15,'Datensatz Radiator'!E$16*(998.2/$M$12)*($O$12/1)*$K25,IF($J25=16,'Datensatz Radiator'!E$17*(998.2/$M$12)*($O$12/1)*$K25,IF($J25=17,'Datensatz Radiator'!E$18*(998.2/$M$12)*($O$12/1)*$K25,IF($J25=18,'Datensatz Radiator'!E$19*(998.2/$M$12)*($O$12/1)*$K25,IF($J25=19,'Datensatz Radiator'!E$20*(998.2/$M$12)*($O$12/1)*$K25,IF($J25=20,'Datensatz Radiator'!E$21*(998.2/$M$12)*($O$12/1)*$K25,IF($J25=21,'Datensatz Radiator'!E$22*(998.2/$M$12)*($O$12/1)*$K25,IF($J25=22,'Datensatz Radiator'!E$23*(998.2/$M$12)*($O$12/1)*$K25,IF($J25=23,'Datensatz Radiator'!E$24*(998.2/$M$12)*($O$12/1)*$K25,IF($J25=24,'Datensatz Radiator'!E$25*(998.2/$M$12)*($O$12/1)*$K25,IF($J25=25,'Datensatz Radiator'!E$26*(998.2/$M$12)*($O$12/1)*$K25,IF($J25=26,'Datensatz Radiator'!E$27*(998.2/$M$12)*($O$12/1)*$K25,IF($J25=27,'Datensatz Radiator'!E$28*(998.2/$M$12)*($O$12/1)*$K25,IF($J25=28,'Datensatz Radiator'!E$39*(998.2/$M$12)*($O$12/1)*$K25,IF($J25=29,'Datensatz Radiator'!E$30*(998.2/$M$12)*($O$12/1)*$K25,IF($J25=30,'Datensatz Radiator'!E$31*(998.2/$M$12)*($O$12/1)*$K25,IF($J25=31,'Datensatz Radiator'!E$32*(998.2/$M$12)*($O$12/1)*$K25,IF($J25=32,'Datensatz Radiator'!E$33*(998.2/$M$12)*($O$12/1)*$K25,IF($J25=33,'Datensatz Radiator'!E$34*(998.2/$M$12)*($O$12/1)*$K25,IF($J25=34,'Datensatz Radiator'!E$35*(998.2/$M$12)*($O$12/1)*$K25,IF($J25=35,'Datensatz Radiator'!E$36*(998.2/$M$12)*($O$12/1)*$K25,IF($J25=36,'Datensatz Radiator'!E$37*(998.2/$M$12)*($O$12/1)*$K25,'Datensatz Radiator'!E$38*(998.2/$M$12)*($O$12/1)*$K25))))))))))))))))))))))))))))))))))))</f>
        <v>115.90785200524981</v>
      </c>
      <c r="O25" s="10">
        <f>IF($J25=1,'Datensatz Radiator'!F$2*(998.2/$M$12)*($O$12/1)*$K25,IF($J25=2,'Datensatz Radiator'!F$3*(998.2/$M$12)*($O$12/1)*$K25,IF($J25=3,'Datensatz Radiator'!F$4*(998.2/$M$12)*($O$12/1)*$K25,IF($J25=4,'Datensatz Radiator'!F$5*(998.2/$M$12)*($O$12/1)*$K25,IF($J25=5,'Datensatz Radiator'!F$6*(998.2/$M$12)*($O$12/1)*$K25,IF($J25=6,'Datensatz Radiator'!F$7*(998.2/$M$12)*($O$12/1)*$K25,IF($J25=7,'Datensatz Radiator'!F$8*(998.2/$M$12)*($O$12/1)*$K25,IF($J25=8,'Datensatz Radiator'!F$9*(998.2/$M$12)*($O$12/1)*$K25,IF($J25=9,'Datensatz Radiator'!F$10*(998.2/$M$12)*($O$12/1)*$K25,IF($J25=10,'Datensatz Radiator'!F$11*(998.2/$M$12)*($O$12/1)*$K25,IF($J25=11,'Datensatz Radiator'!F$12*(998.2/$M$12)*($O$12/1)*$K25,IF($J25=12,'Datensatz Radiator'!F$13*(998.2/$M$12)*($O$12/1)*$K25,IF($J25=13,'Datensatz Radiator'!F$14*(998.2/$M$12)*($O$12/1)*$K25,IF($J25=14,'Datensatz Radiator'!F$15*(998.2/$M$12)*($O$12/1)*$K25,IF($J25=15,'Datensatz Radiator'!F$16*(998.2/$M$12)*($O$12/1)*$K25,IF($J25=16,'Datensatz Radiator'!F$17*(998.2/$M$12)*($O$12/1)*$K25,IF($J25=17,'Datensatz Radiator'!F$18*(998.2/$M$12)*($O$12/1)*$K25,IF($J25=18,'Datensatz Radiator'!F$19*(998.2/$M$12)*($O$12/1)*$K25,IF($J25=19,'Datensatz Radiator'!F$20*(998.2/$M$12)*($O$12/1)*$K25,IF($J25=20,'Datensatz Radiator'!F$21*(998.2/$M$12)*($O$12/1)*$K25,IF($J25=21,'Datensatz Radiator'!F$22*(998.2/$M$12)*($O$12/1)*$K25,IF($J25=22,'Datensatz Radiator'!F$23*(998.2/$M$12)*($O$12/1)*$K25,IF($J25=23,'Datensatz Radiator'!F$24*(998.2/$M$12)*($O$12/1)*$K25,IF($J25=24,'Datensatz Radiator'!F$25*(998.2/$M$12)*($O$12/1)*$K25,IF($J25=25,'Datensatz Radiator'!F$26*(998.2/$M$12)*($O$12/1)*$K25,IF($J25=26,'Datensatz Radiator'!F$27*(998.2/$M$12)*($O$12/1)*$K25,IF($J25=27,'Datensatz Radiator'!F$28*(998.2/$M$12)*($O$12/1)*$K25,IF($J25=28,'Datensatz Radiator'!F$39*(998.2/$M$12)*($O$12/1)*$K25,IF($J25=29,'Datensatz Radiator'!F$30*(998.2/$M$12)*($O$12/1)*$K25,IF($J25=30,'Datensatz Radiator'!F$31*(998.2/$M$12)*($O$12/1)*$K25,IF($J25=31,'Datensatz Radiator'!F$32*(998.2/$M$12)*($O$12/1)*$K25,IF($J25=32,'Datensatz Radiator'!F$33*(998.2/$M$12)*($O$12/1)*$K25,IF($J25=33,'Datensatz Radiator'!F$34*(998.2/$M$12)*($O$12/1)*$K25,IF($J25=34,'Datensatz Radiator'!F$35*(998.2/$M$12)*($O$12/1)*$K25,IF($J25=35,'Datensatz Radiator'!F$36*(998.2/$M$12)*($O$12/1)*$K25,IF($J25=36,'Datensatz Radiator'!F$37*(998.2/$M$12)*($O$12/1)*$K25,'Datensatz Radiator'!F$38*(998.2/$M$12)*($O$12/1)*$K25))))))))))))))))))))))))))))))))))))</f>
        <v>241.71663510342123</v>
      </c>
      <c r="P25" s="10">
        <f>IF($J25=1,'Datensatz Radiator'!G$2*(998.2/$M$12)*($O$12/1)*$K25,IF($J25=2,'Datensatz Radiator'!G$3*(998.2/$M$12)*($O$12/1)*$K25,IF($J25=3,'Datensatz Radiator'!G$4*(998.2/$M$12)*($O$12/1)*$K25,IF($J25=4,'Datensatz Radiator'!G$5*(998.2/$M$12)*($O$12/1)*$K25,IF($J25=5,'Datensatz Radiator'!G$6*(998.2/$M$12)*($O$12/1)*$K25,IF($J25=6,'Datensatz Radiator'!G$7*(998.2/$M$12)*($O$12/1)*$K25,IF($J25=7,'Datensatz Radiator'!G$8*(998.2/$M$12)*($O$12/1)*$K25,IF($J25=8,'Datensatz Radiator'!G$9*(998.2/$M$12)*($O$12/1)*$K25,IF($J25=9,'Datensatz Radiator'!G$10*(998.2/$M$12)*($O$12/1)*$K25,IF($J25=10,'Datensatz Radiator'!G$11*(998.2/$M$12)*($O$12/1)*$K25,IF($J25=11,'Datensatz Radiator'!G$12*(998.2/$M$12)*($O$12/1)*$K25,IF($J25=12,'Datensatz Radiator'!G$13*(998.2/$M$12)*($O$12/1)*$K25,IF($J25=13,'Datensatz Radiator'!G$14*(998.2/$M$12)*($O$12/1)*$K25,IF($J25=14,'Datensatz Radiator'!G$15*(998.2/$M$12)*($O$12/1)*$K25,IF($J25=15,'Datensatz Radiator'!G$16*(998.2/$M$12)*($O$12/1)*$K25,IF($J25=16,'Datensatz Radiator'!G$17*(998.2/$M$12)*($O$12/1)*$K25,IF($J25=17,'Datensatz Radiator'!G$18*(998.2/$M$12)*($O$12/1)*$K25,IF($J25=18,'Datensatz Radiator'!G$19*(998.2/$M$12)*($O$12/1)*$K25,IF($J25=19,'Datensatz Radiator'!G$20*(998.2/$M$12)*($O$12/1)*$K25,IF($J25=20,'Datensatz Radiator'!G$21*(998.2/$M$12)*($O$12/1)*$K25,IF($J25=21,'Datensatz Radiator'!G$22*(998.2/$M$12)*($O$12/1)*$K25,IF($J25=22,'Datensatz Radiator'!G$23*(998.2/$M$12)*($O$12/1)*$K25,IF($J25=23,'Datensatz Radiator'!G$24*(998.2/$M$12)*($O$12/1)*$K25,IF($J25=24,'Datensatz Radiator'!G$25*(998.2/$M$12)*($O$12/1)*$K25,IF($J25=25,'Datensatz Radiator'!G$26*(998.2/$M$12)*($O$12/1)*$K25,IF($J25=26,'Datensatz Radiator'!G$27*(998.2/$M$12)*($O$12/1)*$K25,IF($J25=27,'Datensatz Radiator'!G$28*(998.2/$M$12)*($O$12/1)*$K25,IF($J25=28,'Datensatz Radiator'!G$39*(998.2/$M$12)*($O$12/1)*$K25,IF($J25=29,'Datensatz Radiator'!G$30*(998.2/$M$12)*($O$12/1)*$K25,IF($J25=30,'Datensatz Radiator'!G$31*(998.2/$M$12)*($O$12/1)*$K25,IF($J25=31,'Datensatz Radiator'!G$32*(998.2/$M$12)*($O$12/1)*$K25,IF($J25=32,'Datensatz Radiator'!G$33*(998.2/$M$12)*($O$12/1)*$K25,IF($J25=33,'Datensatz Radiator'!G$34*(998.2/$M$12)*($O$12/1)*$K25,IF($J25=34,'Datensatz Radiator'!G$35*(998.2/$M$12)*($O$12/1)*$K25,IF($J25=35,'Datensatz Radiator'!G$36*(998.2/$M$12)*($O$12/1)*$K25,IF($J25=36,'Datensatz Radiator'!G$37*(998.2/$M$12)*($O$12/1)*$K25,'Datensatz Radiator'!G$38*(998.2/$M$12)*($O$12/1)*$K25))))))))))))))))))))))))))))))))))))</f>
        <v>400.8493274252221</v>
      </c>
      <c r="Q25" s="10">
        <f>IF($J25=1,'Datensatz Radiator'!H$2*(998.2/$M$12)*($O$12/1)*$K25,IF($J25=2,'Datensatz Radiator'!H$3*(998.2/$M$12)*($O$12/1)*$K25,IF($J25=3,'Datensatz Radiator'!H$4*(998.2/$M$12)*($O$12/1)*$K25,IF($J25=4,'Datensatz Radiator'!H$5*(998.2/$M$12)*($O$12/1)*$K25,IF($J25=5,'Datensatz Radiator'!H$6*(998.2/$M$12)*($O$12/1)*$K25,IF($J25=6,'Datensatz Radiator'!H$7*(998.2/$M$12)*($O$12/1)*$K25,IF($J25=7,'Datensatz Radiator'!H$8*(998.2/$M$12)*($O$12/1)*$K25,IF($J25=8,'Datensatz Radiator'!H$9*(998.2/$M$12)*($O$12/1)*$K25,IF($J25=9,'Datensatz Radiator'!H$10*(998.2/$M$12)*($O$12/1)*$K25,IF($J25=10,'Datensatz Radiator'!H$11*(998.2/$M$12)*($O$12/1)*$K25,IF($J25=11,'Datensatz Radiator'!H$12*(998.2/$M$12)*($O$12/1)*$K25,IF($J25=12,'Datensatz Radiator'!H$13*(998.2/$M$12)*($O$12/1)*$K25,IF($J25=13,'Datensatz Radiator'!H$14*(998.2/$M$12)*($O$12/1)*$K25,IF($J25=14,'Datensatz Radiator'!H$15*(998.2/$M$12)*($O$12/1)*$K25,IF($J25=15,'Datensatz Radiator'!H$16*(998.2/$M$12)*($O$12/1)*$K25,IF($J25=16,'Datensatz Radiator'!H$17*(998.2/$M$12)*($O$12/1)*$K25,IF($J25=17,'Datensatz Radiator'!H$18*(998.2/$M$12)*($O$12/1)*$K25,IF($J25=18,'Datensatz Radiator'!H$19*(998.2/$M$12)*($O$12/1)*$K25,IF($J25=19,'Datensatz Radiator'!H$20*(998.2/$M$12)*($O$12/1)*$K25,IF($J25=20,'Datensatz Radiator'!H$21*(998.2/$M$12)*($O$12/1)*$K25,IF($J25=21,'Datensatz Radiator'!H$22*(998.2/$M$12)*($O$12/1)*$K25,IF($J25=22,'Datensatz Radiator'!H$23*(998.2/$M$12)*($O$12/1)*$K25,IF($J25=23,'Datensatz Radiator'!H$24*(998.2/$M$12)*($O$12/1)*$K25,IF($J25=24,'Datensatz Radiator'!H$25*(998.2/$M$12)*($O$12/1)*$K25,IF($J25=25,'Datensatz Radiator'!H$26*(998.2/$M$12)*($O$12/1)*$K25,IF($J25=26,'Datensatz Radiator'!H$27*(998.2/$M$12)*($O$12/1)*$K25,IF($J25=27,'Datensatz Radiator'!H$28*(998.2/$M$12)*($O$12/1)*$K25,IF($J25=28,'Datensatz Radiator'!H$39*(998.2/$M$12)*($O$12/1)*$K25,IF($J25=29,'Datensatz Radiator'!H$30*(998.2/$M$12)*($O$12/1)*$K25,IF($J25=30,'Datensatz Radiator'!H$31*(998.2/$M$12)*($O$12/1)*$K25,IF($J25=31,'Datensatz Radiator'!H$32*(998.2/$M$12)*($O$12/1)*$K25,IF($J25=32,'Datensatz Radiator'!H$33*(998.2/$M$12)*($O$12/1)*$K25,IF($J25=33,'Datensatz Radiator'!H$34*(998.2/$M$12)*($O$12/1)*$K25,IF($J25=34,'Datensatz Radiator'!H$35*(998.2/$M$12)*($O$12/1)*$K25,IF($J25=35,'Datensatz Radiator'!H$36*(998.2/$M$12)*($O$12/1)*$K25,IF($J25=36,'Datensatz Radiator'!H$37*(998.2/$M$12)*($O$12/1)*$K25,'Datensatz Radiator'!H$38*(998.2/$M$12)*($O$12/1)*$K25))))))))))))))))))))))))))))))))))))</f>
        <v>593.30592897065253</v>
      </c>
      <c r="R25" s="10">
        <f>IF($J25=1,'Datensatz Radiator'!I$2*(998.2/$M$12)*($O$12/1)*$K25,IF($J25=2,'Datensatz Radiator'!I$3*(998.2/$M$12)*($O$12/1)*$K25,IF($J25=3,'Datensatz Radiator'!I$4*(998.2/$M$12)*($O$12/1)*$K25,IF($J25=4,'Datensatz Radiator'!I$5*(998.2/$M$12)*($O$12/1)*$K25,IF($J25=5,'Datensatz Radiator'!I$6*(998.2/$M$12)*($O$12/1)*$K25,IF($J25=6,'Datensatz Radiator'!I$7*(998.2/$M$12)*($O$12/1)*$K25,IF($J25=7,'Datensatz Radiator'!I$8*(998.2/$M$12)*($O$12/1)*$K25,IF($J25=8,'Datensatz Radiator'!I$9*(998.2/$M$12)*($O$12/1)*$K25,IF($J25=9,'Datensatz Radiator'!I$10*(998.2/$M$12)*($O$12/1)*$K25,IF($J25=10,'Datensatz Radiator'!I$11*(998.2/$M$12)*($O$12/1)*$K25,IF($J25=11,'Datensatz Radiator'!I$12*(998.2/$M$12)*($O$12/1)*$K25,IF($J25=12,'Datensatz Radiator'!I$13*(998.2/$M$12)*($O$12/1)*$K25,IF($J25=13,'Datensatz Radiator'!I$14*(998.2/$M$12)*($O$12/1)*$K25,IF($J25=14,'Datensatz Radiator'!I$15*(998.2/$M$12)*($O$12/1)*$K25,IF($J25=15,'Datensatz Radiator'!I$16*(998.2/$M$12)*($O$12/1)*$K25,IF($J25=16,'Datensatz Radiator'!I$17*(998.2/$M$12)*($O$12/1)*$K25,IF($J25=17,'Datensatz Radiator'!I$18*(998.2/$M$12)*($O$12/1)*$K25,IF($J25=18,'Datensatz Radiator'!I$19*(998.2/$M$12)*($O$12/1)*$K25,IF($J25=19,'Datensatz Radiator'!I$20*(998.2/$M$12)*($O$12/1)*$K25,IF($J25=20,'Datensatz Radiator'!I$21*(998.2/$M$12)*($O$12/1)*$K25,IF($J25=21,'Datensatz Radiator'!I$22*(998.2/$M$12)*($O$12/1)*$K25,IF($J25=22,'Datensatz Radiator'!I$23*(998.2/$M$12)*($O$12/1)*$K25,IF($J25=23,'Datensatz Radiator'!I$24*(998.2/$M$12)*($O$12/1)*$K25,IF($J25=24,'Datensatz Radiator'!I$25*(998.2/$M$12)*($O$12/1)*$K25,IF($J25=25,'Datensatz Radiator'!I$26*(998.2/$M$12)*($O$12/1)*$K25,IF($J25=26,'Datensatz Radiator'!I$27*(998.2/$M$12)*($O$12/1)*$K25,IF($J25=27,'Datensatz Radiator'!I$28*(998.2/$M$12)*($O$12/1)*$K25,IF($J25=28,'Datensatz Radiator'!I$39*(998.2/$M$12)*($O$12/1)*$K25,IF($J25=29,'Datensatz Radiator'!I$30*(998.2/$M$12)*($O$12/1)*$K25,IF($J25=30,'Datensatz Radiator'!I$31*(998.2/$M$12)*($O$12/1)*$K25,IF($J25=31,'Datensatz Radiator'!I$32*(998.2/$M$12)*($O$12/1)*$K25,IF($J25=32,'Datensatz Radiator'!I$33*(998.2/$M$12)*($O$12/1)*$K25,IF($J25=33,'Datensatz Radiator'!I$34*(998.2/$M$12)*($O$12/1)*$K25,IF($J25=34,'Datensatz Radiator'!I$35*(998.2/$M$12)*($O$12/1)*$K25,IF($J25=35,'Datensatz Radiator'!I$36*(998.2/$M$12)*($O$12/1)*$K25,IF($J25=36,'Datensatz Radiator'!I$37*(998.2/$M$12)*($O$12/1)*$K25,'Datensatz Radiator'!I$38*(998.2/$M$12)*($O$12/1)*$K25))))))))))))))))))))))))))))))))))))</f>
        <v>819.08643973971243</v>
      </c>
      <c r="S25" s="10">
        <f>IF($J25=1,'Datensatz Radiator'!J$2*(998.2/$M$12)*($O$12/1)*$K25,IF($J25=2,'Datensatz Radiator'!J$3*(998.2/$M$12)*($O$12/1)*$K25,IF($J25=3,'Datensatz Radiator'!J$4*(998.2/$M$12)*($O$12/1)*$K25,IF($J25=4,'Datensatz Radiator'!J$5*(998.2/$M$12)*($O$12/1)*$K25,IF($J25=5,'Datensatz Radiator'!J$6*(998.2/$M$12)*($O$12/1)*$K25,IF($J25=6,'Datensatz Radiator'!J$7*(998.2/$M$12)*($O$12/1)*$K25,IF($J25=7,'Datensatz Radiator'!J$8*(998.2/$M$12)*($O$12/1)*$K25,IF($J25=8,'Datensatz Radiator'!J$9*(998.2/$M$12)*($O$12/1)*$K25,IF($J25=9,'Datensatz Radiator'!J$10*(998.2/$M$12)*($O$12/1)*$K25,IF($J25=10,'Datensatz Radiator'!J$11*(998.2/$M$12)*($O$12/1)*$K25,IF($J25=11,'Datensatz Radiator'!J$12*(998.2/$M$12)*($O$12/1)*$K25,IF($J25=12,'Datensatz Radiator'!J$13*(998.2/$M$12)*($O$12/1)*$K25,IF($J25=13,'Datensatz Radiator'!J$14*(998.2/$M$12)*($O$12/1)*$K25,IF($J25=14,'Datensatz Radiator'!J$15*(998.2/$M$12)*($O$12/1)*$K25,IF($J25=15,'Datensatz Radiator'!J$16*(998.2/$M$12)*($O$12/1)*$K25,IF($J25=16,'Datensatz Radiator'!J$17*(998.2/$M$12)*($O$12/1)*$K25,IF($J25=17,'Datensatz Radiator'!J$18*(998.2/$M$12)*($O$12/1)*$K25,IF($J25=18,'Datensatz Radiator'!J$19*(998.2/$M$12)*($O$12/1)*$K25,IF($J25=19,'Datensatz Radiator'!J$20*(998.2/$M$12)*($O$12/1)*$K25,IF($J25=20,'Datensatz Radiator'!J$21*(998.2/$M$12)*($O$12/1)*$K25,IF($J25=21,'Datensatz Radiator'!J$22*(998.2/$M$12)*($O$12/1)*$K25,IF($J25=22,'Datensatz Radiator'!J$23*(998.2/$M$12)*($O$12/1)*$K25,IF($J25=23,'Datensatz Radiator'!J$24*(998.2/$M$12)*($O$12/1)*$K25,IF($J25=24,'Datensatz Radiator'!J$25*(998.2/$M$12)*($O$12/1)*$K25,IF($J25=25,'Datensatz Radiator'!J$26*(998.2/$M$12)*($O$12/1)*$K25,IF($J25=26,'Datensatz Radiator'!J$27*(998.2/$M$12)*($O$12/1)*$K25,IF($J25=27,'Datensatz Radiator'!J$28*(998.2/$M$12)*($O$12/1)*$K25,IF($J25=28,'Datensatz Radiator'!J$39*(998.2/$M$12)*($O$12/1)*$K25,IF($J25=29,'Datensatz Radiator'!J$30*(998.2/$M$12)*($O$12/1)*$K25,IF($J25=30,'Datensatz Radiator'!J$31*(998.2/$M$12)*($O$12/1)*$K25,IF($J25=31,'Datensatz Radiator'!J$32*(998.2/$M$12)*($O$12/1)*$K25,IF($J25=32,'Datensatz Radiator'!J$33*(998.2/$M$12)*($O$12/1)*$K25,IF($J25=33,'Datensatz Radiator'!J$34*(998.2/$M$12)*($O$12/1)*$K25,IF($J25=34,'Datensatz Radiator'!J$35*(998.2/$M$12)*($O$12/1)*$K25,IF($J25=35,'Datensatz Radiator'!J$36*(998.2/$M$12)*($O$12/1)*$K25,IF($J25=36,'Datensatz Radiator'!J$37*(998.2/$M$12)*($O$12/1)*$K25,'Datensatz Radiator'!J$38*(998.2/$M$12)*($O$12/1)*$K25))))))))))))))))))))))))))))))))))))</f>
        <v>1078.1908597324018</v>
      </c>
      <c r="T25" s="10">
        <f>IF($J25=1,'Datensatz Radiator'!K$2*(998.2/$M$12)*($O$12/1)*$K25,IF($J25=2,'Datensatz Radiator'!K$3*(998.2/$M$12)*($O$12/1)*$K25,IF($J25=3,'Datensatz Radiator'!K$4*(998.2/$M$12)*($O$12/1)*$K25,IF($J25=4,'Datensatz Radiator'!K$5*(998.2/$M$12)*($O$12/1)*$K25,IF($J25=5,'Datensatz Radiator'!K$6*(998.2/$M$12)*($O$12/1)*$K25,IF($J25=6,'Datensatz Radiator'!K$7*(998.2/$M$12)*($O$12/1)*$K25,IF($J25=7,'Datensatz Radiator'!K$8*(998.2/$M$12)*($O$12/1)*$K25,IF($J25=8,'Datensatz Radiator'!K$9*(998.2/$M$12)*($O$12/1)*$K25,IF($J25=9,'Datensatz Radiator'!K$10*(998.2/$M$12)*($O$12/1)*$K25,IF($J25=10,'Datensatz Radiator'!K$11*(998.2/$M$12)*($O$12/1)*$K25,IF($J25=11,'Datensatz Radiator'!K$12*(998.2/$M$12)*($O$12/1)*$K25,IF($J25=12,'Datensatz Radiator'!K$13*(998.2/$M$12)*($O$12/1)*$K25,IF($J25=13,'Datensatz Radiator'!K$14*(998.2/$M$12)*($O$12/1)*$K25,IF($J25=14,'Datensatz Radiator'!K$15*(998.2/$M$12)*($O$12/1)*$K25,IF($J25=15,'Datensatz Radiator'!K$16*(998.2/$M$12)*($O$12/1)*$K25,IF($J25=16,'Datensatz Radiator'!K$17*(998.2/$M$12)*($O$12/1)*$K25,IF($J25=17,'Datensatz Radiator'!K$18*(998.2/$M$12)*($O$12/1)*$K25,IF($J25=18,'Datensatz Radiator'!K$19*(998.2/$M$12)*($O$12/1)*$K25,IF($J25=19,'Datensatz Radiator'!K$20*(998.2/$M$12)*($O$12/1)*$K25,IF($J25=20,'Datensatz Radiator'!K$21*(998.2/$M$12)*($O$12/1)*$K25,IF($J25=21,'Datensatz Radiator'!K$22*(998.2/$M$12)*($O$12/1)*$K25,IF($J25=22,'Datensatz Radiator'!K$23*(998.2/$M$12)*($O$12/1)*$K25,IF($J25=23,'Datensatz Radiator'!K$24*(998.2/$M$12)*($O$12/1)*$K25,IF($J25=24,'Datensatz Radiator'!K$25*(998.2/$M$12)*($O$12/1)*$K25,IF($J25=25,'Datensatz Radiator'!K$26*(998.2/$M$12)*($O$12/1)*$K25,IF($J25=26,'Datensatz Radiator'!K$27*(998.2/$M$12)*($O$12/1)*$K25,IF($J25=27,'Datensatz Radiator'!K$28*(998.2/$M$12)*($O$12/1)*$K25,IF($J25=28,'Datensatz Radiator'!K$39*(998.2/$M$12)*($O$12/1)*$K25,IF($J25=29,'Datensatz Radiator'!K$30*(998.2/$M$12)*($O$12/1)*$K25,IF($J25=30,'Datensatz Radiator'!K$31*(998.2/$M$12)*($O$12/1)*$K25,IF($J25=31,'Datensatz Radiator'!K$32*(998.2/$M$12)*($O$12/1)*$K25,IF($J25=32,'Datensatz Radiator'!K$33*(998.2/$M$12)*($O$12/1)*$K25,IF($J25=33,'Datensatz Radiator'!K$34*(998.2/$M$12)*($O$12/1)*$K25,IF($J25=34,'Datensatz Radiator'!K$35*(998.2/$M$12)*($O$12/1)*$K25,IF($J25=35,'Datensatz Radiator'!K$36*(998.2/$M$12)*($O$12/1)*$K25,IF($J25=36,'Datensatz Radiator'!K$37*(998.2/$M$12)*($O$12/1)*$K25,'Datensatz Radiator'!K$38*(998.2/$M$12)*($O$12/1)*$K25))))))))))))))))))))))))))))))))))))</f>
        <v>1370.6191889487204</v>
      </c>
      <c r="U25" s="10">
        <f>IF($J25=1,'Datensatz Radiator'!L$2*(998.2/$M$12)*($O$12/1)*$K25,IF($J25=2,'Datensatz Radiator'!L$3*(998.2/$M$12)*($O$12/1)*$K25,IF($J25=3,'Datensatz Radiator'!L$4*(998.2/$M$12)*($O$12/1)*$K25,IF($J25=4,'Datensatz Radiator'!L$5*(998.2/$M$12)*($O$12/1)*$K25,IF($J25=5,'Datensatz Radiator'!L$6*(998.2/$M$12)*($O$12/1)*$K25,IF($J25=6,'Datensatz Radiator'!L$7*(998.2/$M$12)*($O$12/1)*$K25,IF($J25=7,'Datensatz Radiator'!L$8*(998.2/$M$12)*($O$12/1)*$K25,IF($J25=8,'Datensatz Radiator'!L$9*(998.2/$M$12)*($O$12/1)*$K25,IF($J25=9,'Datensatz Radiator'!L$10*(998.2/$M$12)*($O$12/1)*$K25,IF($J25=10,'Datensatz Radiator'!L$11*(998.2/$M$12)*($O$12/1)*$K25,IF($J25=11,'Datensatz Radiator'!L$12*(998.2/$M$12)*($O$12/1)*$K25,IF($J25=12,'Datensatz Radiator'!L$13*(998.2/$M$12)*($O$12/1)*$K25,IF($J25=13,'Datensatz Radiator'!L$14*(998.2/$M$12)*($O$12/1)*$K25,IF($J25=14,'Datensatz Radiator'!L$15*(998.2/$M$12)*($O$12/1)*$K25,IF($J25=15,'Datensatz Radiator'!L$16*(998.2/$M$12)*($O$12/1)*$K25,IF($J25=16,'Datensatz Radiator'!L$17*(998.2/$M$12)*($O$12/1)*$K25,IF($J25=17,'Datensatz Radiator'!L$18*(998.2/$M$12)*($O$12/1)*$K25,IF($J25=18,'Datensatz Radiator'!L$19*(998.2/$M$12)*($O$12/1)*$K25,IF($J25=19,'Datensatz Radiator'!L$20*(998.2/$M$12)*($O$12/1)*$K25,IF($J25=20,'Datensatz Radiator'!L$21*(998.2/$M$12)*($O$12/1)*$K25,IF($J25=21,'Datensatz Radiator'!L$22*(998.2/$M$12)*($O$12/1)*$K25,IF($J25=22,'Datensatz Radiator'!L$23*(998.2/$M$12)*($O$12/1)*$K25,IF($J25=23,'Datensatz Radiator'!L$24*(998.2/$M$12)*($O$12/1)*$K25,IF($J25=24,'Datensatz Radiator'!L$25*(998.2/$M$12)*($O$12/1)*$K25,IF($J25=25,'Datensatz Radiator'!L$26*(998.2/$M$12)*($O$12/1)*$K25,IF($J25=26,'Datensatz Radiator'!L$27*(998.2/$M$12)*($O$12/1)*$K25,IF($J25=27,'Datensatz Radiator'!L$28*(998.2/$M$12)*($O$12/1)*$K25,IF($J25=28,'Datensatz Radiator'!L$39*(998.2/$M$12)*($O$12/1)*$K25,IF($J25=29,'Datensatz Radiator'!L$30*(998.2/$M$12)*($O$12/1)*$K25,IF($J25=30,'Datensatz Radiator'!L$31*(998.2/$M$12)*($O$12/1)*$K25,IF($J25=31,'Datensatz Radiator'!L$32*(998.2/$M$12)*($O$12/1)*$K25,IF($J25=32,'Datensatz Radiator'!L$33*(998.2/$M$12)*($O$12/1)*$K25,IF($J25=33,'Datensatz Radiator'!L$34*(998.2/$M$12)*($O$12/1)*$K25,IF($J25=34,'Datensatz Radiator'!L$35*(998.2/$M$12)*($O$12/1)*$K25,IF($J25=35,'Datensatz Radiator'!L$36*(998.2/$M$12)*($O$12/1)*$K25,IF($J25=36,'Datensatz Radiator'!L$37*(998.2/$M$12)*($O$12/1)*$K25,'Datensatz Radiator'!L$38*(998.2/$M$12)*($O$12/1)*$K25))))))))))))))))))))))))))))))))))))</f>
        <v>1696.371427388669</v>
      </c>
      <c r="V25" s="10">
        <f>IF($J25=1,'Datensatz Radiator'!M$2*(998.2/$M$12)*($O$12/1)*$K25,IF($J25=2,'Datensatz Radiator'!M$3*(998.2/$M$12)*($O$12/1)*$K25,IF($J25=3,'Datensatz Radiator'!M$4*(998.2/$M$12)*($O$12/1)*$K25,IF($J25=4,'Datensatz Radiator'!M$5*(998.2/$M$12)*($O$12/1)*$K25,IF($J25=5,'Datensatz Radiator'!M$6*(998.2/$M$12)*($O$12/1)*$K25,IF($J25=6,'Datensatz Radiator'!M$7*(998.2/$M$12)*($O$12/1)*$K25,IF($J25=7,'Datensatz Radiator'!M$8*(998.2/$M$12)*($O$12/1)*$K25,IF($J25=8,'Datensatz Radiator'!M$9*(998.2/$M$12)*($O$12/1)*$K25,IF($J25=9,'Datensatz Radiator'!M$10*(998.2/$M$12)*($O$12/1)*$K25,IF($J25=10,'Datensatz Radiator'!M$11*(998.2/$M$12)*($O$12/1)*$K25,IF($J25=11,'Datensatz Radiator'!M$12*(998.2/$M$12)*($O$12/1)*$K25,IF($J25=12,'Datensatz Radiator'!M$13*(998.2/$M$12)*($O$12/1)*$K25,IF($J25=13,'Datensatz Radiator'!M$14*(998.2/$M$12)*($O$12/1)*$K25,IF($J25=14,'Datensatz Radiator'!M$15*(998.2/$M$12)*($O$12/1)*$K25,IF($J25=15,'Datensatz Radiator'!M$16*(998.2/$M$12)*($O$12/1)*$K25,IF($J25=16,'Datensatz Radiator'!M$17*(998.2/$M$12)*($O$12/1)*$K25,IF($J25=17,'Datensatz Radiator'!M$18*(998.2/$M$12)*($O$12/1)*$K25,IF($J25=18,'Datensatz Radiator'!M$19*(998.2/$M$12)*($O$12/1)*$K25,IF($J25=19,'Datensatz Radiator'!M$20*(998.2/$M$12)*($O$12/1)*$K25,IF($J25=20,'Datensatz Radiator'!M$21*(998.2/$M$12)*($O$12/1)*$K25,IF($J25=21,'Datensatz Radiator'!M$22*(998.2/$M$12)*($O$12/1)*$K25,IF($J25=22,'Datensatz Radiator'!M$23*(998.2/$M$12)*($O$12/1)*$K25,IF($J25=23,'Datensatz Radiator'!M$24*(998.2/$M$12)*($O$12/1)*$K25,IF($J25=24,'Datensatz Radiator'!M$25*(998.2/$M$12)*($O$12/1)*$K25,IF($J25=25,'Datensatz Radiator'!M$26*(998.2/$M$12)*($O$12/1)*$K25,IF($J25=26,'Datensatz Radiator'!M$27*(998.2/$M$12)*($O$12/1)*$K25,IF($J25=27,'Datensatz Radiator'!M$28*(998.2/$M$12)*($O$12/1)*$K25,IF($J25=28,'Datensatz Radiator'!M$39*(998.2/$M$12)*($O$12/1)*$K25,IF($J25=29,'Datensatz Radiator'!M$30*(998.2/$M$12)*($O$12/1)*$K25,IF($J25=30,'Datensatz Radiator'!M$31*(998.2/$M$12)*($O$12/1)*$K25,IF($J25=31,'Datensatz Radiator'!M$32*(998.2/$M$12)*($O$12/1)*$K25,IF($J25=32,'Datensatz Radiator'!M$33*(998.2/$M$12)*($O$12/1)*$K25,IF($J25=33,'Datensatz Radiator'!M$34*(998.2/$M$12)*($O$12/1)*$K25,IF($J25=34,'Datensatz Radiator'!M$35*(998.2/$M$12)*($O$12/1)*$K25,IF($J25=35,'Datensatz Radiator'!M$36*(998.2/$M$12)*($O$12/1)*$K25,IF($J25=36,'Datensatz Radiator'!M$37*(998.2/$M$12)*($O$12/1)*$K25,'Datensatz Radiator'!M$38*(998.2/$M$12)*($O$12/1)*$K25))))))))))))))))))))))))))))))))))))</f>
        <v>2055.447575052247</v>
      </c>
      <c r="W25" s="10">
        <f>IF($J25=1,'Datensatz Radiator'!N$2*(998.2/$M$12)*($O$12/1)*$K25,IF($J25=2,'Datensatz Radiator'!N$3*(998.2/$M$12)*($O$12/1)*$K25,IF($J25=3,'Datensatz Radiator'!N$4*(998.2/$M$12)*($O$12/1)*$K25,IF($J25=4,'Datensatz Radiator'!N$5*(998.2/$M$12)*($O$12/1)*$K25,IF($J25=5,'Datensatz Radiator'!N$6*(998.2/$M$12)*($O$12/1)*$K25,IF($J25=6,'Datensatz Radiator'!N$7*(998.2/$M$12)*($O$12/1)*$K25,IF($J25=7,'Datensatz Radiator'!N$8*(998.2/$M$12)*($O$12/1)*$K25,IF($J25=8,'Datensatz Radiator'!N$9*(998.2/$M$12)*($O$12/1)*$K25,IF($J25=9,'Datensatz Radiator'!N$10*(998.2/$M$12)*($O$12/1)*$K25,IF($J25=10,'Datensatz Radiator'!N$11*(998.2/$M$12)*($O$12/1)*$K25,IF($J25=11,'Datensatz Radiator'!N$12*(998.2/$M$12)*($O$12/1)*$K25,IF($J25=12,'Datensatz Radiator'!N$13*(998.2/$M$12)*($O$12/1)*$K25,IF($J25=13,'Datensatz Radiator'!N$14*(998.2/$M$12)*($O$12/1)*$K25,IF($J25=14,'Datensatz Radiator'!N$15*(998.2/$M$12)*($O$12/1)*$K25,IF($J25=15,'Datensatz Radiator'!N$16*(998.2/$M$12)*($O$12/1)*$K25,IF($J25=16,'Datensatz Radiator'!N$17*(998.2/$M$12)*($O$12/1)*$K25,IF($J25=17,'Datensatz Radiator'!N$18*(998.2/$M$12)*($O$12/1)*$K25,IF($J25=18,'Datensatz Radiator'!N$19*(998.2/$M$12)*($O$12/1)*$K25,IF($J25=19,'Datensatz Radiator'!N$20*(998.2/$M$12)*($O$12/1)*$K25,IF($J25=20,'Datensatz Radiator'!N$21*(998.2/$M$12)*($O$12/1)*$K25,IF($J25=21,'Datensatz Radiator'!N$22*(998.2/$M$12)*($O$12/1)*$K25,IF($J25=22,'Datensatz Radiator'!N$23*(998.2/$M$12)*($O$12/1)*$K25,IF($J25=23,'Datensatz Radiator'!N$24*(998.2/$M$12)*($O$12/1)*$K25,IF($J25=24,'Datensatz Radiator'!N$25*(998.2/$M$12)*($O$12/1)*$K25,IF($J25=25,'Datensatz Radiator'!N$26*(998.2/$M$12)*($O$12/1)*$K25,IF($J25=26,'Datensatz Radiator'!N$27*(998.2/$M$12)*($O$12/1)*$K25,IF($J25=27,'Datensatz Radiator'!N$28*(998.2/$M$12)*($O$12/1)*$K25,IF($J25=28,'Datensatz Radiator'!N$39*(998.2/$M$12)*($O$12/1)*$K25,IF($J25=29,'Datensatz Radiator'!N$30*(998.2/$M$12)*($O$12/1)*$K25,IF($J25=30,'Datensatz Radiator'!N$31*(998.2/$M$12)*($O$12/1)*$K25,IF($J25=31,'Datensatz Radiator'!N$32*(998.2/$M$12)*($O$12/1)*$K25,IF($J25=32,'Datensatz Radiator'!N$33*(998.2/$M$12)*($O$12/1)*$K25,IF($J25=33,'Datensatz Radiator'!N$34*(998.2/$M$12)*($O$12/1)*$K25,IF($J25=34,'Datensatz Radiator'!N$35*(998.2/$M$12)*($O$12/1)*$K25,IF($J25=35,'Datensatz Radiator'!N$36*(998.2/$M$12)*($O$12/1)*$K25,IF($J25=36,'Datensatz Radiator'!N$37*(998.2/$M$12)*($O$12/1)*$K25,'Datensatz Radiator'!N$38*(998.2/$M$12)*($O$12/1)*$K25))))))))))))))))))))))))))))))))))))</f>
        <v>2447.847631939454</v>
      </c>
      <c r="X25" s="10">
        <f>IF($J25=1,'Datensatz Radiator'!O$2*(998.2/$M$12)*($O$12/1)*$K25,IF($J25=2,'Datensatz Radiator'!O$3*(998.2/$M$12)*($O$12/1)*$K25,IF($J25=3,'Datensatz Radiator'!O$4*(998.2/$M$12)*($O$12/1)*$K25,IF($J25=4,'Datensatz Radiator'!O$5*(998.2/$M$12)*($O$12/1)*$K25,IF($J25=5,'Datensatz Radiator'!O$6*(998.2/$M$12)*($O$12/1)*$K25,IF($J25=6,'Datensatz Radiator'!O$7*(998.2/$M$12)*($O$12/1)*$K25,IF($J25=7,'Datensatz Radiator'!O$8*(998.2/$M$12)*($O$12/1)*$K25,IF($J25=8,'Datensatz Radiator'!O$9*(998.2/$M$12)*($O$12/1)*$K25,IF($J25=9,'Datensatz Radiator'!O$10*(998.2/$M$12)*($O$12/1)*$K25,IF($J25=10,'Datensatz Radiator'!O$11*(998.2/$M$12)*($O$12/1)*$K25,IF($J25=11,'Datensatz Radiator'!O$12*(998.2/$M$12)*($O$12/1)*$K25,IF($J25=12,'Datensatz Radiator'!O$13*(998.2/$M$12)*($O$12/1)*$K25,IF($J25=13,'Datensatz Radiator'!O$14*(998.2/$M$12)*($O$12/1)*$K25,IF($J25=14,'Datensatz Radiator'!O$15*(998.2/$M$12)*($O$12/1)*$K25,IF($J25=15,'Datensatz Radiator'!O$16*(998.2/$M$12)*($O$12/1)*$K25,IF($J25=16,'Datensatz Radiator'!O$17*(998.2/$M$12)*($O$12/1)*$K25,IF($J25=17,'Datensatz Radiator'!O$18*(998.2/$M$12)*($O$12/1)*$K25,IF($J25=18,'Datensatz Radiator'!O$19*(998.2/$M$12)*($O$12/1)*$K25,IF($J25=19,'Datensatz Radiator'!O$20*(998.2/$M$12)*($O$12/1)*$K25,IF($J25=20,'Datensatz Radiator'!O$21*(998.2/$M$12)*($O$12/1)*$K25,IF($J25=21,'Datensatz Radiator'!O$22*(998.2/$M$12)*($O$12/1)*$K25,IF($J25=22,'Datensatz Radiator'!O$23*(998.2/$M$12)*($O$12/1)*$K25,IF($J25=23,'Datensatz Radiator'!O$24*(998.2/$M$12)*($O$12/1)*$K25,IF($J25=24,'Datensatz Radiator'!O$25*(998.2/$M$12)*($O$12/1)*$K25,IF($J25=25,'Datensatz Radiator'!O$26*(998.2/$M$12)*($O$12/1)*$K25,IF($J25=26,'Datensatz Radiator'!O$27*(998.2/$M$12)*($O$12/1)*$K25,IF($J25=27,'Datensatz Radiator'!O$28*(998.2/$M$12)*($O$12/1)*$K25,IF($J25=28,'Datensatz Radiator'!O$39*(998.2/$M$12)*($O$12/1)*$K25,IF($J25=29,'Datensatz Radiator'!O$30*(998.2/$M$12)*($O$12/1)*$K25,IF($J25=30,'Datensatz Radiator'!O$31*(998.2/$M$12)*($O$12/1)*$K25,IF($J25=31,'Datensatz Radiator'!O$32*(998.2/$M$12)*($O$12/1)*$K25,IF($J25=32,'Datensatz Radiator'!O$33*(998.2/$M$12)*($O$12/1)*$K25,IF($J25=33,'Datensatz Radiator'!O$34*(998.2/$M$12)*($O$12/1)*$K25,IF($J25=34,'Datensatz Radiator'!O$35*(998.2/$M$12)*($O$12/1)*$K25,IF($J25=35,'Datensatz Radiator'!O$36*(998.2/$M$12)*($O$12/1)*$K25,IF($J25=36,'Datensatz Radiator'!O$37*(998.2/$M$12)*($O$12/1)*$K25,'Datensatz Radiator'!O$38*(998.2/$M$12)*($O$12/1)*$K25))))))))))))))))))))))))))))))))))))</f>
        <v>2873.571598050291</v>
      </c>
      <c r="Y25" s="10">
        <f>IF($J25=1,'Datensatz Radiator'!P$2*(998.2/$M$12)*($O$12/1)*$K25,IF($J25=2,'Datensatz Radiator'!P$3*(998.2/$M$12)*($O$12/1)*$K25,IF($J25=3,'Datensatz Radiator'!P$4*(998.2/$M$12)*($O$12/1)*$K25,IF($J25=4,'Datensatz Radiator'!P$5*(998.2/$M$12)*($O$12/1)*$K25,IF($J25=5,'Datensatz Radiator'!P$6*(998.2/$M$12)*($O$12/1)*$K25,IF($J25=6,'Datensatz Radiator'!P$7*(998.2/$M$12)*($O$12/1)*$K25,IF($J25=7,'Datensatz Radiator'!P$8*(998.2/$M$12)*($O$12/1)*$K25,IF($J25=8,'Datensatz Radiator'!P$9*(998.2/$M$12)*($O$12/1)*$K25,IF($J25=9,'Datensatz Radiator'!P$10*(998.2/$M$12)*($O$12/1)*$K25,IF($J25=10,'Datensatz Radiator'!P$11*(998.2/$M$12)*($O$12/1)*$K25,IF($J25=11,'Datensatz Radiator'!P$12*(998.2/$M$12)*($O$12/1)*$K25,IF($J25=12,'Datensatz Radiator'!P$13*(998.2/$M$12)*($O$12/1)*$K25,IF($J25=13,'Datensatz Radiator'!P$14*(998.2/$M$12)*($O$12/1)*$K25,IF($J25=14,'Datensatz Radiator'!P$15*(998.2/$M$12)*($O$12/1)*$K25,IF($J25=15,'Datensatz Radiator'!P$16*(998.2/$M$12)*($O$12/1)*$K25,IF($J25=16,'Datensatz Radiator'!P$17*(998.2/$M$12)*($O$12/1)*$K25,IF($J25=17,'Datensatz Radiator'!P$18*(998.2/$M$12)*($O$12/1)*$K25,IF($J25=18,'Datensatz Radiator'!P$19*(998.2/$M$12)*($O$12/1)*$K25,IF($J25=19,'Datensatz Radiator'!P$20*(998.2/$M$12)*($O$12/1)*$K25,IF($J25=20,'Datensatz Radiator'!P$21*(998.2/$M$12)*($O$12/1)*$K25,IF($J25=21,'Datensatz Radiator'!P$22*(998.2/$M$12)*($O$12/1)*$K25,IF($J25=22,'Datensatz Radiator'!P$23*(998.2/$M$12)*($O$12/1)*$K25,IF($J25=23,'Datensatz Radiator'!P$24*(998.2/$M$12)*($O$12/1)*$K25,IF($J25=24,'Datensatz Radiator'!P$25*(998.2/$M$12)*($O$12/1)*$K25,IF($J25=25,'Datensatz Radiator'!P$26*(998.2/$M$12)*($O$12/1)*$K25,IF($J25=26,'Datensatz Radiator'!P$27*(998.2/$M$12)*($O$12/1)*$K25,IF($J25=27,'Datensatz Radiator'!P$28*(998.2/$M$12)*($O$12/1)*$K25,IF($J25=28,'Datensatz Radiator'!P$39*(998.2/$M$12)*($O$12/1)*$K25,IF($J25=29,'Datensatz Radiator'!P$30*(998.2/$M$12)*($O$12/1)*$K25,IF($J25=30,'Datensatz Radiator'!P$31*(998.2/$M$12)*($O$12/1)*$K25,IF($J25=31,'Datensatz Radiator'!P$32*(998.2/$M$12)*($O$12/1)*$K25,IF($J25=32,'Datensatz Radiator'!P$33*(998.2/$M$12)*($O$12/1)*$K25,IF($J25=33,'Datensatz Radiator'!P$34*(998.2/$M$12)*($O$12/1)*$K25,IF($J25=34,'Datensatz Radiator'!P$35*(998.2/$M$12)*($O$12/1)*$K25,IF($J25=35,'Datensatz Radiator'!P$36*(998.2/$M$12)*($O$12/1)*$K25,IF($J25=36,'Datensatz Radiator'!P$37*(998.2/$M$12)*($O$12/1)*$K25,'Datensatz Radiator'!P$38*(998.2/$M$12)*($O$12/1)*$K25))))))))))))))))))))))))))))))))))))</f>
        <v>3332.6194733847565</v>
      </c>
      <c r="AQ25">
        <v>6</v>
      </c>
      <c r="AR25" s="14">
        <v>4.6997079241707702</v>
      </c>
      <c r="AS25" s="13">
        <f t="shared" si="4"/>
        <v>46007.073548240536</v>
      </c>
      <c r="AT25" s="9">
        <v>3.6955099420702755</v>
      </c>
      <c r="AU25" s="13">
        <f t="shared" si="5"/>
        <v>36176.630643079807</v>
      </c>
    </row>
    <row r="26" spans="1:47" x14ac:dyDescent="0.45">
      <c r="A26">
        <f t="shared" si="0"/>
        <v>7</v>
      </c>
      <c r="B26" s="13">
        <f t="shared" si="1"/>
        <v>46005.925378757624</v>
      </c>
      <c r="F26">
        <f t="shared" si="2"/>
        <v>7</v>
      </c>
      <c r="G26" s="13">
        <f t="shared" si="3"/>
        <v>36166.877685294603</v>
      </c>
      <c r="AQ26">
        <v>7</v>
      </c>
      <c r="AR26" s="14">
        <v>4.6995906365277849</v>
      </c>
      <c r="AS26" s="13">
        <f t="shared" si="4"/>
        <v>46005.925378757624</v>
      </c>
      <c r="AT26" s="9">
        <v>3.6945136593369443</v>
      </c>
      <c r="AU26" s="13">
        <f t="shared" si="5"/>
        <v>36166.877685294603</v>
      </c>
    </row>
    <row r="27" spans="1:47" x14ac:dyDescent="0.45">
      <c r="A27">
        <f t="shared" si="0"/>
        <v>8</v>
      </c>
      <c r="B27" s="13">
        <f t="shared" si="1"/>
        <v>46004.564128756727</v>
      </c>
      <c r="F27">
        <f t="shared" si="2"/>
        <v>8</v>
      </c>
      <c r="G27" s="13">
        <f t="shared" si="3"/>
        <v>36156.696387048563</v>
      </c>
      <c r="J27" t="s">
        <v>22</v>
      </c>
      <c r="K27" s="25">
        <v>2</v>
      </c>
      <c r="AQ27">
        <v>8</v>
      </c>
      <c r="AR27" s="14">
        <v>4.6994515823145395</v>
      </c>
      <c r="AS27" s="13">
        <f t="shared" si="4"/>
        <v>46004.564128756727</v>
      </c>
      <c r="AT27" s="9">
        <v>3.6934736208307983</v>
      </c>
      <c r="AU27" s="13">
        <f t="shared" si="5"/>
        <v>36156.696387048563</v>
      </c>
    </row>
    <row r="28" spans="1:47" x14ac:dyDescent="0.45">
      <c r="A28">
        <f t="shared" si="0"/>
        <v>9</v>
      </c>
      <c r="B28" s="13">
        <f t="shared" si="1"/>
        <v>46002.984309524167</v>
      </c>
      <c r="F28">
        <f t="shared" si="2"/>
        <v>9</v>
      </c>
      <c r="G28" s="13">
        <f t="shared" si="3"/>
        <v>36146.125158840543</v>
      </c>
      <c r="J28" t="s">
        <v>23</v>
      </c>
      <c r="K28" s="25">
        <v>0</v>
      </c>
      <c r="AQ28">
        <v>9</v>
      </c>
      <c r="AR28" s="14">
        <v>4.6992902008487478</v>
      </c>
      <c r="AS28" s="13">
        <f t="shared" si="4"/>
        <v>46002.984309524167</v>
      </c>
      <c r="AT28" s="9">
        <v>3.6923937502555626</v>
      </c>
      <c r="AU28" s="13">
        <f t="shared" si="5"/>
        <v>36146.125158840543</v>
      </c>
    </row>
    <row r="29" spans="1:47" x14ac:dyDescent="0.45">
      <c r="A29">
        <f t="shared" si="0"/>
        <v>10</v>
      </c>
      <c r="B29" s="13">
        <f t="shared" si="1"/>
        <v>46001.180965159321</v>
      </c>
      <c r="F29">
        <f t="shared" si="2"/>
        <v>10</v>
      </c>
      <c r="G29" s="13">
        <f t="shared" si="3"/>
        <v>36135.194977722167</v>
      </c>
      <c r="J29" t="s">
        <v>24</v>
      </c>
      <c r="K29" s="25">
        <v>0</v>
      </c>
      <c r="AQ29">
        <v>10</v>
      </c>
      <c r="AR29" s="14">
        <v>4.6991059858759652</v>
      </c>
      <c r="AS29" s="13">
        <f t="shared" si="4"/>
        <v>46001.180965159321</v>
      </c>
      <c r="AT29" s="9">
        <v>3.6912772119745352</v>
      </c>
      <c r="AU29" s="13">
        <f t="shared" si="5"/>
        <v>36135.194977722167</v>
      </c>
    </row>
    <row r="30" spans="1:47" x14ac:dyDescent="0.45">
      <c r="A30">
        <f t="shared" si="0"/>
        <v>11</v>
      </c>
      <c r="B30" s="13">
        <f t="shared" si="1"/>
        <v>45999.149569049056</v>
      </c>
      <c r="F30">
        <f t="shared" si="2"/>
        <v>11</v>
      </c>
      <c r="G30" s="13">
        <f t="shared" si="3"/>
        <v>36123.931442682508</v>
      </c>
      <c r="J30" t="s">
        <v>25</v>
      </c>
      <c r="K30" s="25">
        <v>0</v>
      </c>
      <c r="AQ30">
        <v>11</v>
      </c>
      <c r="AR30" s="14">
        <v>4.6988984749942624</v>
      </c>
      <c r="AS30" s="13">
        <f t="shared" si="4"/>
        <v>45999.149569049056</v>
      </c>
      <c r="AT30" s="9">
        <v>3.6901266209719457</v>
      </c>
      <c r="AU30" s="13">
        <f t="shared" si="5"/>
        <v>36123.931442682508</v>
      </c>
    </row>
    <row r="31" spans="1:47" x14ac:dyDescent="0.45">
      <c r="A31">
        <f t="shared" si="0"/>
        <v>12</v>
      </c>
      <c r="B31" s="13">
        <f t="shared" si="1"/>
        <v>45996.885948614137</v>
      </c>
      <c r="F31">
        <f t="shared" si="2"/>
        <v>12</v>
      </c>
      <c r="G31" s="13">
        <f t="shared" si="3"/>
        <v>36112.35612240131</v>
      </c>
      <c r="J31" t="s">
        <v>26</v>
      </c>
      <c r="K31" s="25">
        <v>0</v>
      </c>
      <c r="AQ31">
        <v>12</v>
      </c>
      <c r="AR31" s="14">
        <v>4.6986672419669295</v>
      </c>
      <c r="AS31" s="13">
        <f t="shared" si="4"/>
        <v>45996.885948614137</v>
      </c>
      <c r="AT31" s="9">
        <v>3.6889441805284493</v>
      </c>
      <c r="AU31" s="13">
        <f t="shared" si="5"/>
        <v>36112.35612240131</v>
      </c>
    </row>
    <row r="32" spans="1:47" x14ac:dyDescent="0.45">
      <c r="A32">
        <f t="shared" si="0"/>
        <v>13</v>
      </c>
      <c r="B32" s="13">
        <f t="shared" si="1"/>
        <v>45994.386228766336</v>
      </c>
      <c r="F32">
        <f t="shared" si="2"/>
        <v>13</v>
      </c>
      <c r="G32" s="13">
        <f t="shared" si="3"/>
        <v>36100.487478885872</v>
      </c>
      <c r="J32" t="s">
        <v>27</v>
      </c>
      <c r="K32" s="25">
        <v>0</v>
      </c>
      <c r="AQ32">
        <v>13</v>
      </c>
      <c r="AR32" s="14">
        <v>4.6984118909465131</v>
      </c>
      <c r="AS32" s="13">
        <f t="shared" si="4"/>
        <v>45994.386228766336</v>
      </c>
      <c r="AT32" s="9">
        <v>3.687731776572345</v>
      </c>
      <c r="AU32" s="13">
        <f t="shared" si="5"/>
        <v>36100.487478885872</v>
      </c>
    </row>
    <row r="33" spans="1:47" x14ac:dyDescent="0.45">
      <c r="A33">
        <f t="shared" si="0"/>
        <v>14</v>
      </c>
      <c r="B33" s="13">
        <f t="shared" si="1"/>
        <v>45991.646788271035</v>
      </c>
      <c r="F33">
        <f t="shared" si="2"/>
        <v>14</v>
      </c>
      <c r="G33" s="13">
        <f t="shared" si="3"/>
        <v>36088.341523419629</v>
      </c>
      <c r="J33" t="s">
        <v>28</v>
      </c>
      <c r="K33" s="25">
        <v>0</v>
      </c>
      <c r="AQ33">
        <v>14</v>
      </c>
      <c r="AR33" s="14">
        <v>4.6981320520171783</v>
      </c>
      <c r="AS33" s="13">
        <f t="shared" si="4"/>
        <v>45991.646788271035</v>
      </c>
      <c r="AT33" s="9">
        <v>3.6864910446859436</v>
      </c>
      <c r="AU33" s="13">
        <f t="shared" si="5"/>
        <v>36088.341523419629</v>
      </c>
    </row>
    <row r="34" spans="1:47" x14ac:dyDescent="0.45">
      <c r="A34">
        <f t="shared" si="0"/>
        <v>15</v>
      </c>
      <c r="B34" s="13">
        <f t="shared" si="1"/>
        <v>45988.664225316053</v>
      </c>
      <c r="F34">
        <f t="shared" si="2"/>
        <v>15</v>
      </c>
      <c r="G34" s="13">
        <f t="shared" si="3"/>
        <v>36075.932296305153</v>
      </c>
      <c r="J34" t="s">
        <v>29</v>
      </c>
      <c r="K34" s="25">
        <v>0</v>
      </c>
      <c r="AQ34">
        <v>15</v>
      </c>
      <c r="AR34" s="14">
        <v>4.6978273776775001</v>
      </c>
      <c r="AS34" s="13">
        <f t="shared" si="4"/>
        <v>45988.664225316053</v>
      </c>
      <c r="AT34" s="9">
        <v>3.685223419112202</v>
      </c>
      <c r="AU34" s="13">
        <f t="shared" si="5"/>
        <v>36075.932296305153</v>
      </c>
    </row>
    <row r="35" spans="1:47" x14ac:dyDescent="0.45">
      <c r="A35">
        <f t="shared" si="0"/>
        <v>16</v>
      </c>
      <c r="B35" s="13">
        <f t="shared" si="1"/>
        <v>45985.435329834057</v>
      </c>
      <c r="F35">
        <f t="shared" si="2"/>
        <v>16</v>
      </c>
      <c r="G35" s="13">
        <f t="shared" si="3"/>
        <v>36063.272226507208</v>
      </c>
      <c r="J35" t="s">
        <v>30</v>
      </c>
      <c r="K35" s="25">
        <v>0</v>
      </c>
      <c r="AQ35">
        <v>16</v>
      </c>
      <c r="AR35" s="14">
        <v>4.6974975400131429</v>
      </c>
      <c r="AS35" s="13">
        <f t="shared" si="4"/>
        <v>45985.435329834057</v>
      </c>
      <c r="AT35" s="9">
        <v>3.6839301694929336</v>
      </c>
      <c r="AU35" s="13">
        <f t="shared" si="5"/>
        <v>36063.272226507208</v>
      </c>
    </row>
    <row r="36" spans="1:47" x14ac:dyDescent="0.45">
      <c r="A36">
        <f t="shared" si="0"/>
        <v>17</v>
      </c>
      <c r="B36" s="13">
        <f t="shared" si="1"/>
        <v>45981.957060897439</v>
      </c>
      <c r="F36">
        <f t="shared" si="2"/>
        <v>17</v>
      </c>
      <c r="G36" s="13">
        <f t="shared" si="3"/>
        <v>36050.37240699523</v>
      </c>
      <c r="J36" t="s">
        <v>31</v>
      </c>
      <c r="K36" s="25">
        <v>0</v>
      </c>
      <c r="AQ36">
        <v>17</v>
      </c>
      <c r="AR36" s="14">
        <v>4.69714222838771</v>
      </c>
      <c r="AS36" s="13">
        <f t="shared" si="4"/>
        <v>45981.957060897439</v>
      </c>
      <c r="AT36" s="9">
        <v>3.6826124289955455</v>
      </c>
      <c r="AU36" s="13">
        <f t="shared" si="5"/>
        <v>36050.37240699523</v>
      </c>
    </row>
    <row r="37" spans="1:47" x14ac:dyDescent="0.45">
      <c r="A37">
        <f t="shared" si="0"/>
        <v>18</v>
      </c>
      <c r="B37" s="13">
        <f t="shared" si="1"/>
        <v>45978.226528001571</v>
      </c>
      <c r="F37">
        <f t="shared" si="2"/>
        <v>18</v>
      </c>
      <c r="G37" s="13">
        <f t="shared" si="3"/>
        <v>36037.242809406212</v>
      </c>
      <c r="L37" s="12" t="s">
        <v>11</v>
      </c>
      <c r="M37" s="10">
        <f>M16*$K27+M17*$K28+M18*$K29+M19*$K30+M20*$K31+M21*$K32+M22*$K33+M23*$K34+M24*$K35+M25*$K36</f>
        <v>0</v>
      </c>
      <c r="N37" s="10">
        <f t="shared" ref="N37:Y37" si="6">N16*$K27+N17*$K28+N18*$K29+N19*$K30+N20*$K31+N21*$K32+N22*$K33+N23*$K34+N24*$K35+N25*$K36</f>
        <v>140.51127027227571</v>
      </c>
      <c r="O37" s="10">
        <f t="shared" si="6"/>
        <v>304.31984869031209</v>
      </c>
      <c r="P37" s="10">
        <f t="shared" si="6"/>
        <v>518.20710629163204</v>
      </c>
      <c r="Q37" s="10">
        <f t="shared" si="6"/>
        <v>782.17304307623533</v>
      </c>
      <c r="R37" s="10">
        <f t="shared" si="6"/>
        <v>1096.2176590441222</v>
      </c>
      <c r="S37" s="10">
        <f t="shared" si="6"/>
        <v>1460.3409541952926</v>
      </c>
      <c r="T37" s="10">
        <f t="shared" si="6"/>
        <v>1874.5429285297469</v>
      </c>
      <c r="U37" s="10">
        <f t="shared" si="6"/>
        <v>2338.8235820474847</v>
      </c>
      <c r="V37" s="10">
        <f t="shared" si="6"/>
        <v>2853.1829147485055</v>
      </c>
      <c r="W37" s="10">
        <f t="shared" si="6"/>
        <v>3417.6209266328092</v>
      </c>
      <c r="X37" s="10">
        <f t="shared" si="6"/>
        <v>4032.1376177003981</v>
      </c>
      <c r="Y37" s="10">
        <f t="shared" si="6"/>
        <v>4696.732987951269</v>
      </c>
      <c r="AQ37">
        <v>18</v>
      </c>
      <c r="AR37" s="14">
        <v>4.6967611475307907</v>
      </c>
      <c r="AS37" s="13">
        <f t="shared" si="4"/>
        <v>45978.226528001571</v>
      </c>
      <c r="AT37" s="9">
        <v>3.6812712162412597</v>
      </c>
      <c r="AU37" s="13">
        <f t="shared" si="5"/>
        <v>36037.242809406212</v>
      </c>
    </row>
    <row r="38" spans="1:47" x14ac:dyDescent="0.45">
      <c r="A38">
        <f t="shared" si="0"/>
        <v>19</v>
      </c>
      <c r="B38" s="13">
        <f t="shared" si="1"/>
        <v>45974.24097538081</v>
      </c>
      <c r="F38">
        <f t="shared" si="2"/>
        <v>19</v>
      </c>
      <c r="G38" s="13">
        <f t="shared" si="3"/>
        <v>36023.892454069784</v>
      </c>
      <c r="AQ38">
        <v>19</v>
      </c>
      <c r="AR38" s="14">
        <v>4.6963540159358121</v>
      </c>
      <c r="AS38" s="13">
        <f t="shared" si="4"/>
        <v>45974.24097538081</v>
      </c>
      <c r="AT38" s="9">
        <v>3.6799074526734827</v>
      </c>
      <c r="AU38" s="13">
        <f t="shared" si="5"/>
        <v>36023.892454069784</v>
      </c>
    </row>
    <row r="39" spans="1:47" x14ac:dyDescent="0.45">
      <c r="A39">
        <f t="shared" si="0"/>
        <v>20</v>
      </c>
      <c r="B39" s="13">
        <f t="shared" si="1"/>
        <v>45969.997768726993</v>
      </c>
      <c r="F39">
        <f t="shared" si="2"/>
        <v>20</v>
      </c>
      <c r="G39" s="13">
        <f t="shared" si="3"/>
        <v>36010.329546564732</v>
      </c>
      <c r="AQ39">
        <v>20</v>
      </c>
      <c r="AR39" s="14">
        <v>4.6959205645033073</v>
      </c>
      <c r="AS39" s="13">
        <f t="shared" si="4"/>
        <v>45969.997768726993</v>
      </c>
      <c r="AT39" s="9">
        <v>3.6785219765073132</v>
      </c>
      <c r="AU39" s="13">
        <f t="shared" si="5"/>
        <v>36010.329546564732</v>
      </c>
    </row>
    <row r="40" spans="1:47" x14ac:dyDescent="0.45">
      <c r="A40">
        <f t="shared" si="0"/>
        <v>21</v>
      </c>
      <c r="B40" s="13">
        <f t="shared" si="1"/>
        <v>45965.494383836747</v>
      </c>
      <c r="F40">
        <f t="shared" si="2"/>
        <v>21</v>
      </c>
      <c r="G40" s="13">
        <f t="shared" si="3"/>
        <v>35996.561588756944</v>
      </c>
      <c r="I40" s="1" t="s">
        <v>21</v>
      </c>
      <c r="J40" s="19" t="s">
        <v>108</v>
      </c>
      <c r="K40" s="1" t="s">
        <v>58</v>
      </c>
      <c r="L40" s="4" t="s">
        <v>57</v>
      </c>
      <c r="M40" s="1">
        <v>0</v>
      </c>
      <c r="N40" s="1">
        <v>8.0000000000000002E-3</v>
      </c>
      <c r="O40" s="1">
        <v>1.4E-2</v>
      </c>
      <c r="P40" s="1">
        <v>0.02</v>
      </c>
      <c r="Q40" s="1">
        <v>2.5999999999999999E-2</v>
      </c>
      <c r="R40" s="1">
        <v>3.2000000000000001E-2</v>
      </c>
      <c r="S40" s="1">
        <v>3.7999999999999999E-2</v>
      </c>
      <c r="T40" s="1">
        <v>4.3999999999999997E-2</v>
      </c>
      <c r="U40" s="1">
        <v>0.05</v>
      </c>
      <c r="V40" s="1">
        <v>5.6000000000000001E-2</v>
      </c>
      <c r="W40" s="1">
        <v>6.2E-2</v>
      </c>
      <c r="X40" s="1">
        <v>6.8000000000000005E-2</v>
      </c>
      <c r="Y40" s="1">
        <v>7.3999999999999996E-2</v>
      </c>
      <c r="AQ40">
        <v>21</v>
      </c>
      <c r="AR40" s="14">
        <v>4.6954605353812191</v>
      </c>
      <c r="AS40" s="13">
        <f t="shared" si="4"/>
        <v>45965.494383836747</v>
      </c>
      <c r="AT40" s="9">
        <v>3.6771155540722704</v>
      </c>
      <c r="AU40" s="13">
        <f t="shared" si="5"/>
        <v>35996.561588756944</v>
      </c>
    </row>
    <row r="41" spans="1:47" x14ac:dyDescent="0.45">
      <c r="A41">
        <f t="shared" si="0"/>
        <v>22</v>
      </c>
      <c r="B41" s="13">
        <f t="shared" si="1"/>
        <v>45960.728396826387</v>
      </c>
      <c r="F41">
        <f t="shared" si="2"/>
        <v>22</v>
      </c>
      <c r="G41" s="13">
        <f t="shared" si="3"/>
        <v>35982.595470087545</v>
      </c>
      <c r="I41" s="1">
        <v>1</v>
      </c>
      <c r="J41" s="20">
        <v>1</v>
      </c>
      <c r="K41" s="25">
        <v>1</v>
      </c>
      <c r="L41" s="4" t="s">
        <v>11</v>
      </c>
      <c r="M41" s="10">
        <f>IF($J41=1,'Datensatz Kühler'!D$2*(994.4/$M$12)*($O$12/0.74)*$K41,IF($J41=2,'Datensatz Kühler'!D$3*(991.8/$M$12)*($O$12/0.65)*$K41,IF($J41=3,'Datensatz Kühler'!D$4*(994.4/$M$12)*($O$12/0.74)*$K41,IF($J41=4,'Datensatz Kühler'!D$5*(994.4/$M$12)*($O$12/0.74)*$K41,IF($J41=5,'Datensatz Kühler'!D$6*(994.4/$M$12)*($O$12/0.74)*$K41,'Datensatz Kühler'!D$7*(994.4/$M$12)*($O$12/0.74)*$K41)))))</f>
        <v>0</v>
      </c>
      <c r="N41" s="10">
        <f>IF($J41=1,'Datensatz Kühler'!E$2*(994.4/$M$12)*($O$12/0.74)*$K41,IF($J41=2,'Datensatz Kühler'!E$3*(991.8/$M$12)*($O$12/0.65)*$K41,IF($J41=3,'Datensatz Kühler'!E$4*(994.4/$M$12)*($O$12/0.74)*$K41,IF($J41=4,'Datensatz Kühler'!E$5*(994.4/$M$12)*($O$12/0.74)*$K41,IF($J41=5,'Datensatz Kühler'!E$6*(994.4/$M$12)*($O$12/0.74)*$K41,'Datensatz Kühler'!E$7*(994.4/$M$12)*($O$12/0.74)*$K41)))))</f>
        <v>581.96204798030828</v>
      </c>
      <c r="O41" s="10">
        <f>IF($J41=1,'Datensatz Kühler'!F$2*(994.4/$M$12)*($O$12/0.74)*$K41,IF($J41=2,'Datensatz Kühler'!F$3*(991.8/$M$12)*($O$12/0.65)*$K41,IF($J41=3,'Datensatz Kühler'!F$4*(994.4/$M$12)*($O$12/0.74)*$K41,IF($J41=4,'Datensatz Kühler'!F$5*(994.4/$M$12)*($O$12/0.74)*$K41,IF($J41=5,'Datensatz Kühler'!F$6*(994.4/$M$12)*($O$12/0.74)*$K41,'Datensatz Kühler'!F$7*(994.4/$M$12)*($O$12/0.74)*$K41)))))</f>
        <v>1270.0421919054957</v>
      </c>
      <c r="P41" s="10">
        <f>IF($J41=1,'Datensatz Kühler'!G$2*(994.4/$M$12)*($O$12/0.74)*$K41,IF($J41=2,'Datensatz Kühler'!G$3*(991.8/$M$12)*($O$12/0.65)*$K41,IF($J41=3,'Datensatz Kühler'!G$4*(994.4/$M$12)*($O$12/0.74)*$K41,IF($J41=4,'Datensatz Kühler'!G$5*(994.4/$M$12)*($O$12/0.74)*$K41,IF($J41=5,'Datensatz Kühler'!G$6*(994.4/$M$12)*($O$12/0.74)*$K41,'Datensatz Kühler'!G$7*(994.4/$M$12)*($O$12/0.74)*$K41)))))</f>
        <v>2244.2392614612404</v>
      </c>
      <c r="Q41" s="10">
        <f>IF($J41=1,'Datensatz Kühler'!H$2*(994.4/$M$12)*($O$12/0.74)*$K41,IF($J41=2,'Datensatz Kühler'!H$3*(991.8/$M$12)*($O$12/0.65)*$K41,IF($J41=3,'Datensatz Kühler'!H$4*(994.4/$M$12)*($O$12/0.74)*$K41,IF($J41=4,'Datensatz Kühler'!H$5*(994.4/$M$12)*($O$12/0.74)*$K41,IF($J41=5,'Datensatz Kühler'!H$6*(994.4/$M$12)*($O$12/0.74)*$K41,'Datensatz Kühler'!H$7*(994.4/$M$12)*($O$12/0.74)*$K41)))))</f>
        <v>3480.4136615825896</v>
      </c>
      <c r="R41" s="10">
        <f>IF($J41=1,'Datensatz Kühler'!I$2*(994.4/$M$12)*($O$12/0.74)*$K41,IF($J41=2,'Datensatz Kühler'!I$3*(991.8/$M$12)*($O$12/0.65)*$K41,IF($J41=3,'Datensatz Kühler'!I$4*(994.4/$M$12)*($O$12/0.74)*$K41,IF($J41=4,'Datensatz Kühler'!I$5*(994.4/$M$12)*($O$12/0.74)*$K41,IF($J41=5,'Datensatz Kühler'!I$6*(994.4/$M$12)*($O$12/0.74)*$K41,'Datensatz Kühler'!I$7*(994.4/$M$12)*($O$12/0.74)*$K41)))))</f>
        <v>4980.557615315668</v>
      </c>
      <c r="S41" s="10">
        <f>IF($J41=1,'Datensatz Kühler'!J$2*(994.4/$M$12)*($O$12/0.74)*$K41,IF($J41=2,'Datensatz Kühler'!J$3*(991.8/$M$12)*($O$12/0.65)*$K41,IF($J41=3,'Datensatz Kühler'!J$4*(994.4/$M$12)*($O$12/0.74)*$K41,IF($J41=4,'Datensatz Kühler'!J$5*(994.4/$M$12)*($O$12/0.74)*$K41,IF($J41=5,'Datensatz Kühler'!J$6*(994.4/$M$12)*($O$12/0.74)*$K41,'Datensatz Kühler'!J$7*(994.4/$M$12)*($O$12/0.74)*$K41)))))</f>
        <v>6741.6827880912897</v>
      </c>
      <c r="T41" s="10">
        <f>IF($J41=1,'Datensatz Kühler'!K$2*(994.4/$M$12)*($O$12/0.74)*$K41,IF($J41=2,'Datensatz Kühler'!K$3*(991.8/$M$12)*($O$12/0.65)*$K41,IF($J41=3,'Datensatz Kühler'!K$4*(994.4/$M$12)*($O$12/0.74)*$K41,IF($J41=4,'Datensatz Kühler'!K$5*(994.4/$M$12)*($O$12/0.74)*$K41,IF($J41=5,'Datensatz Kühler'!K$6*(994.4/$M$12)*($O$12/0.74)*$K41,'Datensatz Kühler'!K$7*(994.4/$M$12)*($O$12/0.74)*$K41)))))</f>
        <v>8765.7814029555775</v>
      </c>
      <c r="U41" s="10">
        <f>IF($J41=1,'Datensatz Kühler'!L$2*(994.4/$M$12)*($O$12/0.74)*$K41,IF($J41=2,'Datensatz Kühler'!L$3*(991.8/$M$12)*($O$12/0.65)*$K41,IF($J41=3,'Datensatz Kühler'!L$4*(994.4/$M$12)*($O$12/0.74)*$K41,IF($J41=4,'Datensatz Kühler'!L$5*(994.4/$M$12)*($O$12/0.74)*$K41,IF($J41=5,'Datensatz Kühler'!L$6*(994.4/$M$12)*($O$12/0.74)*$K41,'Datensatz Kühler'!L$7*(994.4/$M$12)*($O$12/0.74)*$K41)))))</f>
        <v>11042.892344677901</v>
      </c>
      <c r="V41" s="10">
        <f>IF($J41=1,'Datensatz Kühler'!M$2*(994.4/$M$12)*($O$12/0.74)*$K41,IF($J41=2,'Datensatz Kühler'!M$3*(991.8/$M$12)*($O$12/0.65)*$K41,IF($J41=3,'Datensatz Kühler'!M$4*(994.4/$M$12)*($O$12/0.74)*$K41,IF($J41=4,'Datensatz Kühler'!M$5*(994.4/$M$12)*($O$12/0.74)*$K41,IF($J41=5,'Datensatz Kühler'!M$6*(994.4/$M$12)*($O$12/0.74)*$K41,'Datensatz Kühler'!M$7*(994.4/$M$12)*($O$12/0.74)*$K41)))))</f>
        <v>13601.902847427093</v>
      </c>
      <c r="W41" s="10">
        <f>IF($J41=1,'Datensatz Kühler'!N$2*(994.4/$M$12)*($O$12/0.74)*$K41,IF($J41=2,'Datensatz Kühler'!N$3*(991.8/$M$12)*($O$12/0.65)*$K41,IF($J41=3,'Datensatz Kühler'!N$4*(994.4/$M$12)*($O$12/0.74)*$K41,IF($J41=4,'Datensatz Kühler'!N$5*(994.4/$M$12)*($O$12/0.74)*$K41,IF($J41=5,'Datensatz Kühler'!N$6*(994.4/$M$12)*($O$12/0.74)*$K41,'Datensatz Kühler'!N$7*(994.4/$M$12)*($O$12/0.74)*$K41)))))</f>
        <v>16413.925677034324</v>
      </c>
      <c r="X41" s="10">
        <f>IF($J41=1,'Datensatz Kühler'!O$2*(994.4/$M$12)*($O$12/0.74)*$K41,IF($J41=2,'Datensatz Kühler'!O$3*(991.8/$M$12)*($O$12/0.65)*$K41,IF($J41=3,'Datensatz Kühler'!O$4*(994.4/$M$12)*($O$12/0.74)*$K41,IF($J41=4,'Datensatz Kühler'!O$5*(994.4/$M$12)*($O$12/0.74)*$K41,IF($J41=5,'Datensatz Kühler'!O$6*(994.4/$M$12)*($O$12/0.74)*$K41,'Datensatz Kühler'!O$7*(994.4/$M$12)*($O$12/0.74)*$K41)))))</f>
        <v>19487.925837207153</v>
      </c>
      <c r="Y41" s="10">
        <f>IF($J41=1,'Datensatz Kühler'!P$2*(994.4/$M$12)*($O$12/0.74)*$K41,IF($J41=2,'Datensatz Kühler'!P$3*(991.8/$M$12)*($O$12/0.65)*$K41,IF($J41=3,'Datensatz Kühler'!P$4*(994.4/$M$12)*($O$12/0.74)*$K41,IF($J41=4,'Datensatz Kühler'!P$5*(994.4/$M$12)*($O$12/0.74)*$K41,IF($J41=5,'Datensatz Kühler'!P$6*(994.4/$M$12)*($O$12/0.74)*$K41,'Datensatz Kühler'!P$7*(994.4/$M$12)*($O$12/0.74)*$K41)))))</f>
        <v>22824.899439468649</v>
      </c>
      <c r="AQ41">
        <v>22</v>
      </c>
      <c r="AR41" s="14">
        <v>4.6949736809653295</v>
      </c>
      <c r="AS41" s="13">
        <f t="shared" si="4"/>
        <v>45960.728396826387</v>
      </c>
      <c r="AT41" s="9">
        <v>3.6756888891375481</v>
      </c>
      <c r="AU41" s="13">
        <f t="shared" si="5"/>
        <v>35982.595470087545</v>
      </c>
    </row>
    <row r="42" spans="1:47" x14ac:dyDescent="0.45">
      <c r="A42">
        <f t="shared" si="0"/>
        <v>23</v>
      </c>
      <c r="B42" s="13">
        <f t="shared" si="1"/>
        <v>45955.697475634348</v>
      </c>
      <c r="F42">
        <f t="shared" si="2"/>
        <v>23</v>
      </c>
      <c r="G42" s="13">
        <f t="shared" si="3"/>
        <v>35968.437543370579</v>
      </c>
      <c r="I42" s="1">
        <v>2</v>
      </c>
      <c r="J42" s="20">
        <v>3</v>
      </c>
      <c r="K42" s="25">
        <v>1</v>
      </c>
      <c r="L42" s="4" t="s">
        <v>11</v>
      </c>
      <c r="M42" s="10">
        <f>IF($J42=1,'Datensatz Kühler'!D$2*(994.4/$M$12)*($O$12/0.74)*$K42,IF($J42=2,'Datensatz Kühler'!D$3*(991.8/$M$12)*($O$12/0.65)*$K42,IF($J42=3,'Datensatz Kühler'!D$4*(994.4/$M$12)*($O$12/0.74)*$K42,IF($J42=4,'Datensatz Kühler'!D$5*(994.4/$M$12)*($O$12/0.74)*$K42,IF($J42=5,'Datensatz Kühler'!D$6*(994.4/$M$12)*($O$12/0.74)*$K42,'Datensatz Kühler'!D$7*(994.4/$M$12)*($O$12/0.74)*$K42)))))</f>
        <v>0</v>
      </c>
      <c r="N42" s="10">
        <f>IF($J42=1,'Datensatz Kühler'!E$2*(994.4/$M$12)*($O$12/0.74)*$K42,IF($J42=2,'Datensatz Kühler'!E$3*(991.8/$M$12)*($O$12/0.65)*$K42,IF($J42=3,'Datensatz Kühler'!E$4*(994.4/$M$12)*($O$12/0.74)*$K42,IF($J42=4,'Datensatz Kühler'!E$5*(994.4/$M$12)*($O$12/0.74)*$K42,IF($J42=5,'Datensatz Kühler'!E$6*(994.4/$M$12)*($O$12/0.74)*$K42,'Datensatz Kühler'!E$7*(994.4/$M$12)*($O$12/0.74)*$K42)))))</f>
        <v>1788.4181296221948</v>
      </c>
      <c r="O42" s="10">
        <f>IF($J42=1,'Datensatz Kühler'!F$2*(994.4/$M$12)*($O$12/0.74)*$K42,IF($J42=2,'Datensatz Kühler'!F$3*(991.8/$M$12)*($O$12/0.65)*$K42,IF($J42=3,'Datensatz Kühler'!F$4*(994.4/$M$12)*($O$12/0.74)*$K42,IF($J42=4,'Datensatz Kühler'!F$5*(994.4/$M$12)*($O$12/0.74)*$K42,IF($J42=5,'Datensatz Kühler'!F$6*(994.4/$M$12)*($O$12/0.74)*$K42,'Datensatz Kühler'!F$7*(994.4/$M$12)*($O$12/0.74)*$K42)))))</f>
        <v>3465.4719887366423</v>
      </c>
      <c r="P42" s="10">
        <f>IF($J42=1,'Datensatz Kühler'!G$2*(994.4/$M$12)*($O$12/0.74)*$K42,IF($J42=2,'Datensatz Kühler'!G$3*(991.8/$M$12)*($O$12/0.65)*$K42,IF($J42=3,'Datensatz Kühler'!G$4*(994.4/$M$12)*($O$12/0.74)*$K42,IF($J42=4,'Datensatz Kühler'!G$5*(994.4/$M$12)*($O$12/0.74)*$K42,IF($J42=5,'Datensatz Kühler'!G$6*(994.4/$M$12)*($O$12/0.74)*$K42,'Datensatz Kühler'!G$7*(994.4/$M$12)*($O$12/0.74)*$K42)))))</f>
        <v>5474.6289307549832</v>
      </c>
      <c r="Q42" s="10">
        <f>IF($J42=1,'Datensatz Kühler'!H$2*(994.4/$M$12)*($O$12/0.74)*$K42,IF($J42=2,'Datensatz Kühler'!H$3*(991.8/$M$12)*($O$12/0.65)*$K42,IF($J42=3,'Datensatz Kühler'!H$4*(994.4/$M$12)*($O$12/0.74)*$K42,IF($J42=4,'Datensatz Kühler'!H$5*(994.4/$M$12)*($O$12/0.74)*$K42,IF($J42=5,'Datensatz Kühler'!H$6*(994.4/$M$12)*($O$12/0.74)*$K42,'Datensatz Kühler'!H$7*(994.4/$M$12)*($O$12/0.74)*$K42)))))</f>
        <v>7744.7670918158647</v>
      </c>
      <c r="R42" s="10">
        <f>IF($J42=1,'Datensatz Kühler'!I$2*(994.4/$M$12)*($O$12/0.74)*$K42,IF($J42=2,'Datensatz Kühler'!I$3*(991.8/$M$12)*($O$12/0.65)*$K42,IF($J42=3,'Datensatz Kühler'!I$4*(994.4/$M$12)*($O$12/0.74)*$K42,IF($J42=4,'Datensatz Kühler'!I$5*(994.4/$M$12)*($O$12/0.74)*$K42,IF($J42=5,'Datensatz Kühler'!I$6*(994.4/$M$12)*($O$12/0.74)*$K42,'Datensatz Kühler'!I$7*(994.4/$M$12)*($O$12/0.74)*$K42)))))</f>
        <v>10275.88647191929</v>
      </c>
      <c r="S42" s="10">
        <f>IF($J42=1,'Datensatz Kühler'!J$2*(994.4/$M$12)*($O$12/0.74)*$K42,IF($J42=2,'Datensatz Kühler'!J$3*(991.8/$M$12)*($O$12/0.65)*$K42,IF($J42=3,'Datensatz Kühler'!J$4*(994.4/$M$12)*($O$12/0.74)*$K42,IF($J42=4,'Datensatz Kühler'!J$5*(994.4/$M$12)*($O$12/0.74)*$K42,IF($J42=5,'Datensatz Kühler'!J$6*(994.4/$M$12)*($O$12/0.74)*$K42,'Datensatz Kühler'!J$7*(994.4/$M$12)*($O$12/0.74)*$K42)))))</f>
        <v>13067.987071065254</v>
      </c>
      <c r="T42" s="10">
        <f>IF($J42=1,'Datensatz Kühler'!K$2*(994.4/$M$12)*($O$12/0.74)*$K42,IF($J42=2,'Datensatz Kühler'!K$3*(991.8/$M$12)*($O$12/0.65)*$K42,IF($J42=3,'Datensatz Kühler'!K$4*(994.4/$M$12)*($O$12/0.74)*$K42,IF($J42=4,'Datensatz Kühler'!K$5*(994.4/$M$12)*($O$12/0.74)*$K42,IF($J42=5,'Datensatz Kühler'!K$6*(994.4/$M$12)*($O$12/0.74)*$K42,'Datensatz Kühler'!K$7*(994.4/$M$12)*($O$12/0.74)*$K42)))))</f>
        <v>16122.065000776822</v>
      </c>
      <c r="U42" s="10">
        <f>IF($J42=1,'Datensatz Kühler'!L$2*(994.4/$M$12)*($O$12/0.74)*$K42,IF($J42=2,'Datensatz Kühler'!L$3*(991.8/$M$12)*($O$12/0.65)*$K42,IF($J42=3,'Datensatz Kühler'!L$4*(994.4/$M$12)*($O$12/0.74)*$K42,IF($J42=4,'Datensatz Kühler'!L$5*(994.4/$M$12)*($O$12/0.74)*$K42,IF($J42=5,'Datensatz Kühler'!L$6*(994.4/$M$12)*($O$12/0.74)*$K42,'Datensatz Kühler'!L$7*(994.4/$M$12)*($O$12/0.74)*$K42)))))</f>
        <v>19436.128038007868</v>
      </c>
      <c r="V42" s="10">
        <f>IF($J42=1,'Datensatz Kühler'!M$2*(994.4/$M$12)*($O$12/0.74)*$K42,IF($J42=2,'Datensatz Kühler'!M$3*(991.8/$M$12)*($O$12/0.65)*$K42,IF($J42=3,'Datensatz Kühler'!M$4*(994.4/$M$12)*($O$12/0.74)*$K42,IF($J42=4,'Datensatz Kühler'!M$5*(994.4/$M$12)*($O$12/0.74)*$K42,IF($J42=5,'Datensatz Kühler'!M$6*(994.4/$M$12)*($O$12/0.74)*$K42,'Datensatz Kühler'!M$7*(994.4/$M$12)*($O$12/0.74)*$K42)))))</f>
        <v>23011.172294281456</v>
      </c>
      <c r="W42" s="10">
        <f>IF($J42=1,'Datensatz Kühler'!N$2*(994.4/$M$12)*($O$12/0.74)*$K42,IF($J42=2,'Datensatz Kühler'!N$3*(991.8/$M$12)*($O$12/0.65)*$K42,IF($J42=3,'Datensatz Kühler'!N$4*(994.4/$M$12)*($O$12/0.74)*$K42,IF($J42=4,'Datensatz Kühler'!N$5*(994.4/$M$12)*($O$12/0.74)*$K42,IF($J42=5,'Datensatz Kühler'!N$6*(994.4/$M$12)*($O$12/0.74)*$K42,'Datensatz Kühler'!N$7*(994.4/$M$12)*($O$12/0.74)*$K42)))))</f>
        <v>26848.193881120646</v>
      </c>
      <c r="X42" s="10">
        <f>IF($J42=1,'Datensatz Kühler'!O$2*(994.4/$M$12)*($O$12/0.74)*$K42,IF($J42=2,'Datensatz Kühler'!O$3*(991.8/$M$12)*($O$12/0.65)*$K42,IF($J42=3,'Datensatz Kühler'!O$4*(994.4/$M$12)*($O$12/0.74)*$K42,IF($J42=4,'Datensatz Kühler'!O$5*(994.4/$M$12)*($O$12/0.74)*$K42,IF($J42=5,'Datensatz Kühler'!O$6*(994.4/$M$12)*($O$12/0.74)*$K42,'Datensatz Kühler'!O$7*(994.4/$M$12)*($O$12/0.74)*$K42)))))</f>
        <v>30945.200575479314</v>
      </c>
      <c r="Y42" s="10">
        <f>IF($J42=1,'Datensatz Kühler'!P$2*(994.4/$M$12)*($O$12/0.74)*$K42,IF($J42=2,'Datensatz Kühler'!P$3*(991.8/$M$12)*($O$12/0.65)*$K42,IF($J42=3,'Datensatz Kühler'!P$4*(994.4/$M$12)*($O$12/0.74)*$K42,IF($J42=4,'Datensatz Kühler'!P$5*(994.4/$M$12)*($O$12/0.74)*$K42,IF($J42=5,'Datensatz Kühler'!P$6*(994.4/$M$12)*($O$12/0.74)*$K42,'Datensatz Kühler'!P$7*(994.4/$M$12)*($O$12/0.74)*$K42)))))</f>
        <v>35304.184600403591</v>
      </c>
      <c r="AQ42">
        <v>23</v>
      </c>
      <c r="AR42" s="14">
        <v>4.694459763031225</v>
      </c>
      <c r="AS42" s="13">
        <f t="shared" si="4"/>
        <v>45955.697475634348</v>
      </c>
      <c r="AT42" s="9">
        <v>3.6742426306548865</v>
      </c>
      <c r="AU42" s="13">
        <f t="shared" si="5"/>
        <v>35968.437543370579</v>
      </c>
    </row>
    <row r="43" spans="1:47" x14ac:dyDescent="0.45">
      <c r="A43">
        <f t="shared" si="0"/>
        <v>24</v>
      </c>
      <c r="B43" s="13">
        <f t="shared" si="1"/>
        <v>45950.399372591812</v>
      </c>
      <c r="F43">
        <f t="shared" si="2"/>
        <v>24</v>
      </c>
      <c r="G43" s="13">
        <f t="shared" si="3"/>
        <v>35954.093688293797</v>
      </c>
      <c r="I43" s="1">
        <v>3</v>
      </c>
      <c r="J43" s="20">
        <v>1</v>
      </c>
      <c r="K43" s="25">
        <v>1</v>
      </c>
      <c r="L43" s="4" t="s">
        <v>11</v>
      </c>
      <c r="M43" s="10">
        <f>IF($J43=1,'Datensatz Kühler'!D$2*(994.4/$M$12)*($O$12/0.74)*$K43,IF($J43=2,'Datensatz Kühler'!D$3*(991.8/$M$12)*($O$12/0.65)*$K43,IF($J43=3,'Datensatz Kühler'!D$4*(994.4/$M$12)*($O$12/0.74)*$K43,IF($J43=4,'Datensatz Kühler'!D$5*(994.4/$M$12)*($O$12/0.74)*$K43,IF($J43=5,'Datensatz Kühler'!D$6*(994.4/$M$12)*($O$12/0.74)*$K43,'Datensatz Kühler'!D$7*(994.4/$M$12)*($O$12/0.74)*$K43)))))</f>
        <v>0</v>
      </c>
      <c r="N43" s="10">
        <f>IF($J43=1,'Datensatz Kühler'!E$2*(994.4/$M$12)*($O$12/0.74)*$K43,IF($J43=2,'Datensatz Kühler'!E$3*(991.8/$M$12)*($O$12/0.65)*$K43,IF($J43=3,'Datensatz Kühler'!E$4*(994.4/$M$12)*($O$12/0.74)*$K43,IF($J43=4,'Datensatz Kühler'!E$5*(994.4/$M$12)*($O$12/0.74)*$K43,IF($J43=5,'Datensatz Kühler'!E$6*(994.4/$M$12)*($O$12/0.74)*$K43,'Datensatz Kühler'!E$7*(994.4/$M$12)*($O$12/0.74)*$K43)))))</f>
        <v>581.96204798030828</v>
      </c>
      <c r="O43" s="10">
        <f>IF($J43=1,'Datensatz Kühler'!F$2*(994.4/$M$12)*($O$12/0.74)*$K43,IF($J43=2,'Datensatz Kühler'!F$3*(991.8/$M$12)*($O$12/0.65)*$K43,IF($J43=3,'Datensatz Kühler'!F$4*(994.4/$M$12)*($O$12/0.74)*$K43,IF($J43=4,'Datensatz Kühler'!F$5*(994.4/$M$12)*($O$12/0.74)*$K43,IF($J43=5,'Datensatz Kühler'!F$6*(994.4/$M$12)*($O$12/0.74)*$K43,'Datensatz Kühler'!F$7*(994.4/$M$12)*($O$12/0.74)*$K43)))))</f>
        <v>1270.0421919054957</v>
      </c>
      <c r="P43" s="10">
        <f>IF($J43=1,'Datensatz Kühler'!G$2*(994.4/$M$12)*($O$12/0.74)*$K43,IF($J43=2,'Datensatz Kühler'!G$3*(991.8/$M$12)*($O$12/0.65)*$K43,IF($J43=3,'Datensatz Kühler'!G$4*(994.4/$M$12)*($O$12/0.74)*$K43,IF($J43=4,'Datensatz Kühler'!G$5*(994.4/$M$12)*($O$12/0.74)*$K43,IF($J43=5,'Datensatz Kühler'!G$6*(994.4/$M$12)*($O$12/0.74)*$K43,'Datensatz Kühler'!G$7*(994.4/$M$12)*($O$12/0.74)*$K43)))))</f>
        <v>2244.2392614612404</v>
      </c>
      <c r="Q43" s="10">
        <f>IF($J43=1,'Datensatz Kühler'!H$2*(994.4/$M$12)*($O$12/0.74)*$K43,IF($J43=2,'Datensatz Kühler'!H$3*(991.8/$M$12)*($O$12/0.65)*$K43,IF($J43=3,'Datensatz Kühler'!H$4*(994.4/$M$12)*($O$12/0.74)*$K43,IF($J43=4,'Datensatz Kühler'!H$5*(994.4/$M$12)*($O$12/0.74)*$K43,IF($J43=5,'Datensatz Kühler'!H$6*(994.4/$M$12)*($O$12/0.74)*$K43,'Datensatz Kühler'!H$7*(994.4/$M$12)*($O$12/0.74)*$K43)))))</f>
        <v>3480.4136615825896</v>
      </c>
      <c r="R43" s="10">
        <f>IF($J43=1,'Datensatz Kühler'!I$2*(994.4/$M$12)*($O$12/0.74)*$K43,IF($J43=2,'Datensatz Kühler'!I$3*(991.8/$M$12)*($O$12/0.65)*$K43,IF($J43=3,'Datensatz Kühler'!I$4*(994.4/$M$12)*($O$12/0.74)*$K43,IF($J43=4,'Datensatz Kühler'!I$5*(994.4/$M$12)*($O$12/0.74)*$K43,IF($J43=5,'Datensatz Kühler'!I$6*(994.4/$M$12)*($O$12/0.74)*$K43,'Datensatz Kühler'!I$7*(994.4/$M$12)*($O$12/0.74)*$K43)))))</f>
        <v>4980.557615315668</v>
      </c>
      <c r="S43" s="10">
        <f>IF($J43=1,'Datensatz Kühler'!J$2*(994.4/$M$12)*($O$12/0.74)*$K43,IF($J43=2,'Datensatz Kühler'!J$3*(991.8/$M$12)*($O$12/0.65)*$K43,IF($J43=3,'Datensatz Kühler'!J$4*(994.4/$M$12)*($O$12/0.74)*$K43,IF($J43=4,'Datensatz Kühler'!J$5*(994.4/$M$12)*($O$12/0.74)*$K43,IF($J43=5,'Datensatz Kühler'!J$6*(994.4/$M$12)*($O$12/0.74)*$K43,'Datensatz Kühler'!J$7*(994.4/$M$12)*($O$12/0.74)*$K43)))))</f>
        <v>6741.6827880912897</v>
      </c>
      <c r="T43" s="10">
        <f>IF($J43=1,'Datensatz Kühler'!K$2*(994.4/$M$12)*($O$12/0.74)*$K43,IF($J43=2,'Datensatz Kühler'!K$3*(991.8/$M$12)*($O$12/0.65)*$K43,IF($J43=3,'Datensatz Kühler'!K$4*(994.4/$M$12)*($O$12/0.74)*$K43,IF($J43=4,'Datensatz Kühler'!K$5*(994.4/$M$12)*($O$12/0.74)*$K43,IF($J43=5,'Datensatz Kühler'!K$6*(994.4/$M$12)*($O$12/0.74)*$K43,'Datensatz Kühler'!K$7*(994.4/$M$12)*($O$12/0.74)*$K43)))))</f>
        <v>8765.7814029555775</v>
      </c>
      <c r="U43" s="10">
        <f>IF($J43=1,'Datensatz Kühler'!L$2*(994.4/$M$12)*($O$12/0.74)*$K43,IF($J43=2,'Datensatz Kühler'!L$3*(991.8/$M$12)*($O$12/0.65)*$K43,IF($J43=3,'Datensatz Kühler'!L$4*(994.4/$M$12)*($O$12/0.74)*$K43,IF($J43=4,'Datensatz Kühler'!L$5*(994.4/$M$12)*($O$12/0.74)*$K43,IF($J43=5,'Datensatz Kühler'!L$6*(994.4/$M$12)*($O$12/0.74)*$K43,'Datensatz Kühler'!L$7*(994.4/$M$12)*($O$12/0.74)*$K43)))))</f>
        <v>11042.892344677901</v>
      </c>
      <c r="V43" s="10">
        <f>IF($J43=1,'Datensatz Kühler'!M$2*(994.4/$M$12)*($O$12/0.74)*$K43,IF($J43=2,'Datensatz Kühler'!M$3*(991.8/$M$12)*($O$12/0.65)*$K43,IF($J43=3,'Datensatz Kühler'!M$4*(994.4/$M$12)*($O$12/0.74)*$K43,IF($J43=4,'Datensatz Kühler'!M$5*(994.4/$M$12)*($O$12/0.74)*$K43,IF($J43=5,'Datensatz Kühler'!M$6*(994.4/$M$12)*($O$12/0.74)*$K43,'Datensatz Kühler'!M$7*(994.4/$M$12)*($O$12/0.74)*$K43)))))</f>
        <v>13601.902847427093</v>
      </c>
      <c r="W43" s="10">
        <f>IF($J43=1,'Datensatz Kühler'!N$2*(994.4/$M$12)*($O$12/0.74)*$K43,IF($J43=2,'Datensatz Kühler'!N$3*(991.8/$M$12)*($O$12/0.65)*$K43,IF($J43=3,'Datensatz Kühler'!N$4*(994.4/$M$12)*($O$12/0.74)*$K43,IF($J43=4,'Datensatz Kühler'!N$5*(994.4/$M$12)*($O$12/0.74)*$K43,IF($J43=5,'Datensatz Kühler'!N$6*(994.4/$M$12)*($O$12/0.74)*$K43,'Datensatz Kühler'!N$7*(994.4/$M$12)*($O$12/0.74)*$K43)))))</f>
        <v>16413.925677034324</v>
      </c>
      <c r="X43" s="10">
        <f>IF($J43=1,'Datensatz Kühler'!O$2*(994.4/$M$12)*($O$12/0.74)*$K43,IF($J43=2,'Datensatz Kühler'!O$3*(991.8/$M$12)*($O$12/0.65)*$K43,IF($J43=3,'Datensatz Kühler'!O$4*(994.4/$M$12)*($O$12/0.74)*$K43,IF($J43=4,'Datensatz Kühler'!O$5*(994.4/$M$12)*($O$12/0.74)*$K43,IF($J43=5,'Datensatz Kühler'!O$6*(994.4/$M$12)*($O$12/0.74)*$K43,'Datensatz Kühler'!O$7*(994.4/$M$12)*($O$12/0.74)*$K43)))))</f>
        <v>19487.925837207153</v>
      </c>
      <c r="Y43" s="10">
        <f>IF($J43=1,'Datensatz Kühler'!P$2*(994.4/$M$12)*($O$12/0.74)*$K43,IF($J43=2,'Datensatz Kühler'!P$3*(991.8/$M$12)*($O$12/0.65)*$K43,IF($J43=3,'Datensatz Kühler'!P$4*(994.4/$M$12)*($O$12/0.74)*$K43,IF($J43=4,'Datensatz Kühler'!P$5*(994.4/$M$12)*($O$12/0.74)*$K43,IF($J43=5,'Datensatz Kühler'!P$6*(994.4/$M$12)*($O$12/0.74)*$K43,'Datensatz Kühler'!P$7*(994.4/$M$12)*($O$12/0.74)*$K43)))))</f>
        <v>22824.899439468649</v>
      </c>
      <c r="AQ43">
        <v>24</v>
      </c>
      <c r="AR43" s="14">
        <v>4.693918551975365</v>
      </c>
      <c r="AS43" s="13">
        <f t="shared" si="4"/>
        <v>45950.399372591812</v>
      </c>
      <c r="AT43" s="9">
        <v>3.6727773792453</v>
      </c>
      <c r="AU43" s="13">
        <f t="shared" si="5"/>
        <v>35954.093688293797</v>
      </c>
    </row>
    <row r="44" spans="1:47" x14ac:dyDescent="0.45">
      <c r="A44">
        <f t="shared" si="0"/>
        <v>25</v>
      </c>
      <c r="B44" s="13">
        <f t="shared" si="1"/>
        <v>45944.831917886906</v>
      </c>
      <c r="F44">
        <f t="shared" si="2"/>
        <v>25</v>
      </c>
      <c r="G44" s="13">
        <f t="shared" si="3"/>
        <v>35939.569365051284</v>
      </c>
      <c r="I44" s="1">
        <v>4</v>
      </c>
      <c r="J44" s="20">
        <v>1</v>
      </c>
      <c r="K44" s="25">
        <v>1</v>
      </c>
      <c r="L44" s="4" t="s">
        <v>11</v>
      </c>
      <c r="M44" s="10">
        <f>IF($J44=1,'Datensatz Kühler'!D$2*(994.4/$M$12)*($O$12/0.74)*$K44,IF($J44=2,'Datensatz Kühler'!D$3*(991.8/$M$12)*($O$12/0.65)*$K44,IF($J44=3,'Datensatz Kühler'!D$4*(994.4/$M$12)*($O$12/0.74)*$K44,IF($J44=4,'Datensatz Kühler'!D$5*(994.4/$M$12)*($O$12/0.74)*$K44,IF($J44=5,'Datensatz Kühler'!D$6*(994.4/$M$12)*($O$12/0.74)*$K44,'Datensatz Kühler'!D$7*(994.4/$M$12)*($O$12/0.74)*$K44)))))</f>
        <v>0</v>
      </c>
      <c r="N44" s="10">
        <f>IF($J44=1,'Datensatz Kühler'!E$2*(994.4/$M$12)*($O$12/0.74)*$K44,IF($J44=2,'Datensatz Kühler'!E$3*(991.8/$M$12)*($O$12/0.65)*$K44,IF($J44=3,'Datensatz Kühler'!E$4*(994.4/$M$12)*($O$12/0.74)*$K44,IF($J44=4,'Datensatz Kühler'!E$5*(994.4/$M$12)*($O$12/0.74)*$K44,IF($J44=5,'Datensatz Kühler'!E$6*(994.4/$M$12)*($O$12/0.74)*$K44,'Datensatz Kühler'!E$7*(994.4/$M$12)*($O$12/0.74)*$K44)))))</f>
        <v>581.96204798030828</v>
      </c>
      <c r="O44" s="10">
        <f>IF($J44=1,'Datensatz Kühler'!F$2*(994.4/$M$12)*($O$12/0.74)*$K44,IF($J44=2,'Datensatz Kühler'!F$3*(991.8/$M$12)*($O$12/0.65)*$K44,IF($J44=3,'Datensatz Kühler'!F$4*(994.4/$M$12)*($O$12/0.74)*$K44,IF($J44=4,'Datensatz Kühler'!F$5*(994.4/$M$12)*($O$12/0.74)*$K44,IF($J44=5,'Datensatz Kühler'!F$6*(994.4/$M$12)*($O$12/0.74)*$K44,'Datensatz Kühler'!F$7*(994.4/$M$12)*($O$12/0.74)*$K44)))))</f>
        <v>1270.0421919054957</v>
      </c>
      <c r="P44" s="10">
        <f>IF($J44=1,'Datensatz Kühler'!G$2*(994.4/$M$12)*($O$12/0.74)*$K44,IF($J44=2,'Datensatz Kühler'!G$3*(991.8/$M$12)*($O$12/0.65)*$K44,IF($J44=3,'Datensatz Kühler'!G$4*(994.4/$M$12)*($O$12/0.74)*$K44,IF($J44=4,'Datensatz Kühler'!G$5*(994.4/$M$12)*($O$12/0.74)*$K44,IF($J44=5,'Datensatz Kühler'!G$6*(994.4/$M$12)*($O$12/0.74)*$K44,'Datensatz Kühler'!G$7*(994.4/$M$12)*($O$12/0.74)*$K44)))))</f>
        <v>2244.2392614612404</v>
      </c>
      <c r="Q44" s="10">
        <f>IF($J44=1,'Datensatz Kühler'!H$2*(994.4/$M$12)*($O$12/0.74)*$K44,IF($J44=2,'Datensatz Kühler'!H$3*(991.8/$M$12)*($O$12/0.65)*$K44,IF($J44=3,'Datensatz Kühler'!H$4*(994.4/$M$12)*($O$12/0.74)*$K44,IF($J44=4,'Datensatz Kühler'!H$5*(994.4/$M$12)*($O$12/0.74)*$K44,IF($J44=5,'Datensatz Kühler'!H$6*(994.4/$M$12)*($O$12/0.74)*$K44,'Datensatz Kühler'!H$7*(994.4/$M$12)*($O$12/0.74)*$K44)))))</f>
        <v>3480.4136615825896</v>
      </c>
      <c r="R44" s="10">
        <f>IF($J44=1,'Datensatz Kühler'!I$2*(994.4/$M$12)*($O$12/0.74)*$K44,IF($J44=2,'Datensatz Kühler'!I$3*(991.8/$M$12)*($O$12/0.65)*$K44,IF($J44=3,'Datensatz Kühler'!I$4*(994.4/$M$12)*($O$12/0.74)*$K44,IF($J44=4,'Datensatz Kühler'!I$5*(994.4/$M$12)*($O$12/0.74)*$K44,IF($J44=5,'Datensatz Kühler'!I$6*(994.4/$M$12)*($O$12/0.74)*$K44,'Datensatz Kühler'!I$7*(994.4/$M$12)*($O$12/0.74)*$K44)))))</f>
        <v>4980.557615315668</v>
      </c>
      <c r="S44" s="10">
        <f>IF($J44=1,'Datensatz Kühler'!J$2*(994.4/$M$12)*($O$12/0.74)*$K44,IF($J44=2,'Datensatz Kühler'!J$3*(991.8/$M$12)*($O$12/0.65)*$K44,IF($J44=3,'Datensatz Kühler'!J$4*(994.4/$M$12)*($O$12/0.74)*$K44,IF($J44=4,'Datensatz Kühler'!J$5*(994.4/$M$12)*($O$12/0.74)*$K44,IF($J44=5,'Datensatz Kühler'!J$6*(994.4/$M$12)*($O$12/0.74)*$K44,'Datensatz Kühler'!J$7*(994.4/$M$12)*($O$12/0.74)*$K44)))))</f>
        <v>6741.6827880912897</v>
      </c>
      <c r="T44" s="10">
        <f>IF($J44=1,'Datensatz Kühler'!K$2*(994.4/$M$12)*($O$12/0.74)*$K44,IF($J44=2,'Datensatz Kühler'!K$3*(991.8/$M$12)*($O$12/0.65)*$K44,IF($J44=3,'Datensatz Kühler'!K$4*(994.4/$M$12)*($O$12/0.74)*$K44,IF($J44=4,'Datensatz Kühler'!K$5*(994.4/$M$12)*($O$12/0.74)*$K44,IF($J44=5,'Datensatz Kühler'!K$6*(994.4/$M$12)*($O$12/0.74)*$K44,'Datensatz Kühler'!K$7*(994.4/$M$12)*($O$12/0.74)*$K44)))))</f>
        <v>8765.7814029555775</v>
      </c>
      <c r="U44" s="10">
        <f>IF($J44=1,'Datensatz Kühler'!L$2*(994.4/$M$12)*($O$12/0.74)*$K44,IF($J44=2,'Datensatz Kühler'!L$3*(991.8/$M$12)*($O$12/0.65)*$K44,IF($J44=3,'Datensatz Kühler'!L$4*(994.4/$M$12)*($O$12/0.74)*$K44,IF($J44=4,'Datensatz Kühler'!L$5*(994.4/$M$12)*($O$12/0.74)*$K44,IF($J44=5,'Datensatz Kühler'!L$6*(994.4/$M$12)*($O$12/0.74)*$K44,'Datensatz Kühler'!L$7*(994.4/$M$12)*($O$12/0.74)*$K44)))))</f>
        <v>11042.892344677901</v>
      </c>
      <c r="V44" s="10">
        <f>IF($J44=1,'Datensatz Kühler'!M$2*(994.4/$M$12)*($O$12/0.74)*$K44,IF($J44=2,'Datensatz Kühler'!M$3*(991.8/$M$12)*($O$12/0.65)*$K44,IF($J44=3,'Datensatz Kühler'!M$4*(994.4/$M$12)*($O$12/0.74)*$K44,IF($J44=4,'Datensatz Kühler'!M$5*(994.4/$M$12)*($O$12/0.74)*$K44,IF($J44=5,'Datensatz Kühler'!M$6*(994.4/$M$12)*($O$12/0.74)*$K44,'Datensatz Kühler'!M$7*(994.4/$M$12)*($O$12/0.74)*$K44)))))</f>
        <v>13601.902847427093</v>
      </c>
      <c r="W44" s="10">
        <f>IF($J44=1,'Datensatz Kühler'!N$2*(994.4/$M$12)*($O$12/0.74)*$K44,IF($J44=2,'Datensatz Kühler'!N$3*(991.8/$M$12)*($O$12/0.65)*$K44,IF($J44=3,'Datensatz Kühler'!N$4*(994.4/$M$12)*($O$12/0.74)*$K44,IF($J44=4,'Datensatz Kühler'!N$5*(994.4/$M$12)*($O$12/0.74)*$K44,IF($J44=5,'Datensatz Kühler'!N$6*(994.4/$M$12)*($O$12/0.74)*$K44,'Datensatz Kühler'!N$7*(994.4/$M$12)*($O$12/0.74)*$K44)))))</f>
        <v>16413.925677034324</v>
      </c>
      <c r="X44" s="10">
        <f>IF($J44=1,'Datensatz Kühler'!O$2*(994.4/$M$12)*($O$12/0.74)*$K44,IF($J44=2,'Datensatz Kühler'!O$3*(991.8/$M$12)*($O$12/0.65)*$K44,IF($J44=3,'Datensatz Kühler'!O$4*(994.4/$M$12)*($O$12/0.74)*$K44,IF($J44=4,'Datensatz Kühler'!O$5*(994.4/$M$12)*($O$12/0.74)*$K44,IF($J44=5,'Datensatz Kühler'!O$6*(994.4/$M$12)*($O$12/0.74)*$K44,'Datensatz Kühler'!O$7*(994.4/$M$12)*($O$12/0.74)*$K44)))))</f>
        <v>19487.925837207153</v>
      </c>
      <c r="Y44" s="10">
        <f>IF($J44=1,'Datensatz Kühler'!P$2*(994.4/$M$12)*($O$12/0.74)*$K44,IF($J44=2,'Datensatz Kühler'!P$3*(991.8/$M$12)*($O$12/0.65)*$K44,IF($J44=3,'Datensatz Kühler'!P$4*(994.4/$M$12)*($O$12/0.74)*$K44,IF($J44=4,'Datensatz Kühler'!P$5*(994.4/$M$12)*($O$12/0.74)*$K44,IF($J44=5,'Datensatz Kühler'!P$6*(994.4/$M$12)*($O$12/0.74)*$K44,'Datensatz Kühler'!P$7*(994.4/$M$12)*($O$12/0.74)*$K44)))))</f>
        <v>22824.899439468649</v>
      </c>
      <c r="AQ44">
        <v>25</v>
      </c>
      <c r="AR44" s="14">
        <v>4.6933498261474407</v>
      </c>
      <c r="AS44" s="13">
        <f t="shared" si="4"/>
        <v>45944.831917886906</v>
      </c>
      <c r="AT44" s="9">
        <v>3.6712936926777449</v>
      </c>
      <c r="AU44" s="13">
        <f t="shared" si="5"/>
        <v>35939.569365051284</v>
      </c>
    </row>
    <row r="45" spans="1:47" x14ac:dyDescent="0.45">
      <c r="A45">
        <f t="shared" si="0"/>
        <v>26</v>
      </c>
      <c r="B45" s="13">
        <f t="shared" si="1"/>
        <v>45938.993013782972</v>
      </c>
      <c r="F45">
        <f t="shared" si="2"/>
        <v>26</v>
      </c>
      <c r="G45" s="13">
        <f t="shared" si="3"/>
        <v>35924.869659977769</v>
      </c>
      <c r="I45" s="1">
        <v>5</v>
      </c>
      <c r="J45" s="20">
        <v>1</v>
      </c>
      <c r="K45" s="25">
        <v>1</v>
      </c>
      <c r="L45" s="4" t="s">
        <v>11</v>
      </c>
      <c r="M45" s="10">
        <f>IF($J45=1,'Datensatz Kühler'!D$2*(994.4/$M$12)*($O$12/0.74)*$K45,IF($J45=2,'Datensatz Kühler'!D$3*(991.8/$M$12)*($O$12/0.65)*$K45,IF($J45=3,'Datensatz Kühler'!D$4*(994.4/$M$12)*($O$12/0.74)*$K45,IF($J45=4,'Datensatz Kühler'!D$5*(994.4/$M$12)*($O$12/0.74)*$K45,IF($J45=5,'Datensatz Kühler'!D$6*(994.4/$M$12)*($O$12/0.74)*$K45,'Datensatz Kühler'!D$7*(994.4/$M$12)*($O$12/0.74)*$K45)))))</f>
        <v>0</v>
      </c>
      <c r="N45" s="10">
        <f>IF($J45=1,'Datensatz Kühler'!E$2*(994.4/$M$12)*($O$12/0.74)*$K45,IF($J45=2,'Datensatz Kühler'!E$3*(991.8/$M$12)*($O$12/0.65)*$K45,IF($J45=3,'Datensatz Kühler'!E$4*(994.4/$M$12)*($O$12/0.74)*$K45,IF($J45=4,'Datensatz Kühler'!E$5*(994.4/$M$12)*($O$12/0.74)*$K45,IF($J45=5,'Datensatz Kühler'!E$6*(994.4/$M$12)*($O$12/0.74)*$K45,'Datensatz Kühler'!E$7*(994.4/$M$12)*($O$12/0.74)*$K45)))))</f>
        <v>581.96204798030828</v>
      </c>
      <c r="O45" s="10">
        <f>IF($J45=1,'Datensatz Kühler'!F$2*(994.4/$M$12)*($O$12/0.74)*$K45,IF($J45=2,'Datensatz Kühler'!F$3*(991.8/$M$12)*($O$12/0.65)*$K45,IF($J45=3,'Datensatz Kühler'!F$4*(994.4/$M$12)*($O$12/0.74)*$K45,IF($J45=4,'Datensatz Kühler'!F$5*(994.4/$M$12)*($O$12/0.74)*$K45,IF($J45=5,'Datensatz Kühler'!F$6*(994.4/$M$12)*($O$12/0.74)*$K45,'Datensatz Kühler'!F$7*(994.4/$M$12)*($O$12/0.74)*$K45)))))</f>
        <v>1270.0421919054957</v>
      </c>
      <c r="P45" s="10">
        <f>IF($J45=1,'Datensatz Kühler'!G$2*(994.4/$M$12)*($O$12/0.74)*$K45,IF($J45=2,'Datensatz Kühler'!G$3*(991.8/$M$12)*($O$12/0.65)*$K45,IF($J45=3,'Datensatz Kühler'!G$4*(994.4/$M$12)*($O$12/0.74)*$K45,IF($J45=4,'Datensatz Kühler'!G$5*(994.4/$M$12)*($O$12/0.74)*$K45,IF($J45=5,'Datensatz Kühler'!G$6*(994.4/$M$12)*($O$12/0.74)*$K45,'Datensatz Kühler'!G$7*(994.4/$M$12)*($O$12/0.74)*$K45)))))</f>
        <v>2244.2392614612404</v>
      </c>
      <c r="Q45" s="10">
        <f>IF($J45=1,'Datensatz Kühler'!H$2*(994.4/$M$12)*($O$12/0.74)*$K45,IF($J45=2,'Datensatz Kühler'!H$3*(991.8/$M$12)*($O$12/0.65)*$K45,IF($J45=3,'Datensatz Kühler'!H$4*(994.4/$M$12)*($O$12/0.74)*$K45,IF($J45=4,'Datensatz Kühler'!H$5*(994.4/$M$12)*($O$12/0.74)*$K45,IF($J45=5,'Datensatz Kühler'!H$6*(994.4/$M$12)*($O$12/0.74)*$K45,'Datensatz Kühler'!H$7*(994.4/$M$12)*($O$12/0.74)*$K45)))))</f>
        <v>3480.4136615825896</v>
      </c>
      <c r="R45" s="10">
        <f>IF($J45=1,'Datensatz Kühler'!I$2*(994.4/$M$12)*($O$12/0.74)*$K45,IF($J45=2,'Datensatz Kühler'!I$3*(991.8/$M$12)*($O$12/0.65)*$K45,IF($J45=3,'Datensatz Kühler'!I$4*(994.4/$M$12)*($O$12/0.74)*$K45,IF($J45=4,'Datensatz Kühler'!I$5*(994.4/$M$12)*($O$12/0.74)*$K45,IF($J45=5,'Datensatz Kühler'!I$6*(994.4/$M$12)*($O$12/0.74)*$K45,'Datensatz Kühler'!I$7*(994.4/$M$12)*($O$12/0.74)*$K45)))))</f>
        <v>4980.557615315668</v>
      </c>
      <c r="S45" s="10">
        <f>IF($J45=1,'Datensatz Kühler'!J$2*(994.4/$M$12)*($O$12/0.74)*$K45,IF($J45=2,'Datensatz Kühler'!J$3*(991.8/$M$12)*($O$12/0.65)*$K45,IF($J45=3,'Datensatz Kühler'!J$4*(994.4/$M$12)*($O$12/0.74)*$K45,IF($J45=4,'Datensatz Kühler'!J$5*(994.4/$M$12)*($O$12/0.74)*$K45,IF($J45=5,'Datensatz Kühler'!J$6*(994.4/$M$12)*($O$12/0.74)*$K45,'Datensatz Kühler'!J$7*(994.4/$M$12)*($O$12/0.74)*$K45)))))</f>
        <v>6741.6827880912897</v>
      </c>
      <c r="T45" s="10">
        <f>IF($J45=1,'Datensatz Kühler'!K$2*(994.4/$M$12)*($O$12/0.74)*$K45,IF($J45=2,'Datensatz Kühler'!K$3*(991.8/$M$12)*($O$12/0.65)*$K45,IF($J45=3,'Datensatz Kühler'!K$4*(994.4/$M$12)*($O$12/0.74)*$K45,IF($J45=4,'Datensatz Kühler'!K$5*(994.4/$M$12)*($O$12/0.74)*$K45,IF($J45=5,'Datensatz Kühler'!K$6*(994.4/$M$12)*($O$12/0.74)*$K45,'Datensatz Kühler'!K$7*(994.4/$M$12)*($O$12/0.74)*$K45)))))</f>
        <v>8765.7814029555775</v>
      </c>
      <c r="U45" s="10">
        <f>IF($J45=1,'Datensatz Kühler'!L$2*(994.4/$M$12)*($O$12/0.74)*$K45,IF($J45=2,'Datensatz Kühler'!L$3*(991.8/$M$12)*($O$12/0.65)*$K45,IF($J45=3,'Datensatz Kühler'!L$4*(994.4/$M$12)*($O$12/0.74)*$K45,IF($J45=4,'Datensatz Kühler'!L$5*(994.4/$M$12)*($O$12/0.74)*$K45,IF($J45=5,'Datensatz Kühler'!L$6*(994.4/$M$12)*($O$12/0.74)*$K45,'Datensatz Kühler'!L$7*(994.4/$M$12)*($O$12/0.74)*$K45)))))</f>
        <v>11042.892344677901</v>
      </c>
      <c r="V45" s="10">
        <f>IF($J45=1,'Datensatz Kühler'!M$2*(994.4/$M$12)*($O$12/0.74)*$K45,IF($J45=2,'Datensatz Kühler'!M$3*(991.8/$M$12)*($O$12/0.65)*$K45,IF($J45=3,'Datensatz Kühler'!M$4*(994.4/$M$12)*($O$12/0.74)*$K45,IF($J45=4,'Datensatz Kühler'!M$5*(994.4/$M$12)*($O$12/0.74)*$K45,IF($J45=5,'Datensatz Kühler'!M$6*(994.4/$M$12)*($O$12/0.74)*$K45,'Datensatz Kühler'!M$7*(994.4/$M$12)*($O$12/0.74)*$K45)))))</f>
        <v>13601.902847427093</v>
      </c>
      <c r="W45" s="10">
        <f>IF($J45=1,'Datensatz Kühler'!N$2*(994.4/$M$12)*($O$12/0.74)*$K45,IF($J45=2,'Datensatz Kühler'!N$3*(991.8/$M$12)*($O$12/0.65)*$K45,IF($J45=3,'Datensatz Kühler'!N$4*(994.4/$M$12)*($O$12/0.74)*$K45,IF($J45=4,'Datensatz Kühler'!N$5*(994.4/$M$12)*($O$12/0.74)*$K45,IF($J45=5,'Datensatz Kühler'!N$6*(994.4/$M$12)*($O$12/0.74)*$K45,'Datensatz Kühler'!N$7*(994.4/$M$12)*($O$12/0.74)*$K45)))))</f>
        <v>16413.925677034324</v>
      </c>
      <c r="X45" s="10">
        <f>IF($J45=1,'Datensatz Kühler'!O$2*(994.4/$M$12)*($O$12/0.74)*$K45,IF($J45=2,'Datensatz Kühler'!O$3*(991.8/$M$12)*($O$12/0.65)*$K45,IF($J45=3,'Datensatz Kühler'!O$4*(994.4/$M$12)*($O$12/0.74)*$K45,IF($J45=4,'Datensatz Kühler'!O$5*(994.4/$M$12)*($O$12/0.74)*$K45,IF($J45=5,'Datensatz Kühler'!O$6*(994.4/$M$12)*($O$12/0.74)*$K45,'Datensatz Kühler'!O$7*(994.4/$M$12)*($O$12/0.74)*$K45)))))</f>
        <v>19487.925837207153</v>
      </c>
      <c r="Y45" s="10">
        <f>IF($J45=1,'Datensatz Kühler'!P$2*(994.4/$M$12)*($O$12/0.74)*$K45,IF($J45=2,'Datensatz Kühler'!P$3*(991.8/$M$12)*($O$12/0.65)*$K45,IF($J45=3,'Datensatz Kühler'!P$4*(994.4/$M$12)*($O$12/0.74)*$K45,IF($J45=4,'Datensatz Kühler'!P$5*(994.4/$M$12)*($O$12/0.74)*$K45,IF($J45=5,'Datensatz Kühler'!P$6*(994.4/$M$12)*($O$12/0.74)*$K45,'Datensatz Kühler'!P$7*(994.4/$M$12)*($O$12/0.74)*$K45)))))</f>
        <v>22824.899439468649</v>
      </c>
      <c r="AQ45">
        <v>26</v>
      </c>
      <c r="AR45" s="14">
        <v>4.6927533712597604</v>
      </c>
      <c r="AS45" s="13">
        <f t="shared" si="4"/>
        <v>45938.993013782972</v>
      </c>
      <c r="AT45" s="9">
        <v>3.6697920905307506</v>
      </c>
      <c r="AU45" s="13">
        <f t="shared" si="5"/>
        <v>35924.869659977769</v>
      </c>
    </row>
    <row r="46" spans="1:47" x14ac:dyDescent="0.45">
      <c r="A46">
        <f t="shared" si="0"/>
        <v>27</v>
      </c>
      <c r="B46" s="13">
        <f t="shared" si="1"/>
        <v>45932.880629477251</v>
      </c>
      <c r="F46">
        <f t="shared" si="2"/>
        <v>27</v>
      </c>
      <c r="G46" s="13">
        <f t="shared" si="3"/>
        <v>35909.999324641685</v>
      </c>
      <c r="I46" s="1">
        <v>6</v>
      </c>
      <c r="J46" s="20">
        <v>1</v>
      </c>
      <c r="K46" s="25">
        <v>1</v>
      </c>
      <c r="L46" s="4" t="s">
        <v>11</v>
      </c>
      <c r="M46" s="10">
        <f>IF($J46=1,'Datensatz Kühler'!D$2*(994.4/$M$12)*($O$12/0.74)*$K46,IF($J46=2,'Datensatz Kühler'!D$3*(991.8/$M$12)*($O$12/0.65)*$K46,IF($J46=3,'Datensatz Kühler'!D$4*(994.4/$M$12)*($O$12/0.74)*$K46,IF($J46=4,'Datensatz Kühler'!D$5*(994.4/$M$12)*($O$12/0.74)*$K46,IF($J46=5,'Datensatz Kühler'!D$6*(994.4/$M$12)*($O$12/0.74)*$K46,'Datensatz Kühler'!D$7*(994.4/$M$12)*($O$12/0.74)*$K46)))))</f>
        <v>0</v>
      </c>
      <c r="N46" s="10">
        <f>IF($J46=1,'Datensatz Kühler'!E$2*(994.4/$M$12)*($O$12/0.74)*$K46,IF($J46=2,'Datensatz Kühler'!E$3*(991.8/$M$12)*($O$12/0.65)*$K46,IF($J46=3,'Datensatz Kühler'!E$4*(994.4/$M$12)*($O$12/0.74)*$K46,IF($J46=4,'Datensatz Kühler'!E$5*(994.4/$M$12)*($O$12/0.74)*$K46,IF($J46=5,'Datensatz Kühler'!E$6*(994.4/$M$12)*($O$12/0.74)*$K46,'Datensatz Kühler'!E$7*(994.4/$M$12)*($O$12/0.74)*$K46)))))</f>
        <v>581.96204798030828</v>
      </c>
      <c r="O46" s="10">
        <f>IF($J46=1,'Datensatz Kühler'!F$2*(994.4/$M$12)*($O$12/0.74)*$K46,IF($J46=2,'Datensatz Kühler'!F$3*(991.8/$M$12)*($O$12/0.65)*$K46,IF($J46=3,'Datensatz Kühler'!F$4*(994.4/$M$12)*($O$12/0.74)*$K46,IF($J46=4,'Datensatz Kühler'!F$5*(994.4/$M$12)*($O$12/0.74)*$K46,IF($J46=5,'Datensatz Kühler'!F$6*(994.4/$M$12)*($O$12/0.74)*$K46,'Datensatz Kühler'!F$7*(994.4/$M$12)*($O$12/0.74)*$K46)))))</f>
        <v>1270.0421919054957</v>
      </c>
      <c r="P46" s="10">
        <f>IF($J46=1,'Datensatz Kühler'!G$2*(994.4/$M$12)*($O$12/0.74)*$K46,IF($J46=2,'Datensatz Kühler'!G$3*(991.8/$M$12)*($O$12/0.65)*$K46,IF($J46=3,'Datensatz Kühler'!G$4*(994.4/$M$12)*($O$12/0.74)*$K46,IF($J46=4,'Datensatz Kühler'!G$5*(994.4/$M$12)*($O$12/0.74)*$K46,IF($J46=5,'Datensatz Kühler'!G$6*(994.4/$M$12)*($O$12/0.74)*$K46,'Datensatz Kühler'!G$7*(994.4/$M$12)*($O$12/0.74)*$K46)))))</f>
        <v>2244.2392614612404</v>
      </c>
      <c r="Q46" s="10">
        <f>IF($J46=1,'Datensatz Kühler'!H$2*(994.4/$M$12)*($O$12/0.74)*$K46,IF($J46=2,'Datensatz Kühler'!H$3*(991.8/$M$12)*($O$12/0.65)*$K46,IF($J46=3,'Datensatz Kühler'!H$4*(994.4/$M$12)*($O$12/0.74)*$K46,IF($J46=4,'Datensatz Kühler'!H$5*(994.4/$M$12)*($O$12/0.74)*$K46,IF($J46=5,'Datensatz Kühler'!H$6*(994.4/$M$12)*($O$12/0.74)*$K46,'Datensatz Kühler'!H$7*(994.4/$M$12)*($O$12/0.74)*$K46)))))</f>
        <v>3480.4136615825896</v>
      </c>
      <c r="R46" s="10">
        <f>IF($J46=1,'Datensatz Kühler'!I$2*(994.4/$M$12)*($O$12/0.74)*$K46,IF($J46=2,'Datensatz Kühler'!I$3*(991.8/$M$12)*($O$12/0.65)*$K46,IF($J46=3,'Datensatz Kühler'!I$4*(994.4/$M$12)*($O$12/0.74)*$K46,IF($J46=4,'Datensatz Kühler'!I$5*(994.4/$M$12)*($O$12/0.74)*$K46,IF($J46=5,'Datensatz Kühler'!I$6*(994.4/$M$12)*($O$12/0.74)*$K46,'Datensatz Kühler'!I$7*(994.4/$M$12)*($O$12/0.74)*$K46)))))</f>
        <v>4980.557615315668</v>
      </c>
      <c r="S46" s="10">
        <f>IF($J46=1,'Datensatz Kühler'!J$2*(994.4/$M$12)*($O$12/0.74)*$K46,IF($J46=2,'Datensatz Kühler'!J$3*(991.8/$M$12)*($O$12/0.65)*$K46,IF($J46=3,'Datensatz Kühler'!J$4*(994.4/$M$12)*($O$12/0.74)*$K46,IF($J46=4,'Datensatz Kühler'!J$5*(994.4/$M$12)*($O$12/0.74)*$K46,IF($J46=5,'Datensatz Kühler'!J$6*(994.4/$M$12)*($O$12/0.74)*$K46,'Datensatz Kühler'!J$7*(994.4/$M$12)*($O$12/0.74)*$K46)))))</f>
        <v>6741.6827880912897</v>
      </c>
      <c r="T46" s="10">
        <f>IF($J46=1,'Datensatz Kühler'!K$2*(994.4/$M$12)*($O$12/0.74)*$K46,IF($J46=2,'Datensatz Kühler'!K$3*(991.8/$M$12)*($O$12/0.65)*$K46,IF($J46=3,'Datensatz Kühler'!K$4*(994.4/$M$12)*($O$12/0.74)*$K46,IF($J46=4,'Datensatz Kühler'!K$5*(994.4/$M$12)*($O$12/0.74)*$K46,IF($J46=5,'Datensatz Kühler'!K$6*(994.4/$M$12)*($O$12/0.74)*$K46,'Datensatz Kühler'!K$7*(994.4/$M$12)*($O$12/0.74)*$K46)))))</f>
        <v>8765.7814029555775</v>
      </c>
      <c r="U46" s="10">
        <f>IF($J46=1,'Datensatz Kühler'!L$2*(994.4/$M$12)*($O$12/0.74)*$K46,IF($J46=2,'Datensatz Kühler'!L$3*(991.8/$M$12)*($O$12/0.65)*$K46,IF($J46=3,'Datensatz Kühler'!L$4*(994.4/$M$12)*($O$12/0.74)*$K46,IF($J46=4,'Datensatz Kühler'!L$5*(994.4/$M$12)*($O$12/0.74)*$K46,IF($J46=5,'Datensatz Kühler'!L$6*(994.4/$M$12)*($O$12/0.74)*$K46,'Datensatz Kühler'!L$7*(994.4/$M$12)*($O$12/0.74)*$K46)))))</f>
        <v>11042.892344677901</v>
      </c>
      <c r="V46" s="10">
        <f>IF($J46=1,'Datensatz Kühler'!M$2*(994.4/$M$12)*($O$12/0.74)*$K46,IF($J46=2,'Datensatz Kühler'!M$3*(991.8/$M$12)*($O$12/0.65)*$K46,IF($J46=3,'Datensatz Kühler'!M$4*(994.4/$M$12)*($O$12/0.74)*$K46,IF($J46=4,'Datensatz Kühler'!M$5*(994.4/$M$12)*($O$12/0.74)*$K46,IF($J46=5,'Datensatz Kühler'!M$6*(994.4/$M$12)*($O$12/0.74)*$K46,'Datensatz Kühler'!M$7*(994.4/$M$12)*($O$12/0.74)*$K46)))))</f>
        <v>13601.902847427093</v>
      </c>
      <c r="W46" s="10">
        <f>IF($J46=1,'Datensatz Kühler'!N$2*(994.4/$M$12)*($O$12/0.74)*$K46,IF($J46=2,'Datensatz Kühler'!N$3*(991.8/$M$12)*($O$12/0.65)*$K46,IF($J46=3,'Datensatz Kühler'!N$4*(994.4/$M$12)*($O$12/0.74)*$K46,IF($J46=4,'Datensatz Kühler'!N$5*(994.4/$M$12)*($O$12/0.74)*$K46,IF($J46=5,'Datensatz Kühler'!N$6*(994.4/$M$12)*($O$12/0.74)*$K46,'Datensatz Kühler'!N$7*(994.4/$M$12)*($O$12/0.74)*$K46)))))</f>
        <v>16413.925677034324</v>
      </c>
      <c r="X46" s="10">
        <f>IF($J46=1,'Datensatz Kühler'!O$2*(994.4/$M$12)*($O$12/0.74)*$K46,IF($J46=2,'Datensatz Kühler'!O$3*(991.8/$M$12)*($O$12/0.65)*$K46,IF($J46=3,'Datensatz Kühler'!O$4*(994.4/$M$12)*($O$12/0.74)*$K46,IF($J46=4,'Datensatz Kühler'!O$5*(994.4/$M$12)*($O$12/0.74)*$K46,IF($J46=5,'Datensatz Kühler'!O$6*(994.4/$M$12)*($O$12/0.74)*$K46,'Datensatz Kühler'!O$7*(994.4/$M$12)*($O$12/0.74)*$K46)))))</f>
        <v>19487.925837207153</v>
      </c>
      <c r="Y46" s="10">
        <f>IF($J46=1,'Datensatz Kühler'!P$2*(994.4/$M$12)*($O$12/0.74)*$K46,IF($J46=2,'Datensatz Kühler'!P$3*(991.8/$M$12)*($O$12/0.65)*$K46,IF($J46=3,'Datensatz Kühler'!P$4*(994.4/$M$12)*($O$12/0.74)*$K46,IF($J46=4,'Datensatz Kühler'!P$5*(994.4/$M$12)*($O$12/0.74)*$K46,IF($J46=5,'Datensatz Kühler'!P$6*(994.4/$M$12)*($O$12/0.74)*$K46,'Datensatz Kühler'!P$7*(994.4/$M$12)*($O$12/0.74)*$K46)))))</f>
        <v>22824.899439468649</v>
      </c>
      <c r="AQ46">
        <v>27</v>
      </c>
      <c r="AR46" s="14">
        <v>4.692128979862054</v>
      </c>
      <c r="AS46" s="13">
        <f t="shared" si="4"/>
        <v>45932.880629477251</v>
      </c>
      <c r="AT46" s="9">
        <v>3.6682730581858483</v>
      </c>
      <c r="AU46" s="13">
        <f t="shared" si="5"/>
        <v>35909.999324641685</v>
      </c>
    </row>
    <row r="47" spans="1:47" x14ac:dyDescent="0.45">
      <c r="A47">
        <f t="shared" si="0"/>
        <v>28</v>
      </c>
      <c r="B47" s="13">
        <f t="shared" si="1"/>
        <v>45926.492796507664</v>
      </c>
      <c r="F47">
        <f t="shared" si="2"/>
        <v>28</v>
      </c>
      <c r="G47" s="13">
        <f t="shared" si="3"/>
        <v>35894.962809543773</v>
      </c>
      <c r="I47" s="1">
        <v>7</v>
      </c>
      <c r="J47" s="20">
        <v>1</v>
      </c>
      <c r="K47" s="25">
        <v>1</v>
      </c>
      <c r="L47" s="4" t="s">
        <v>11</v>
      </c>
      <c r="M47" s="10">
        <f>IF($J47=1,'Datensatz Kühler'!D$2*(994.4/$M$12)*($O$12/0.74)*$K47,IF($J47=2,'Datensatz Kühler'!D$3*(991.8/$M$12)*($O$12/0.65)*$K47,IF($J47=3,'Datensatz Kühler'!D$4*(994.4/$M$12)*($O$12/0.74)*$K47,IF($J47=4,'Datensatz Kühler'!D$5*(994.4/$M$12)*($O$12/0.74)*$K47,IF($J47=5,'Datensatz Kühler'!D$6*(994.4/$M$12)*($O$12/0.74)*$K47,'Datensatz Kühler'!D$7*(994.4/$M$12)*($O$12/0.74)*$K47)))))</f>
        <v>0</v>
      </c>
      <c r="N47" s="10">
        <f>IF($J47=1,'Datensatz Kühler'!E$2*(994.4/$M$12)*($O$12/0.74)*$K47,IF($J47=2,'Datensatz Kühler'!E$3*(991.8/$M$12)*($O$12/0.65)*$K47,IF($J47=3,'Datensatz Kühler'!E$4*(994.4/$M$12)*($O$12/0.74)*$K47,IF($J47=4,'Datensatz Kühler'!E$5*(994.4/$M$12)*($O$12/0.74)*$K47,IF($J47=5,'Datensatz Kühler'!E$6*(994.4/$M$12)*($O$12/0.74)*$K47,'Datensatz Kühler'!E$7*(994.4/$M$12)*($O$12/0.74)*$K47)))))</f>
        <v>581.96204798030828</v>
      </c>
      <c r="O47" s="10">
        <f>IF($J47=1,'Datensatz Kühler'!F$2*(994.4/$M$12)*($O$12/0.74)*$K47,IF($J47=2,'Datensatz Kühler'!F$3*(991.8/$M$12)*($O$12/0.65)*$K47,IF($J47=3,'Datensatz Kühler'!F$4*(994.4/$M$12)*($O$12/0.74)*$K47,IF($J47=4,'Datensatz Kühler'!F$5*(994.4/$M$12)*($O$12/0.74)*$K47,IF($J47=5,'Datensatz Kühler'!F$6*(994.4/$M$12)*($O$12/0.74)*$K47,'Datensatz Kühler'!F$7*(994.4/$M$12)*($O$12/0.74)*$K47)))))</f>
        <v>1270.0421919054957</v>
      </c>
      <c r="P47" s="10">
        <f>IF($J47=1,'Datensatz Kühler'!G$2*(994.4/$M$12)*($O$12/0.74)*$K47,IF($J47=2,'Datensatz Kühler'!G$3*(991.8/$M$12)*($O$12/0.65)*$K47,IF($J47=3,'Datensatz Kühler'!G$4*(994.4/$M$12)*($O$12/0.74)*$K47,IF($J47=4,'Datensatz Kühler'!G$5*(994.4/$M$12)*($O$12/0.74)*$K47,IF($J47=5,'Datensatz Kühler'!G$6*(994.4/$M$12)*($O$12/0.74)*$K47,'Datensatz Kühler'!G$7*(994.4/$M$12)*($O$12/0.74)*$K47)))))</f>
        <v>2244.2392614612404</v>
      </c>
      <c r="Q47" s="10">
        <f>IF($J47=1,'Datensatz Kühler'!H$2*(994.4/$M$12)*($O$12/0.74)*$K47,IF($J47=2,'Datensatz Kühler'!H$3*(991.8/$M$12)*($O$12/0.65)*$K47,IF($J47=3,'Datensatz Kühler'!H$4*(994.4/$M$12)*($O$12/0.74)*$K47,IF($J47=4,'Datensatz Kühler'!H$5*(994.4/$M$12)*($O$12/0.74)*$K47,IF($J47=5,'Datensatz Kühler'!H$6*(994.4/$M$12)*($O$12/0.74)*$K47,'Datensatz Kühler'!H$7*(994.4/$M$12)*($O$12/0.74)*$K47)))))</f>
        <v>3480.4136615825896</v>
      </c>
      <c r="R47" s="10">
        <f>IF($J47=1,'Datensatz Kühler'!I$2*(994.4/$M$12)*($O$12/0.74)*$K47,IF($J47=2,'Datensatz Kühler'!I$3*(991.8/$M$12)*($O$12/0.65)*$K47,IF($J47=3,'Datensatz Kühler'!I$4*(994.4/$M$12)*($O$12/0.74)*$K47,IF($J47=4,'Datensatz Kühler'!I$5*(994.4/$M$12)*($O$12/0.74)*$K47,IF($J47=5,'Datensatz Kühler'!I$6*(994.4/$M$12)*($O$12/0.74)*$K47,'Datensatz Kühler'!I$7*(994.4/$M$12)*($O$12/0.74)*$K47)))))</f>
        <v>4980.557615315668</v>
      </c>
      <c r="S47" s="10">
        <f>IF($J47=1,'Datensatz Kühler'!J$2*(994.4/$M$12)*($O$12/0.74)*$K47,IF($J47=2,'Datensatz Kühler'!J$3*(991.8/$M$12)*($O$12/0.65)*$K47,IF($J47=3,'Datensatz Kühler'!J$4*(994.4/$M$12)*($O$12/0.74)*$K47,IF($J47=4,'Datensatz Kühler'!J$5*(994.4/$M$12)*($O$12/0.74)*$K47,IF($J47=5,'Datensatz Kühler'!J$6*(994.4/$M$12)*($O$12/0.74)*$K47,'Datensatz Kühler'!J$7*(994.4/$M$12)*($O$12/0.74)*$K47)))))</f>
        <v>6741.6827880912897</v>
      </c>
      <c r="T47" s="10">
        <f>IF($J47=1,'Datensatz Kühler'!K$2*(994.4/$M$12)*($O$12/0.74)*$K47,IF($J47=2,'Datensatz Kühler'!K$3*(991.8/$M$12)*($O$12/0.65)*$K47,IF($J47=3,'Datensatz Kühler'!K$4*(994.4/$M$12)*($O$12/0.74)*$K47,IF($J47=4,'Datensatz Kühler'!K$5*(994.4/$M$12)*($O$12/0.74)*$K47,IF($J47=5,'Datensatz Kühler'!K$6*(994.4/$M$12)*($O$12/0.74)*$K47,'Datensatz Kühler'!K$7*(994.4/$M$12)*($O$12/0.74)*$K47)))))</f>
        <v>8765.7814029555775</v>
      </c>
      <c r="U47" s="10">
        <f>IF($J47=1,'Datensatz Kühler'!L$2*(994.4/$M$12)*($O$12/0.74)*$K47,IF($J47=2,'Datensatz Kühler'!L$3*(991.8/$M$12)*($O$12/0.65)*$K47,IF($J47=3,'Datensatz Kühler'!L$4*(994.4/$M$12)*($O$12/0.74)*$K47,IF($J47=4,'Datensatz Kühler'!L$5*(994.4/$M$12)*($O$12/0.74)*$K47,IF($J47=5,'Datensatz Kühler'!L$6*(994.4/$M$12)*($O$12/0.74)*$K47,'Datensatz Kühler'!L$7*(994.4/$M$12)*($O$12/0.74)*$K47)))))</f>
        <v>11042.892344677901</v>
      </c>
      <c r="V47" s="10">
        <f>IF($J47=1,'Datensatz Kühler'!M$2*(994.4/$M$12)*($O$12/0.74)*$K47,IF($J47=2,'Datensatz Kühler'!M$3*(991.8/$M$12)*($O$12/0.65)*$K47,IF($J47=3,'Datensatz Kühler'!M$4*(994.4/$M$12)*($O$12/0.74)*$K47,IF($J47=4,'Datensatz Kühler'!M$5*(994.4/$M$12)*($O$12/0.74)*$K47,IF($J47=5,'Datensatz Kühler'!M$6*(994.4/$M$12)*($O$12/0.74)*$K47,'Datensatz Kühler'!M$7*(994.4/$M$12)*($O$12/0.74)*$K47)))))</f>
        <v>13601.902847427093</v>
      </c>
      <c r="W47" s="10">
        <f>IF($J47=1,'Datensatz Kühler'!N$2*(994.4/$M$12)*($O$12/0.74)*$K47,IF($J47=2,'Datensatz Kühler'!N$3*(991.8/$M$12)*($O$12/0.65)*$K47,IF($J47=3,'Datensatz Kühler'!N$4*(994.4/$M$12)*($O$12/0.74)*$K47,IF($J47=4,'Datensatz Kühler'!N$5*(994.4/$M$12)*($O$12/0.74)*$K47,IF($J47=5,'Datensatz Kühler'!N$6*(994.4/$M$12)*($O$12/0.74)*$K47,'Datensatz Kühler'!N$7*(994.4/$M$12)*($O$12/0.74)*$K47)))))</f>
        <v>16413.925677034324</v>
      </c>
      <c r="X47" s="10">
        <f>IF($J47=1,'Datensatz Kühler'!O$2*(994.4/$M$12)*($O$12/0.74)*$K47,IF($J47=2,'Datensatz Kühler'!O$3*(991.8/$M$12)*($O$12/0.65)*$K47,IF($J47=3,'Datensatz Kühler'!O$4*(994.4/$M$12)*($O$12/0.74)*$K47,IF($J47=4,'Datensatz Kühler'!O$5*(994.4/$M$12)*($O$12/0.74)*$K47,IF($J47=5,'Datensatz Kühler'!O$6*(994.4/$M$12)*($O$12/0.74)*$K47,'Datensatz Kühler'!O$7*(994.4/$M$12)*($O$12/0.74)*$K47)))))</f>
        <v>19487.925837207153</v>
      </c>
      <c r="Y47" s="10">
        <f>IF($J47=1,'Datensatz Kühler'!P$2*(994.4/$M$12)*($O$12/0.74)*$K47,IF($J47=2,'Datensatz Kühler'!P$3*(991.8/$M$12)*($O$12/0.65)*$K47,IF($J47=3,'Datensatz Kühler'!P$4*(994.4/$M$12)*($O$12/0.74)*$K47,IF($J47=4,'Datensatz Kühler'!P$5*(994.4/$M$12)*($O$12/0.74)*$K47,IF($J47=5,'Datensatz Kühler'!P$6*(994.4/$M$12)*($O$12/0.74)*$K47,'Datensatz Kühler'!P$7*(994.4/$M$12)*($O$12/0.74)*$K47)))))</f>
        <v>22824.899439468649</v>
      </c>
      <c r="AQ47">
        <v>28</v>
      </c>
      <c r="AR47" s="14">
        <v>4.6914764508722673</v>
      </c>
      <c r="AS47" s="13">
        <f t="shared" si="4"/>
        <v>45926.492796507664</v>
      </c>
      <c r="AT47" s="9">
        <v>3.6667370502699468</v>
      </c>
      <c r="AU47" s="13">
        <f t="shared" si="5"/>
        <v>35894.962809543773</v>
      </c>
    </row>
    <row r="48" spans="1:47" x14ac:dyDescent="0.45">
      <c r="A48">
        <f t="shared" si="0"/>
        <v>29</v>
      </c>
      <c r="B48" s="13">
        <f t="shared" si="1"/>
        <v>45919.827604631144</v>
      </c>
      <c r="F48">
        <f t="shared" si="2"/>
        <v>29</v>
      </c>
      <c r="G48" s="13">
        <f t="shared" si="3"/>
        <v>35879.764293333137</v>
      </c>
      <c r="I48" s="1">
        <v>8</v>
      </c>
      <c r="J48" s="20">
        <v>1</v>
      </c>
      <c r="K48" s="25">
        <v>1</v>
      </c>
      <c r="L48" s="4" t="s">
        <v>11</v>
      </c>
      <c r="M48" s="10">
        <f>IF($J48=1,'Datensatz Kühler'!D$2*(994.4/$M$12)*($O$12/0.74)*$K48,IF($J48=2,'Datensatz Kühler'!D$3*(991.8/$M$12)*($O$12/0.65)*$K48,IF($J48=3,'Datensatz Kühler'!D$4*(994.4/$M$12)*($O$12/0.74)*$K48,IF($J48=4,'Datensatz Kühler'!D$5*(994.4/$M$12)*($O$12/0.74)*$K48,IF($J48=5,'Datensatz Kühler'!D$6*(994.4/$M$12)*($O$12/0.74)*$K48,'Datensatz Kühler'!D$7*(994.4/$M$12)*($O$12/0.74)*$K48)))))</f>
        <v>0</v>
      </c>
      <c r="N48" s="10">
        <f>IF($J48=1,'Datensatz Kühler'!E$2*(994.4/$M$12)*($O$12/0.74)*$K48,IF($J48=2,'Datensatz Kühler'!E$3*(991.8/$M$12)*($O$12/0.65)*$K48,IF($J48=3,'Datensatz Kühler'!E$4*(994.4/$M$12)*($O$12/0.74)*$K48,IF($J48=4,'Datensatz Kühler'!E$5*(994.4/$M$12)*($O$12/0.74)*$K48,IF($J48=5,'Datensatz Kühler'!E$6*(994.4/$M$12)*($O$12/0.74)*$K48,'Datensatz Kühler'!E$7*(994.4/$M$12)*($O$12/0.74)*$K48)))))</f>
        <v>581.96204798030828</v>
      </c>
      <c r="O48" s="10">
        <f>IF($J48=1,'Datensatz Kühler'!F$2*(994.4/$M$12)*($O$12/0.74)*$K48,IF($J48=2,'Datensatz Kühler'!F$3*(991.8/$M$12)*($O$12/0.65)*$K48,IF($J48=3,'Datensatz Kühler'!F$4*(994.4/$M$12)*($O$12/0.74)*$K48,IF($J48=4,'Datensatz Kühler'!F$5*(994.4/$M$12)*($O$12/0.74)*$K48,IF($J48=5,'Datensatz Kühler'!F$6*(994.4/$M$12)*($O$12/0.74)*$K48,'Datensatz Kühler'!F$7*(994.4/$M$12)*($O$12/0.74)*$K48)))))</f>
        <v>1270.0421919054957</v>
      </c>
      <c r="P48" s="10">
        <f>IF($J48=1,'Datensatz Kühler'!G$2*(994.4/$M$12)*($O$12/0.74)*$K48,IF($J48=2,'Datensatz Kühler'!G$3*(991.8/$M$12)*($O$12/0.65)*$K48,IF($J48=3,'Datensatz Kühler'!G$4*(994.4/$M$12)*($O$12/0.74)*$K48,IF($J48=4,'Datensatz Kühler'!G$5*(994.4/$M$12)*($O$12/0.74)*$K48,IF($J48=5,'Datensatz Kühler'!G$6*(994.4/$M$12)*($O$12/0.74)*$K48,'Datensatz Kühler'!G$7*(994.4/$M$12)*($O$12/0.74)*$K48)))))</f>
        <v>2244.2392614612404</v>
      </c>
      <c r="Q48" s="10">
        <f>IF($J48=1,'Datensatz Kühler'!H$2*(994.4/$M$12)*($O$12/0.74)*$K48,IF($J48=2,'Datensatz Kühler'!H$3*(991.8/$M$12)*($O$12/0.65)*$K48,IF($J48=3,'Datensatz Kühler'!H$4*(994.4/$M$12)*($O$12/0.74)*$K48,IF($J48=4,'Datensatz Kühler'!H$5*(994.4/$M$12)*($O$12/0.74)*$K48,IF($J48=5,'Datensatz Kühler'!H$6*(994.4/$M$12)*($O$12/0.74)*$K48,'Datensatz Kühler'!H$7*(994.4/$M$12)*($O$12/0.74)*$K48)))))</f>
        <v>3480.4136615825896</v>
      </c>
      <c r="R48" s="10">
        <f>IF($J48=1,'Datensatz Kühler'!I$2*(994.4/$M$12)*($O$12/0.74)*$K48,IF($J48=2,'Datensatz Kühler'!I$3*(991.8/$M$12)*($O$12/0.65)*$K48,IF($J48=3,'Datensatz Kühler'!I$4*(994.4/$M$12)*($O$12/0.74)*$K48,IF($J48=4,'Datensatz Kühler'!I$5*(994.4/$M$12)*($O$12/0.74)*$K48,IF($J48=5,'Datensatz Kühler'!I$6*(994.4/$M$12)*($O$12/0.74)*$K48,'Datensatz Kühler'!I$7*(994.4/$M$12)*($O$12/0.74)*$K48)))))</f>
        <v>4980.557615315668</v>
      </c>
      <c r="S48" s="10">
        <f>IF($J48=1,'Datensatz Kühler'!J$2*(994.4/$M$12)*($O$12/0.74)*$K48,IF($J48=2,'Datensatz Kühler'!J$3*(991.8/$M$12)*($O$12/0.65)*$K48,IF($J48=3,'Datensatz Kühler'!J$4*(994.4/$M$12)*($O$12/0.74)*$K48,IF($J48=4,'Datensatz Kühler'!J$5*(994.4/$M$12)*($O$12/0.74)*$K48,IF($J48=5,'Datensatz Kühler'!J$6*(994.4/$M$12)*($O$12/0.74)*$K48,'Datensatz Kühler'!J$7*(994.4/$M$12)*($O$12/0.74)*$K48)))))</f>
        <v>6741.6827880912897</v>
      </c>
      <c r="T48" s="10">
        <f>IF($J48=1,'Datensatz Kühler'!K$2*(994.4/$M$12)*($O$12/0.74)*$K48,IF($J48=2,'Datensatz Kühler'!K$3*(991.8/$M$12)*($O$12/0.65)*$K48,IF($J48=3,'Datensatz Kühler'!K$4*(994.4/$M$12)*($O$12/0.74)*$K48,IF($J48=4,'Datensatz Kühler'!K$5*(994.4/$M$12)*($O$12/0.74)*$K48,IF($J48=5,'Datensatz Kühler'!K$6*(994.4/$M$12)*($O$12/0.74)*$K48,'Datensatz Kühler'!K$7*(994.4/$M$12)*($O$12/0.74)*$K48)))))</f>
        <v>8765.7814029555775</v>
      </c>
      <c r="U48" s="10">
        <f>IF($J48=1,'Datensatz Kühler'!L$2*(994.4/$M$12)*($O$12/0.74)*$K48,IF($J48=2,'Datensatz Kühler'!L$3*(991.8/$M$12)*($O$12/0.65)*$K48,IF($J48=3,'Datensatz Kühler'!L$4*(994.4/$M$12)*($O$12/0.74)*$K48,IF($J48=4,'Datensatz Kühler'!L$5*(994.4/$M$12)*($O$12/0.74)*$K48,IF($J48=5,'Datensatz Kühler'!L$6*(994.4/$M$12)*($O$12/0.74)*$K48,'Datensatz Kühler'!L$7*(994.4/$M$12)*($O$12/0.74)*$K48)))))</f>
        <v>11042.892344677901</v>
      </c>
      <c r="V48" s="10">
        <f>IF($J48=1,'Datensatz Kühler'!M$2*(994.4/$M$12)*($O$12/0.74)*$K48,IF($J48=2,'Datensatz Kühler'!M$3*(991.8/$M$12)*($O$12/0.65)*$K48,IF($J48=3,'Datensatz Kühler'!M$4*(994.4/$M$12)*($O$12/0.74)*$K48,IF($J48=4,'Datensatz Kühler'!M$5*(994.4/$M$12)*($O$12/0.74)*$K48,IF($J48=5,'Datensatz Kühler'!M$6*(994.4/$M$12)*($O$12/0.74)*$K48,'Datensatz Kühler'!M$7*(994.4/$M$12)*($O$12/0.74)*$K48)))))</f>
        <v>13601.902847427093</v>
      </c>
      <c r="W48" s="10">
        <f>IF($J48=1,'Datensatz Kühler'!N$2*(994.4/$M$12)*($O$12/0.74)*$K48,IF($J48=2,'Datensatz Kühler'!N$3*(991.8/$M$12)*($O$12/0.65)*$K48,IF($J48=3,'Datensatz Kühler'!N$4*(994.4/$M$12)*($O$12/0.74)*$K48,IF($J48=4,'Datensatz Kühler'!N$5*(994.4/$M$12)*($O$12/0.74)*$K48,IF($J48=5,'Datensatz Kühler'!N$6*(994.4/$M$12)*($O$12/0.74)*$K48,'Datensatz Kühler'!N$7*(994.4/$M$12)*($O$12/0.74)*$K48)))))</f>
        <v>16413.925677034324</v>
      </c>
      <c r="X48" s="10">
        <f>IF($J48=1,'Datensatz Kühler'!O$2*(994.4/$M$12)*($O$12/0.74)*$K48,IF($J48=2,'Datensatz Kühler'!O$3*(991.8/$M$12)*($O$12/0.65)*$K48,IF($J48=3,'Datensatz Kühler'!O$4*(994.4/$M$12)*($O$12/0.74)*$K48,IF($J48=4,'Datensatz Kühler'!O$5*(994.4/$M$12)*($O$12/0.74)*$K48,IF($J48=5,'Datensatz Kühler'!O$6*(994.4/$M$12)*($O$12/0.74)*$K48,'Datensatz Kühler'!O$7*(994.4/$M$12)*($O$12/0.74)*$K48)))))</f>
        <v>19487.925837207153</v>
      </c>
      <c r="Y48" s="10">
        <f>IF($J48=1,'Datensatz Kühler'!P$2*(994.4/$M$12)*($O$12/0.74)*$K48,IF($J48=2,'Datensatz Kühler'!P$3*(991.8/$M$12)*($O$12/0.65)*$K48,IF($J48=3,'Datensatz Kühler'!P$4*(994.4/$M$12)*($O$12/0.74)*$K48,IF($J48=4,'Datensatz Kühler'!P$5*(994.4/$M$12)*($O$12/0.74)*$K48,IF($J48=5,'Datensatz Kühler'!P$6*(994.4/$M$12)*($O$12/0.74)*$K48,'Datensatz Kühler'!P$7*(994.4/$M$12)*($O$12/0.74)*$K48)))))</f>
        <v>22824.899439468649</v>
      </c>
      <c r="AQ48">
        <v>29</v>
      </c>
      <c r="AR48" s="14">
        <v>4.6907955891555284</v>
      </c>
      <c r="AS48" s="13">
        <f t="shared" si="4"/>
        <v>45919.827604631144</v>
      </c>
      <c r="AT48" s="9">
        <v>3.6651844936398037</v>
      </c>
      <c r="AU48" s="13">
        <f t="shared" si="5"/>
        <v>35879.764293333137</v>
      </c>
    </row>
    <row r="49" spans="1:47" x14ac:dyDescent="0.45">
      <c r="A49">
        <f t="shared" si="0"/>
        <v>30</v>
      </c>
      <c r="B49" s="13">
        <f t="shared" si="1"/>
        <v>45912.883198110372</v>
      </c>
      <c r="F49">
        <f t="shared" si="2"/>
        <v>30</v>
      </c>
      <c r="G49" s="13">
        <f t="shared" si="3"/>
        <v>35864.407708271923</v>
      </c>
      <c r="I49" s="1">
        <v>9</v>
      </c>
      <c r="J49" s="20">
        <v>1</v>
      </c>
      <c r="K49" s="25">
        <v>1</v>
      </c>
      <c r="L49" s="4" t="s">
        <v>11</v>
      </c>
      <c r="M49" s="10">
        <f>IF($J49=1,'Datensatz Kühler'!D$2*(994.4/$M$12)*($O$12/0.74)*$K49,IF($J49=2,'Datensatz Kühler'!D$3*(991.8/$M$12)*($O$12/0.65)*$K49,IF($J49=3,'Datensatz Kühler'!D$4*(994.4/$M$12)*($O$12/0.74)*$K49,IF($J49=4,'Datensatz Kühler'!D$5*(994.4/$M$12)*($O$12/0.74)*$K49,IF($J49=5,'Datensatz Kühler'!D$6*(994.4/$M$12)*($O$12/0.74)*$K49,'Datensatz Kühler'!D$7*(994.4/$M$12)*($O$12/0.74)*$K49)))))</f>
        <v>0</v>
      </c>
      <c r="N49" s="10">
        <f>IF($J49=1,'Datensatz Kühler'!E$2*(994.4/$M$12)*($O$12/0.74)*$K49,IF($J49=2,'Datensatz Kühler'!E$3*(991.8/$M$12)*($O$12/0.65)*$K49,IF($J49=3,'Datensatz Kühler'!E$4*(994.4/$M$12)*($O$12/0.74)*$K49,IF($J49=4,'Datensatz Kühler'!E$5*(994.4/$M$12)*($O$12/0.74)*$K49,IF($J49=5,'Datensatz Kühler'!E$6*(994.4/$M$12)*($O$12/0.74)*$K49,'Datensatz Kühler'!E$7*(994.4/$M$12)*($O$12/0.74)*$K49)))))</f>
        <v>581.96204798030828</v>
      </c>
      <c r="O49" s="10">
        <f>IF($J49=1,'Datensatz Kühler'!F$2*(994.4/$M$12)*($O$12/0.74)*$K49,IF($J49=2,'Datensatz Kühler'!F$3*(991.8/$M$12)*($O$12/0.65)*$K49,IF($J49=3,'Datensatz Kühler'!F$4*(994.4/$M$12)*($O$12/0.74)*$K49,IF($J49=4,'Datensatz Kühler'!F$5*(994.4/$M$12)*($O$12/0.74)*$K49,IF($J49=5,'Datensatz Kühler'!F$6*(994.4/$M$12)*($O$12/0.74)*$K49,'Datensatz Kühler'!F$7*(994.4/$M$12)*($O$12/0.74)*$K49)))))</f>
        <v>1270.0421919054957</v>
      </c>
      <c r="P49" s="10">
        <f>IF($J49=1,'Datensatz Kühler'!G$2*(994.4/$M$12)*($O$12/0.74)*$K49,IF($J49=2,'Datensatz Kühler'!G$3*(991.8/$M$12)*($O$12/0.65)*$K49,IF($J49=3,'Datensatz Kühler'!G$4*(994.4/$M$12)*($O$12/0.74)*$K49,IF($J49=4,'Datensatz Kühler'!G$5*(994.4/$M$12)*($O$12/0.74)*$K49,IF($J49=5,'Datensatz Kühler'!G$6*(994.4/$M$12)*($O$12/0.74)*$K49,'Datensatz Kühler'!G$7*(994.4/$M$12)*($O$12/0.74)*$K49)))))</f>
        <v>2244.2392614612404</v>
      </c>
      <c r="Q49" s="10">
        <f>IF($J49=1,'Datensatz Kühler'!H$2*(994.4/$M$12)*($O$12/0.74)*$K49,IF($J49=2,'Datensatz Kühler'!H$3*(991.8/$M$12)*($O$12/0.65)*$K49,IF($J49=3,'Datensatz Kühler'!H$4*(994.4/$M$12)*($O$12/0.74)*$K49,IF($J49=4,'Datensatz Kühler'!H$5*(994.4/$M$12)*($O$12/0.74)*$K49,IF($J49=5,'Datensatz Kühler'!H$6*(994.4/$M$12)*($O$12/0.74)*$K49,'Datensatz Kühler'!H$7*(994.4/$M$12)*($O$12/0.74)*$K49)))))</f>
        <v>3480.4136615825896</v>
      </c>
      <c r="R49" s="10">
        <f>IF($J49=1,'Datensatz Kühler'!I$2*(994.4/$M$12)*($O$12/0.74)*$K49,IF($J49=2,'Datensatz Kühler'!I$3*(991.8/$M$12)*($O$12/0.65)*$K49,IF($J49=3,'Datensatz Kühler'!I$4*(994.4/$M$12)*($O$12/0.74)*$K49,IF($J49=4,'Datensatz Kühler'!I$5*(994.4/$M$12)*($O$12/0.74)*$K49,IF($J49=5,'Datensatz Kühler'!I$6*(994.4/$M$12)*($O$12/0.74)*$K49,'Datensatz Kühler'!I$7*(994.4/$M$12)*($O$12/0.74)*$K49)))))</f>
        <v>4980.557615315668</v>
      </c>
      <c r="S49" s="10">
        <f>IF($J49=1,'Datensatz Kühler'!J$2*(994.4/$M$12)*($O$12/0.74)*$K49,IF($J49=2,'Datensatz Kühler'!J$3*(991.8/$M$12)*($O$12/0.65)*$K49,IF($J49=3,'Datensatz Kühler'!J$4*(994.4/$M$12)*($O$12/0.74)*$K49,IF($J49=4,'Datensatz Kühler'!J$5*(994.4/$M$12)*($O$12/0.74)*$K49,IF($J49=5,'Datensatz Kühler'!J$6*(994.4/$M$12)*($O$12/0.74)*$K49,'Datensatz Kühler'!J$7*(994.4/$M$12)*($O$12/0.74)*$K49)))))</f>
        <v>6741.6827880912897</v>
      </c>
      <c r="T49" s="10">
        <f>IF($J49=1,'Datensatz Kühler'!K$2*(994.4/$M$12)*($O$12/0.74)*$K49,IF($J49=2,'Datensatz Kühler'!K$3*(991.8/$M$12)*($O$12/0.65)*$K49,IF($J49=3,'Datensatz Kühler'!K$4*(994.4/$M$12)*($O$12/0.74)*$K49,IF($J49=4,'Datensatz Kühler'!K$5*(994.4/$M$12)*($O$12/0.74)*$K49,IF($J49=5,'Datensatz Kühler'!K$6*(994.4/$M$12)*($O$12/0.74)*$K49,'Datensatz Kühler'!K$7*(994.4/$M$12)*($O$12/0.74)*$K49)))))</f>
        <v>8765.7814029555775</v>
      </c>
      <c r="U49" s="10">
        <f>IF($J49=1,'Datensatz Kühler'!L$2*(994.4/$M$12)*($O$12/0.74)*$K49,IF($J49=2,'Datensatz Kühler'!L$3*(991.8/$M$12)*($O$12/0.65)*$K49,IF($J49=3,'Datensatz Kühler'!L$4*(994.4/$M$12)*($O$12/0.74)*$K49,IF($J49=4,'Datensatz Kühler'!L$5*(994.4/$M$12)*($O$12/0.74)*$K49,IF($J49=5,'Datensatz Kühler'!L$6*(994.4/$M$12)*($O$12/0.74)*$K49,'Datensatz Kühler'!L$7*(994.4/$M$12)*($O$12/0.74)*$K49)))))</f>
        <v>11042.892344677901</v>
      </c>
      <c r="V49" s="10">
        <f>IF($J49=1,'Datensatz Kühler'!M$2*(994.4/$M$12)*($O$12/0.74)*$K49,IF($J49=2,'Datensatz Kühler'!M$3*(991.8/$M$12)*($O$12/0.65)*$K49,IF($J49=3,'Datensatz Kühler'!M$4*(994.4/$M$12)*($O$12/0.74)*$K49,IF($J49=4,'Datensatz Kühler'!M$5*(994.4/$M$12)*($O$12/0.74)*$K49,IF($J49=5,'Datensatz Kühler'!M$6*(994.4/$M$12)*($O$12/0.74)*$K49,'Datensatz Kühler'!M$7*(994.4/$M$12)*($O$12/0.74)*$K49)))))</f>
        <v>13601.902847427093</v>
      </c>
      <c r="W49" s="10">
        <f>IF($J49=1,'Datensatz Kühler'!N$2*(994.4/$M$12)*($O$12/0.74)*$K49,IF($J49=2,'Datensatz Kühler'!N$3*(991.8/$M$12)*($O$12/0.65)*$K49,IF($J49=3,'Datensatz Kühler'!N$4*(994.4/$M$12)*($O$12/0.74)*$K49,IF($J49=4,'Datensatz Kühler'!N$5*(994.4/$M$12)*($O$12/0.74)*$K49,IF($J49=5,'Datensatz Kühler'!N$6*(994.4/$M$12)*($O$12/0.74)*$K49,'Datensatz Kühler'!N$7*(994.4/$M$12)*($O$12/0.74)*$K49)))))</f>
        <v>16413.925677034324</v>
      </c>
      <c r="X49" s="10">
        <f>IF($J49=1,'Datensatz Kühler'!O$2*(994.4/$M$12)*($O$12/0.74)*$K49,IF($J49=2,'Datensatz Kühler'!O$3*(991.8/$M$12)*($O$12/0.65)*$K49,IF($J49=3,'Datensatz Kühler'!O$4*(994.4/$M$12)*($O$12/0.74)*$K49,IF($J49=4,'Datensatz Kühler'!O$5*(994.4/$M$12)*($O$12/0.74)*$K49,IF($J49=5,'Datensatz Kühler'!O$6*(994.4/$M$12)*($O$12/0.74)*$K49,'Datensatz Kühler'!O$7*(994.4/$M$12)*($O$12/0.74)*$K49)))))</f>
        <v>19487.925837207153</v>
      </c>
      <c r="Y49" s="10">
        <f>IF($J49=1,'Datensatz Kühler'!P$2*(994.4/$M$12)*($O$12/0.74)*$K49,IF($J49=2,'Datensatz Kühler'!P$3*(991.8/$M$12)*($O$12/0.65)*$K49,IF($J49=3,'Datensatz Kühler'!P$4*(994.4/$M$12)*($O$12/0.74)*$K49,IF($J49=4,'Datensatz Kühler'!P$5*(994.4/$M$12)*($O$12/0.74)*$K49,IF($J49=5,'Datensatz Kühler'!P$6*(994.4/$M$12)*($O$12/0.74)*$K49,'Datensatz Kühler'!P$7*(994.4/$M$12)*($O$12/0.74)*$K49)))))</f>
        <v>22824.899439468649</v>
      </c>
      <c r="AQ49">
        <v>30</v>
      </c>
      <c r="AR49" s="14">
        <v>4.6900862051448255</v>
      </c>
      <c r="AS49" s="13">
        <f t="shared" si="4"/>
        <v>45912.883198110372</v>
      </c>
      <c r="AT49" s="9">
        <v>3.6636157899832957</v>
      </c>
      <c r="AU49" s="13">
        <f t="shared" si="5"/>
        <v>35864.407708271923</v>
      </c>
    </row>
    <row r="50" spans="1:47" x14ac:dyDescent="0.45">
      <c r="A50">
        <f t="shared" si="0"/>
        <v>31</v>
      </c>
      <c r="B50" s="13">
        <f t="shared" si="1"/>
        <v>45905.657772355647</v>
      </c>
      <c r="F50">
        <f t="shared" si="2"/>
        <v>31</v>
      </c>
      <c r="G50" s="13">
        <f t="shared" si="3"/>
        <v>35848.896762540295</v>
      </c>
      <c r="I50" s="1">
        <v>10</v>
      </c>
      <c r="J50" s="20">
        <v>1</v>
      </c>
      <c r="K50" s="25">
        <v>1</v>
      </c>
      <c r="L50" s="4" t="s">
        <v>11</v>
      </c>
      <c r="M50" s="10">
        <f>IF($J50=1,'Datensatz Kühler'!D$2*(994.4/$M$12)*($O$12/0.74)*$K50,IF($J50=2,'Datensatz Kühler'!D$3*(991.8/$M$12)*($O$12/0.65)*$K50,IF($J50=3,'Datensatz Kühler'!D$4*(994.4/$M$12)*($O$12/0.74)*$K50,IF($J50=4,'Datensatz Kühler'!D$5*(994.4/$M$12)*($O$12/0.74)*$K50,IF($J50=5,'Datensatz Kühler'!D$6*(994.4/$M$12)*($O$12/0.74)*$K50,'Datensatz Kühler'!D$7*(994.4/$M$12)*($O$12/0.74)*$K50)))))</f>
        <v>0</v>
      </c>
      <c r="N50" s="10">
        <f>IF($J50=1,'Datensatz Kühler'!E$2*(994.4/$M$12)*($O$12/0.74)*$K50,IF($J50=2,'Datensatz Kühler'!E$3*(991.8/$M$12)*($O$12/0.65)*$K50,IF($J50=3,'Datensatz Kühler'!E$4*(994.4/$M$12)*($O$12/0.74)*$K50,IF($J50=4,'Datensatz Kühler'!E$5*(994.4/$M$12)*($O$12/0.74)*$K50,IF($J50=5,'Datensatz Kühler'!E$6*(994.4/$M$12)*($O$12/0.74)*$K50,'Datensatz Kühler'!E$7*(994.4/$M$12)*($O$12/0.74)*$K50)))))</f>
        <v>581.96204798030828</v>
      </c>
      <c r="O50" s="10">
        <f>IF($J50=1,'Datensatz Kühler'!F$2*(994.4/$M$12)*($O$12/0.74)*$K50,IF($J50=2,'Datensatz Kühler'!F$3*(991.8/$M$12)*($O$12/0.65)*$K50,IF($J50=3,'Datensatz Kühler'!F$4*(994.4/$M$12)*($O$12/0.74)*$K50,IF($J50=4,'Datensatz Kühler'!F$5*(994.4/$M$12)*($O$12/0.74)*$K50,IF($J50=5,'Datensatz Kühler'!F$6*(994.4/$M$12)*($O$12/0.74)*$K50,'Datensatz Kühler'!F$7*(994.4/$M$12)*($O$12/0.74)*$K50)))))</f>
        <v>1270.0421919054957</v>
      </c>
      <c r="P50" s="10">
        <f>IF($J50=1,'Datensatz Kühler'!G$2*(994.4/$M$12)*($O$12/0.74)*$K50,IF($J50=2,'Datensatz Kühler'!G$3*(991.8/$M$12)*($O$12/0.65)*$K50,IF($J50=3,'Datensatz Kühler'!G$4*(994.4/$M$12)*($O$12/0.74)*$K50,IF($J50=4,'Datensatz Kühler'!G$5*(994.4/$M$12)*($O$12/0.74)*$K50,IF($J50=5,'Datensatz Kühler'!G$6*(994.4/$M$12)*($O$12/0.74)*$K50,'Datensatz Kühler'!G$7*(994.4/$M$12)*($O$12/0.74)*$K50)))))</f>
        <v>2244.2392614612404</v>
      </c>
      <c r="Q50" s="10">
        <f>IF($J50=1,'Datensatz Kühler'!H$2*(994.4/$M$12)*($O$12/0.74)*$K50,IF($J50=2,'Datensatz Kühler'!H$3*(991.8/$M$12)*($O$12/0.65)*$K50,IF($J50=3,'Datensatz Kühler'!H$4*(994.4/$M$12)*($O$12/0.74)*$K50,IF($J50=4,'Datensatz Kühler'!H$5*(994.4/$M$12)*($O$12/0.74)*$K50,IF($J50=5,'Datensatz Kühler'!H$6*(994.4/$M$12)*($O$12/0.74)*$K50,'Datensatz Kühler'!H$7*(994.4/$M$12)*($O$12/0.74)*$K50)))))</f>
        <v>3480.4136615825896</v>
      </c>
      <c r="R50" s="10">
        <f>IF($J50=1,'Datensatz Kühler'!I$2*(994.4/$M$12)*($O$12/0.74)*$K50,IF($J50=2,'Datensatz Kühler'!I$3*(991.8/$M$12)*($O$12/0.65)*$K50,IF($J50=3,'Datensatz Kühler'!I$4*(994.4/$M$12)*($O$12/0.74)*$K50,IF($J50=4,'Datensatz Kühler'!I$5*(994.4/$M$12)*($O$12/0.74)*$K50,IF($J50=5,'Datensatz Kühler'!I$6*(994.4/$M$12)*($O$12/0.74)*$K50,'Datensatz Kühler'!I$7*(994.4/$M$12)*($O$12/0.74)*$K50)))))</f>
        <v>4980.557615315668</v>
      </c>
      <c r="S50" s="10">
        <f>IF($J50=1,'Datensatz Kühler'!J$2*(994.4/$M$12)*($O$12/0.74)*$K50,IF($J50=2,'Datensatz Kühler'!J$3*(991.8/$M$12)*($O$12/0.65)*$K50,IF($J50=3,'Datensatz Kühler'!J$4*(994.4/$M$12)*($O$12/0.74)*$K50,IF($J50=4,'Datensatz Kühler'!J$5*(994.4/$M$12)*($O$12/0.74)*$K50,IF($J50=5,'Datensatz Kühler'!J$6*(994.4/$M$12)*($O$12/0.74)*$K50,'Datensatz Kühler'!J$7*(994.4/$M$12)*($O$12/0.74)*$K50)))))</f>
        <v>6741.6827880912897</v>
      </c>
      <c r="T50" s="10">
        <f>IF($J50=1,'Datensatz Kühler'!K$2*(994.4/$M$12)*($O$12/0.74)*$K50,IF($J50=2,'Datensatz Kühler'!K$3*(991.8/$M$12)*($O$12/0.65)*$K50,IF($J50=3,'Datensatz Kühler'!K$4*(994.4/$M$12)*($O$12/0.74)*$K50,IF($J50=4,'Datensatz Kühler'!K$5*(994.4/$M$12)*($O$12/0.74)*$K50,IF($J50=5,'Datensatz Kühler'!K$6*(994.4/$M$12)*($O$12/0.74)*$K50,'Datensatz Kühler'!K$7*(994.4/$M$12)*($O$12/0.74)*$K50)))))</f>
        <v>8765.7814029555775</v>
      </c>
      <c r="U50" s="10">
        <f>IF($J50=1,'Datensatz Kühler'!L$2*(994.4/$M$12)*($O$12/0.74)*$K50,IF($J50=2,'Datensatz Kühler'!L$3*(991.8/$M$12)*($O$12/0.65)*$K50,IF($J50=3,'Datensatz Kühler'!L$4*(994.4/$M$12)*($O$12/0.74)*$K50,IF($J50=4,'Datensatz Kühler'!L$5*(994.4/$M$12)*($O$12/0.74)*$K50,IF($J50=5,'Datensatz Kühler'!L$6*(994.4/$M$12)*($O$12/0.74)*$K50,'Datensatz Kühler'!L$7*(994.4/$M$12)*($O$12/0.74)*$K50)))))</f>
        <v>11042.892344677901</v>
      </c>
      <c r="V50" s="10">
        <f>IF($J50=1,'Datensatz Kühler'!M$2*(994.4/$M$12)*($O$12/0.74)*$K50,IF($J50=2,'Datensatz Kühler'!M$3*(991.8/$M$12)*($O$12/0.65)*$K50,IF($J50=3,'Datensatz Kühler'!M$4*(994.4/$M$12)*($O$12/0.74)*$K50,IF($J50=4,'Datensatz Kühler'!M$5*(994.4/$M$12)*($O$12/0.74)*$K50,IF($J50=5,'Datensatz Kühler'!M$6*(994.4/$M$12)*($O$12/0.74)*$K50,'Datensatz Kühler'!M$7*(994.4/$M$12)*($O$12/0.74)*$K50)))))</f>
        <v>13601.902847427093</v>
      </c>
      <c r="W50" s="10">
        <f>IF($J50=1,'Datensatz Kühler'!N$2*(994.4/$M$12)*($O$12/0.74)*$K50,IF($J50=2,'Datensatz Kühler'!N$3*(991.8/$M$12)*($O$12/0.65)*$K50,IF($J50=3,'Datensatz Kühler'!N$4*(994.4/$M$12)*($O$12/0.74)*$K50,IF($J50=4,'Datensatz Kühler'!N$5*(994.4/$M$12)*($O$12/0.74)*$K50,IF($J50=5,'Datensatz Kühler'!N$6*(994.4/$M$12)*($O$12/0.74)*$K50,'Datensatz Kühler'!N$7*(994.4/$M$12)*($O$12/0.74)*$K50)))))</f>
        <v>16413.925677034324</v>
      </c>
      <c r="X50" s="10">
        <f>IF($J50=1,'Datensatz Kühler'!O$2*(994.4/$M$12)*($O$12/0.74)*$K50,IF($J50=2,'Datensatz Kühler'!O$3*(991.8/$M$12)*($O$12/0.65)*$K50,IF($J50=3,'Datensatz Kühler'!O$4*(994.4/$M$12)*($O$12/0.74)*$K50,IF($J50=4,'Datensatz Kühler'!O$5*(994.4/$M$12)*($O$12/0.74)*$K50,IF($J50=5,'Datensatz Kühler'!O$6*(994.4/$M$12)*($O$12/0.74)*$K50,'Datensatz Kühler'!O$7*(994.4/$M$12)*($O$12/0.74)*$K50)))))</f>
        <v>19487.925837207153</v>
      </c>
      <c r="Y50" s="10">
        <f>IF($J50=1,'Datensatz Kühler'!P$2*(994.4/$M$12)*($O$12/0.74)*$K50,IF($J50=2,'Datensatz Kühler'!P$3*(991.8/$M$12)*($O$12/0.65)*$K50,IF($J50=3,'Datensatz Kühler'!P$4*(994.4/$M$12)*($O$12/0.74)*$K50,IF($J50=4,'Datensatz Kühler'!P$5*(994.4/$M$12)*($O$12/0.74)*$K50,IF($J50=5,'Datensatz Kühler'!P$6*(994.4/$M$12)*($O$12/0.74)*$K50,'Datensatz Kühler'!P$7*(994.4/$M$12)*($O$12/0.74)*$K50)))))</f>
        <v>22824.899439468649</v>
      </c>
      <c r="AQ50">
        <v>31</v>
      </c>
      <c r="AR50" s="14">
        <v>4.6893481144979736</v>
      </c>
      <c r="AS50" s="13">
        <f t="shared" si="4"/>
        <v>45905.657772355647</v>
      </c>
      <c r="AT50" s="9">
        <v>3.6620313180979038</v>
      </c>
      <c r="AU50" s="13">
        <f t="shared" si="5"/>
        <v>35848.896762540295</v>
      </c>
    </row>
    <row r="51" spans="1:47" x14ac:dyDescent="0.45">
      <c r="A51">
        <f t="shared" si="0"/>
        <v>32</v>
      </c>
      <c r="B51" s="13">
        <f t="shared" si="1"/>
        <v>45898.149570877569</v>
      </c>
      <c r="F51">
        <f t="shared" si="2"/>
        <v>32</v>
      </c>
      <c r="G51" s="13">
        <f t="shared" si="3"/>
        <v>35833.234959863359</v>
      </c>
      <c r="K51" s="4"/>
      <c r="L51" s="4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AQ51">
        <v>32</v>
      </c>
      <c r="AR51" s="14">
        <v>4.6885811377863211</v>
      </c>
      <c r="AS51" s="13">
        <f t="shared" si="4"/>
        <v>45898.149570877569</v>
      </c>
      <c r="AT51" s="9">
        <v>3.6604314358956507</v>
      </c>
      <c r="AU51" s="13">
        <f t="shared" si="5"/>
        <v>35833.234959863359</v>
      </c>
    </row>
    <row r="52" spans="1:47" x14ac:dyDescent="0.45">
      <c r="A52">
        <f t="shared" si="0"/>
        <v>33</v>
      </c>
      <c r="B52" s="13">
        <f t="shared" si="1"/>
        <v>45890.356882512671</v>
      </c>
      <c r="F52">
        <f t="shared" si="2"/>
        <v>33</v>
      </c>
      <c r="G52" s="13">
        <f t="shared" si="3"/>
        <v>35817.425616856075</v>
      </c>
      <c r="J52" t="s">
        <v>22</v>
      </c>
      <c r="K52" s="25">
        <v>1</v>
      </c>
      <c r="L52" s="4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AQ52">
        <v>33</v>
      </c>
      <c r="AR52" s="14">
        <v>4.6877851002113449</v>
      </c>
      <c r="AS52" s="13">
        <f t="shared" si="4"/>
        <v>45890.356882512671</v>
      </c>
      <c r="AT52" s="9">
        <v>3.658816482174907</v>
      </c>
      <c r="AU52" s="13">
        <f t="shared" si="5"/>
        <v>35817.425616856075</v>
      </c>
    </row>
    <row r="53" spans="1:47" x14ac:dyDescent="0.45">
      <c r="A53">
        <f t="shared" si="0"/>
        <v>34</v>
      </c>
      <c r="B53" s="13">
        <f t="shared" si="1"/>
        <v>45882.278038889846</v>
      </c>
      <c r="F53">
        <f t="shared" si="2"/>
        <v>34</v>
      </c>
      <c r="G53" s="13">
        <f t="shared" si="3"/>
        <v>35801.471878412689</v>
      </c>
      <c r="J53" t="s">
        <v>23</v>
      </c>
      <c r="K53" s="25">
        <v>1</v>
      </c>
      <c r="L53" s="4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AQ53">
        <v>34</v>
      </c>
      <c r="AR53" s="14">
        <v>4.6869598313458409</v>
      </c>
      <c r="AS53" s="13">
        <f t="shared" si="4"/>
        <v>45882.278038889846</v>
      </c>
      <c r="AT53" s="9">
        <v>3.6571867781924552</v>
      </c>
      <c r="AU53" s="13">
        <f t="shared" si="5"/>
        <v>35801.471878412689</v>
      </c>
    </row>
    <row r="54" spans="1:47" x14ac:dyDescent="0.45">
      <c r="A54">
        <f t="shared" si="0"/>
        <v>35</v>
      </c>
      <c r="B54" s="13">
        <f t="shared" si="1"/>
        <v>45873.911412110108</v>
      </c>
      <c r="F54">
        <f t="shared" si="2"/>
        <v>35</v>
      </c>
      <c r="G54" s="13">
        <f t="shared" si="3"/>
        <v>35785.376731412667</v>
      </c>
      <c r="J54" t="s">
        <v>24</v>
      </c>
      <c r="K54" s="25">
        <v>0</v>
      </c>
      <c r="L54" s="4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AQ54">
        <v>35</v>
      </c>
      <c r="AR54" s="14">
        <v>4.6861051648969063</v>
      </c>
      <c r="AS54" s="13">
        <f t="shared" si="4"/>
        <v>45873.911412110108</v>
      </c>
      <c r="AT54" s="9">
        <v>3.6555426290635742</v>
      </c>
      <c r="AU54" s="13">
        <f t="shared" si="5"/>
        <v>35785.376731412667</v>
      </c>
    </row>
    <row r="55" spans="1:47" x14ac:dyDescent="0.45">
      <c r="A55">
        <f t="shared" si="0"/>
        <v>36</v>
      </c>
      <c r="B55" s="13">
        <f t="shared" si="1"/>
        <v>45865.255412615996</v>
      </c>
      <c r="F55">
        <f t="shared" si="2"/>
        <v>36</v>
      </c>
      <c r="G55" s="13">
        <f t="shared" si="3"/>
        <v>35769.143016970331</v>
      </c>
      <c r="J55" t="s">
        <v>25</v>
      </c>
      <c r="K55" s="25">
        <v>0</v>
      </c>
      <c r="L55" s="4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AQ55">
        <v>36</v>
      </c>
      <c r="AR55" s="14">
        <v>4.6852209384882988</v>
      </c>
      <c r="AS55" s="13">
        <f t="shared" si="4"/>
        <v>45865.255412615996</v>
      </c>
      <c r="AT55" s="9">
        <v>3.6538843250133635</v>
      </c>
      <c r="AU55" s="13">
        <f t="shared" si="5"/>
        <v>35769.143016970331</v>
      </c>
    </row>
    <row r="56" spans="1:47" x14ac:dyDescent="0.45">
      <c r="A56">
        <f t="shared" si="0"/>
        <v>37</v>
      </c>
      <c r="B56" s="13">
        <f t="shared" si="1"/>
        <v>45856.308487230286</v>
      </c>
      <c r="F56">
        <f t="shared" si="2"/>
        <v>37</v>
      </c>
      <c r="G56" s="13">
        <f t="shared" si="3"/>
        <v>35752.77344141926</v>
      </c>
      <c r="J56" t="s">
        <v>26</v>
      </c>
      <c r="K56" s="25">
        <v>0</v>
      </c>
      <c r="L56" s="4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AQ56">
        <v>37</v>
      </c>
      <c r="AR56" s="14">
        <v>4.6843069934600834</v>
      </c>
      <c r="AS56" s="13">
        <f t="shared" si="4"/>
        <v>45856.308487230286</v>
      </c>
      <c r="AT56" s="9">
        <v>3.6522121424988203</v>
      </c>
      <c r="AU56" s="13">
        <f t="shared" si="5"/>
        <v>35752.77344141926</v>
      </c>
    </row>
    <row r="57" spans="1:47" x14ac:dyDescent="0.45">
      <c r="A57">
        <f t="shared" si="0"/>
        <v>38</v>
      </c>
      <c r="B57" s="13">
        <f t="shared" si="1"/>
        <v>45847.069117346211</v>
      </c>
      <c r="F57">
        <f t="shared" si="2"/>
        <v>38</v>
      </c>
      <c r="G57" s="13">
        <f t="shared" si="3"/>
        <v>35736.270586193095</v>
      </c>
      <c r="J57" t="s">
        <v>27</v>
      </c>
      <c r="K57" s="25">
        <v>0</v>
      </c>
      <c r="L57" s="4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AQ57">
        <v>38</v>
      </c>
      <c r="AR57" s="14">
        <v>4.6833631746837598</v>
      </c>
      <c r="AS57" s="13">
        <f t="shared" si="4"/>
        <v>45847.069117346211</v>
      </c>
      <c r="AT57" s="9">
        <v>3.6505263452181795</v>
      </c>
      <c r="AU57" s="13">
        <f t="shared" si="5"/>
        <v>35736.270586193095</v>
      </c>
    </row>
    <row r="58" spans="1:47" x14ac:dyDescent="0.45">
      <c r="A58">
        <f t="shared" si="0"/>
        <v>39</v>
      </c>
      <c r="B58" s="13">
        <f t="shared" si="1"/>
        <v>45837.5358172536</v>
      </c>
      <c r="F58">
        <f t="shared" si="2"/>
        <v>39</v>
      </c>
      <c r="G58" s="13">
        <f t="shared" si="3"/>
        <v>35719.636916739713</v>
      </c>
      <c r="J58" t="s">
        <v>28</v>
      </c>
      <c r="K58" s="25">
        <v>0</v>
      </c>
      <c r="L58" s="4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AQ58">
        <v>39</v>
      </c>
      <c r="AR58" s="14">
        <v>4.6823893303912785</v>
      </c>
      <c r="AS58" s="13">
        <f t="shared" si="4"/>
        <v>45837.5358172536</v>
      </c>
      <c r="AT58" s="9">
        <v>3.6488271850215175</v>
      </c>
      <c r="AU58" s="13">
        <f t="shared" si="5"/>
        <v>35719.636916739713</v>
      </c>
    </row>
    <row r="59" spans="1:47" x14ac:dyDescent="0.45">
      <c r="A59">
        <f t="shared" si="0"/>
        <v>40</v>
      </c>
      <c r="B59" s="13">
        <f t="shared" si="1"/>
        <v>45827.707132587791</v>
      </c>
      <c r="F59">
        <f t="shared" si="2"/>
        <v>40</v>
      </c>
      <c r="G59" s="13">
        <f t="shared" si="3"/>
        <v>35702.874790585971</v>
      </c>
      <c r="J59" t="s">
        <v>29</v>
      </c>
      <c r="K59" s="25">
        <v>0</v>
      </c>
      <c r="L59" s="4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AQ59">
        <v>40</v>
      </c>
      <c r="AR59" s="14">
        <v>4.6813853120165891</v>
      </c>
      <c r="AS59" s="13">
        <f t="shared" si="4"/>
        <v>45827.707132587791</v>
      </c>
      <c r="AT59" s="9">
        <v>3.6471149027345757</v>
      </c>
      <c r="AU59" s="13">
        <f t="shared" si="5"/>
        <v>35702.874790585971</v>
      </c>
    </row>
    <row r="60" spans="1:47" x14ac:dyDescent="0.45">
      <c r="A60">
        <f t="shared" si="0"/>
        <v>41</v>
      </c>
      <c r="B60" s="13">
        <f t="shared" si="1"/>
        <v>45817.581638889031</v>
      </c>
      <c r="F60">
        <f t="shared" si="2"/>
        <v>41</v>
      </c>
      <c r="G60" s="13">
        <f t="shared" si="3"/>
        <v>35685.986464653157</v>
      </c>
      <c r="J60" t="s">
        <v>30</v>
      </c>
      <c r="K60" s="25">
        <v>0</v>
      </c>
      <c r="L60" s="4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AQ60">
        <v>41</v>
      </c>
      <c r="AR60" s="14">
        <v>4.680350974048487</v>
      </c>
      <c r="AS60" s="13">
        <f t="shared" si="4"/>
        <v>45817.581638889031</v>
      </c>
      <c r="AT60" s="9">
        <v>3.6453897289060513</v>
      </c>
      <c r="AU60" s="13">
        <f t="shared" si="5"/>
        <v>35685.986464653157</v>
      </c>
    </row>
    <row r="61" spans="1:47" x14ac:dyDescent="0.45">
      <c r="A61">
        <f t="shared" si="0"/>
        <v>42</v>
      </c>
      <c r="B61" s="13">
        <f t="shared" si="1"/>
        <v>45807.157940262274</v>
      </c>
      <c r="F61">
        <f t="shared" si="2"/>
        <v>42</v>
      </c>
      <c r="G61" s="13">
        <f t="shared" si="3"/>
        <v>35668.974101909516</v>
      </c>
      <c r="J61" t="s">
        <v>31</v>
      </c>
      <c r="K61" s="25">
        <v>0</v>
      </c>
      <c r="L61" s="4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AQ61">
        <v>42</v>
      </c>
      <c r="AR61" s="14">
        <v>4.6792861738937033</v>
      </c>
      <c r="AS61" s="13">
        <f t="shared" si="4"/>
        <v>45807.157940262274</v>
      </c>
      <c r="AT61" s="9">
        <v>3.6436518844871633</v>
      </c>
      <c r="AU61" s="13">
        <f t="shared" si="5"/>
        <v>35668.974101909516</v>
      </c>
    </row>
    <row r="62" spans="1:47" x14ac:dyDescent="0.45">
      <c r="A62">
        <f t="shared" si="0"/>
        <v>43</v>
      </c>
      <c r="B62" s="13">
        <f t="shared" si="1"/>
        <v>45796.43466812792</v>
      </c>
      <c r="F62">
        <f t="shared" si="2"/>
        <v>43</v>
      </c>
      <c r="G62" s="13">
        <f t="shared" si="3"/>
        <v>35651.839777434237</v>
      </c>
      <c r="K62" s="4"/>
      <c r="L62" s="4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AQ62">
        <v>43</v>
      </c>
      <c r="AR62" s="14">
        <v>4.678190771749291</v>
      </c>
      <c r="AS62" s="13">
        <f t="shared" si="4"/>
        <v>45796.43466812792</v>
      </c>
      <c r="AT62" s="9">
        <v>3.6419015814511022</v>
      </c>
      <c r="AU62" s="13">
        <f t="shared" si="5"/>
        <v>35651.839777434237</v>
      </c>
    </row>
    <row r="63" spans="1:47" x14ac:dyDescent="0.45">
      <c r="A63">
        <f t="shared" si="0"/>
        <v>44</v>
      </c>
      <c r="B63" s="13">
        <f t="shared" si="1"/>
        <v>45785.410480055369</v>
      </c>
      <c r="F63">
        <f t="shared" si="2"/>
        <v>44</v>
      </c>
      <c r="G63" s="13">
        <f t="shared" si="3"/>
        <v>35634.585483957642</v>
      </c>
      <c r="L63" s="12" t="s">
        <v>11</v>
      </c>
      <c r="M63" s="10">
        <f>M41*$K52+M42*$K53+M43*$K54+M44*$K55+M45*$K56+M46*$K57+M47*$K58+M48*$K59+M49*$K60+M50*$K61</f>
        <v>0</v>
      </c>
      <c r="N63" s="10">
        <f t="shared" ref="N63:Y63" si="7">N41*$K52+N42*$K53+N43*$K54+N44*$K55+N45*$K56+N46*$K57+N47*$K58+N48*$K59+N49*$K60+N50*$K61</f>
        <v>2370.380177602503</v>
      </c>
      <c r="O63" s="10">
        <f t="shared" si="7"/>
        <v>4735.5141806421379</v>
      </c>
      <c r="P63" s="10">
        <f t="shared" si="7"/>
        <v>7718.8681922162232</v>
      </c>
      <c r="Q63" s="10">
        <f t="shared" si="7"/>
        <v>11225.180753398454</v>
      </c>
      <c r="R63" s="10">
        <f t="shared" si="7"/>
        <v>15256.444087234959</v>
      </c>
      <c r="S63" s="10">
        <f t="shared" si="7"/>
        <v>19809.669859156544</v>
      </c>
      <c r="T63" s="10">
        <f t="shared" si="7"/>
        <v>24887.846403732401</v>
      </c>
      <c r="U63" s="10">
        <f t="shared" si="7"/>
        <v>30479.020382685769</v>
      </c>
      <c r="V63" s="10">
        <f t="shared" si="7"/>
        <v>36613.075141708548</v>
      </c>
      <c r="W63" s="10">
        <f t="shared" si="7"/>
        <v>43262.119558154969</v>
      </c>
      <c r="X63" s="10">
        <f t="shared" si="7"/>
        <v>50433.12641268647</v>
      </c>
      <c r="Y63" s="10">
        <f t="shared" si="7"/>
        <v>58129.084039872236</v>
      </c>
      <c r="AQ63">
        <v>44</v>
      </c>
      <c r="AR63" s="14">
        <v>4.6770646304834749</v>
      </c>
      <c r="AS63" s="13">
        <f t="shared" si="4"/>
        <v>45785.410480055369</v>
      </c>
      <c r="AT63" s="9">
        <v>3.6401390233589668</v>
      </c>
      <c r="AU63" s="13">
        <f t="shared" si="5"/>
        <v>35634.585483957642</v>
      </c>
    </row>
    <row r="64" spans="1:47" x14ac:dyDescent="0.45">
      <c r="A64">
        <f t="shared" si="0"/>
        <v>45</v>
      </c>
      <c r="B64" s="13">
        <f t="shared" si="1"/>
        <v>45774.084058672182</v>
      </c>
      <c r="F64">
        <f t="shared" si="2"/>
        <v>45</v>
      </c>
      <c r="G64" s="13">
        <f t="shared" si="3"/>
        <v>35617.213136933613</v>
      </c>
      <c r="AQ64">
        <v>45</v>
      </c>
      <c r="AR64" s="14">
        <v>4.6759076155242161</v>
      </c>
      <c r="AS64" s="13">
        <f t="shared" si="4"/>
        <v>45774.084058672182</v>
      </c>
      <c r="AT64" s="9">
        <v>3.6383644058779248</v>
      </c>
      <c r="AU64" s="13">
        <f t="shared" si="5"/>
        <v>35617.213136933613</v>
      </c>
    </row>
    <row r="65" spans="1:47" x14ac:dyDescent="0.45">
      <c r="A65">
        <f t="shared" si="0"/>
        <v>46</v>
      </c>
      <c r="B65" s="13">
        <f t="shared" si="1"/>
        <v>45762.454110642306</v>
      </c>
      <c r="F65">
        <f t="shared" si="2"/>
        <v>46</v>
      </c>
      <c r="G65" s="13">
        <f t="shared" si="3"/>
        <v>35599.724579193353</v>
      </c>
      <c r="I65" s="1" t="s">
        <v>21</v>
      </c>
      <c r="J65" s="2" t="s">
        <v>12</v>
      </c>
      <c r="K65" s="2"/>
      <c r="AQ65">
        <v>46</v>
      </c>
      <c r="AR65" s="14">
        <v>4.6747195947548352</v>
      </c>
      <c r="AS65" s="13">
        <f t="shared" si="4"/>
        <v>45762.454110642306</v>
      </c>
      <c r="AT65" s="9">
        <v>3.6365779172566035</v>
      </c>
      <c r="AU65" s="13">
        <f t="shared" si="5"/>
        <v>35599.724579193353</v>
      </c>
    </row>
    <row r="66" spans="1:47" x14ac:dyDescent="0.45">
      <c r="A66">
        <f t="shared" si="0"/>
        <v>47</v>
      </c>
      <c r="B66" s="13">
        <f t="shared" si="1"/>
        <v>45750.519365707485</v>
      </c>
      <c r="F66">
        <f t="shared" si="2"/>
        <v>47</v>
      </c>
      <c r="G66" s="13">
        <f t="shared" si="3"/>
        <v>35582.121585223489</v>
      </c>
      <c r="L66" s="4" t="s">
        <v>57</v>
      </c>
      <c r="M66" s="1">
        <v>0</v>
      </c>
      <c r="N66" s="1">
        <v>8.0000000000000002E-3</v>
      </c>
      <c r="O66" s="1">
        <v>1.4E-2</v>
      </c>
      <c r="P66" s="1">
        <v>0.02</v>
      </c>
      <c r="Q66" s="1">
        <v>2.5999999999999999E-2</v>
      </c>
      <c r="R66" s="1">
        <v>3.2000000000000001E-2</v>
      </c>
      <c r="S66" s="1">
        <v>3.7999999999999999E-2</v>
      </c>
      <c r="T66" s="1">
        <v>4.3999999999999997E-2</v>
      </c>
      <c r="U66" s="1">
        <v>0.05</v>
      </c>
      <c r="V66" s="1">
        <v>5.6000000000000001E-2</v>
      </c>
      <c r="W66" s="1">
        <v>6.2E-2</v>
      </c>
      <c r="X66" s="1">
        <v>6.8000000000000005E-2</v>
      </c>
      <c r="Y66" s="1">
        <v>7.3999999999999996E-2</v>
      </c>
      <c r="AQ66">
        <v>47</v>
      </c>
      <c r="AR66" s="14">
        <v>4.673500438416097</v>
      </c>
      <c r="AS66" s="13">
        <f t="shared" si="4"/>
        <v>45750.519365707485</v>
      </c>
      <c r="AT66" s="9">
        <v>3.6347797387621048</v>
      </c>
      <c r="AU66" s="13">
        <f t="shared" si="5"/>
        <v>35582.121585223489</v>
      </c>
    </row>
    <row r="67" spans="1:47" x14ac:dyDescent="0.45">
      <c r="A67">
        <f t="shared" si="0"/>
        <v>48</v>
      </c>
      <c r="B67" s="13">
        <f t="shared" si="1"/>
        <v>45738.278575786862</v>
      </c>
      <c r="F67">
        <f t="shared" si="2"/>
        <v>48</v>
      </c>
      <c r="G67" s="13">
        <f t="shared" si="3"/>
        <v>35564.405865106142</v>
      </c>
      <c r="I67" s="1">
        <v>1</v>
      </c>
      <c r="J67" s="16" t="s">
        <v>13</v>
      </c>
      <c r="K67">
        <f>IF(J67="Einschraub Einlass 8 mm",8,IF(J67="Einschraub Einlass 10 mm",10,IF(J67="Einschraub Einlass 13 mm",13)))</f>
        <v>10</v>
      </c>
      <c r="L67" s="4" t="s">
        <v>11</v>
      </c>
      <c r="M67" s="1">
        <v>0</v>
      </c>
      <c r="N67" s="10">
        <f t="shared" ref="N67:Y72" si="8">IF(N$15*1000^2/($M$12*($K67/2000)^2*PI())*($K67/1000)/$O$12&lt;2320,(64*25*1000*$M$12*(N$15/($M$12*($K67/2000)^2*PI()))^2)/((N$15*1000^2/($M$12*($K67/2000)^2*PI())*($K67/1000)/$O$12)*1000*$K67*2)*AC67,(0.3164*25*1000*$M$12*(N$15/($M$12*($K67/2000)^2*PI()))^2)/(((N$15*1000^2/($M$12*($K67/2000)^2*PI())*($K67/1000)/$O$12))^0.25*1000*$K67*2)*AC67)</f>
        <v>1.9957141881013856</v>
      </c>
      <c r="O67" s="10">
        <f t="shared" si="8"/>
        <v>9.2033488811177993</v>
      </c>
      <c r="P67" s="10">
        <f t="shared" si="8"/>
        <v>21.301154147922514</v>
      </c>
      <c r="Q67" s="10">
        <f t="shared" si="8"/>
        <v>38.506657844238468</v>
      </c>
      <c r="R67" s="10">
        <f t="shared" si="8"/>
        <v>60.72033224076123</v>
      </c>
      <c r="S67" s="10">
        <f t="shared" si="8"/>
        <v>87.84573515640551</v>
      </c>
      <c r="T67" s="10">
        <f t="shared" si="8"/>
        <v>119.80546250337601</v>
      </c>
      <c r="U67" s="10">
        <f t="shared" si="8"/>
        <v>156.54280797294609</v>
      </c>
      <c r="V67" s="10">
        <f t="shared" si="8"/>
        <v>198.0198475833229</v>
      </c>
      <c r="W67" s="10">
        <f t="shared" si="8"/>
        <v>244.2149111974947</v>
      </c>
      <c r="X67" s="10">
        <f t="shared" si="8"/>
        <v>295.12025997452037</v>
      </c>
      <c r="Y67" s="10">
        <f t="shared" si="8"/>
        <v>350.74015093560195</v>
      </c>
      <c r="AB67">
        <f t="shared" ref="AB67:AN69" si="9">IF($J67="Einschraub Einlass 8 mm",(-0.674317161672497+472.61493062248*M$15)/(1 + 61.1678061693514*M$15 + -70.1563909237953*M$15^2),IF($J67="Einschraub Einlass 10 mm",(-0.674317161672497+472.61493062248*M$15)/(1 + 61.1678061693514*M$15 + -70.1563909237953*M$15^2)*1.585,IF($J67="Einschraub Einlass 13 mm",(-0.674317161672497+472.61493062248*M$15)/(1 + 61.1678061693514*M$15 + -70.1563909237953*M$15^2)*3.982)))</f>
        <v>-1.0687927012509078</v>
      </c>
      <c r="AC67">
        <f t="shared" si="9"/>
        <v>3.3161306034752864</v>
      </c>
      <c r="AD67">
        <f t="shared" si="9"/>
        <v>5.1115486773667866</v>
      </c>
      <c r="AE67">
        <f t="shared" si="9"/>
        <v>6.3376947887583999</v>
      </c>
      <c r="AF67">
        <f t="shared" si="9"/>
        <v>7.2387427810439542</v>
      </c>
      <c r="AG67">
        <f t="shared" si="9"/>
        <v>7.9369264340123538</v>
      </c>
      <c r="AH67">
        <f t="shared" si="9"/>
        <v>8.5002180279868291</v>
      </c>
      <c r="AI67">
        <f t="shared" si="9"/>
        <v>8.9694355584231236</v>
      </c>
      <c r="AJ67">
        <f t="shared" si="9"/>
        <v>9.370576054085678</v>
      </c>
      <c r="AK67">
        <f t="shared" si="9"/>
        <v>9.7209867778207943</v>
      </c>
      <c r="AL67">
        <f t="shared" si="9"/>
        <v>10.032690124766633</v>
      </c>
      <c r="AM67">
        <f t="shared" si="9"/>
        <v>10.31428447414692</v>
      </c>
      <c r="AN67">
        <f t="shared" si="9"/>
        <v>10.572085159851511</v>
      </c>
      <c r="AQ67">
        <v>48</v>
      </c>
      <c r="AR67" s="14">
        <v>4.6722500190142249</v>
      </c>
      <c r="AS67" s="13">
        <f t="shared" si="4"/>
        <v>45738.278575786862</v>
      </c>
      <c r="AT67" s="9">
        <v>3.6329700450824878</v>
      </c>
      <c r="AU67" s="13">
        <f t="shared" si="5"/>
        <v>35564.405865106142</v>
      </c>
    </row>
    <row r="68" spans="1:47" x14ac:dyDescent="0.45">
      <c r="A68">
        <f t="shared" si="0"/>
        <v>49</v>
      </c>
      <c r="B68" s="13">
        <f t="shared" si="1"/>
        <v>45725.730514129893</v>
      </c>
      <c r="F68">
        <f t="shared" si="2"/>
        <v>49</v>
      </c>
      <c r="G68" s="13">
        <f t="shared" si="3"/>
        <v>35546.579068154126</v>
      </c>
      <c r="I68" s="1">
        <v>2</v>
      </c>
      <c r="J68" s="16" t="s">
        <v>13</v>
      </c>
      <c r="K68">
        <f t="shared" ref="K68:K69" si="10">IF(J68="Einschraub Einlass 8 mm",8,IF(J68="Einschraub Einlass 10 mm",10,IF(J68="Einschraub Einlass 13 mm",13)))</f>
        <v>10</v>
      </c>
      <c r="L68" s="4" t="s">
        <v>11</v>
      </c>
      <c r="M68" s="1">
        <v>0</v>
      </c>
      <c r="N68" s="10">
        <f t="shared" si="8"/>
        <v>1.9957141881013856</v>
      </c>
      <c r="O68" s="10">
        <f t="shared" si="8"/>
        <v>9.2033488811177993</v>
      </c>
      <c r="P68" s="10">
        <f t="shared" si="8"/>
        <v>21.301154147922514</v>
      </c>
      <c r="Q68" s="10">
        <f t="shared" si="8"/>
        <v>38.506657844238468</v>
      </c>
      <c r="R68" s="10">
        <f t="shared" si="8"/>
        <v>60.72033224076123</v>
      </c>
      <c r="S68" s="10">
        <f t="shared" si="8"/>
        <v>87.84573515640551</v>
      </c>
      <c r="T68" s="10">
        <f t="shared" si="8"/>
        <v>119.80546250337601</v>
      </c>
      <c r="U68" s="10">
        <f t="shared" si="8"/>
        <v>156.54280797294609</v>
      </c>
      <c r="V68" s="10">
        <f t="shared" si="8"/>
        <v>198.0198475833229</v>
      </c>
      <c r="W68" s="10">
        <f t="shared" si="8"/>
        <v>244.2149111974947</v>
      </c>
      <c r="X68" s="10">
        <f t="shared" si="8"/>
        <v>295.12025997452037</v>
      </c>
      <c r="Y68" s="10">
        <f t="shared" si="8"/>
        <v>350.74015093560195</v>
      </c>
      <c r="AB68">
        <f t="shared" si="9"/>
        <v>-1.0687927012509078</v>
      </c>
      <c r="AC68">
        <f t="shared" si="9"/>
        <v>3.3161306034752864</v>
      </c>
      <c r="AD68">
        <f t="shared" si="9"/>
        <v>5.1115486773667866</v>
      </c>
      <c r="AE68">
        <f t="shared" si="9"/>
        <v>6.3376947887583999</v>
      </c>
      <c r="AF68">
        <f t="shared" si="9"/>
        <v>7.2387427810439542</v>
      </c>
      <c r="AG68">
        <f t="shared" si="9"/>
        <v>7.9369264340123538</v>
      </c>
      <c r="AH68">
        <f t="shared" si="9"/>
        <v>8.5002180279868291</v>
      </c>
      <c r="AI68">
        <f t="shared" si="9"/>
        <v>8.9694355584231236</v>
      </c>
      <c r="AJ68">
        <f t="shared" si="9"/>
        <v>9.370576054085678</v>
      </c>
      <c r="AK68">
        <f t="shared" si="9"/>
        <v>9.7209867778207943</v>
      </c>
      <c r="AL68">
        <f t="shared" si="9"/>
        <v>10.032690124766633</v>
      </c>
      <c r="AM68">
        <f t="shared" si="9"/>
        <v>10.31428447414692</v>
      </c>
      <c r="AN68">
        <f t="shared" si="9"/>
        <v>10.572085159851511</v>
      </c>
      <c r="AQ68">
        <v>49</v>
      </c>
      <c r="AR68" s="14">
        <v>4.670968211234376</v>
      </c>
      <c r="AS68" s="13">
        <f t="shared" si="4"/>
        <v>45725.730514129893</v>
      </c>
      <c r="AT68" s="9">
        <v>3.6311490046981194</v>
      </c>
      <c r="AU68" s="13">
        <f t="shared" si="5"/>
        <v>35546.579068154126</v>
      </c>
    </row>
    <row r="69" spans="1:47" x14ac:dyDescent="0.45">
      <c r="A69">
        <f t="shared" si="0"/>
        <v>50</v>
      </c>
      <c r="B69" s="13">
        <f t="shared" si="1"/>
        <v>45712.873974518501</v>
      </c>
      <c r="F69">
        <f t="shared" si="2"/>
        <v>50</v>
      </c>
      <c r="G69" s="13">
        <f t="shared" si="3"/>
        <v>35528.642786270866</v>
      </c>
      <c r="I69" s="1">
        <v>3</v>
      </c>
      <c r="J69" s="16" t="s">
        <v>13</v>
      </c>
      <c r="K69">
        <f t="shared" si="10"/>
        <v>10</v>
      </c>
      <c r="L69" s="4" t="s">
        <v>11</v>
      </c>
      <c r="M69" s="1">
        <v>0</v>
      </c>
      <c r="N69" s="10">
        <f t="shared" si="8"/>
        <v>1.9957141881013856</v>
      </c>
      <c r="O69" s="10">
        <f t="shared" si="8"/>
        <v>9.2033488811177993</v>
      </c>
      <c r="P69" s="10">
        <f t="shared" si="8"/>
        <v>21.301154147922514</v>
      </c>
      <c r="Q69" s="10">
        <f t="shared" si="8"/>
        <v>38.506657844238468</v>
      </c>
      <c r="R69" s="10">
        <f t="shared" si="8"/>
        <v>60.72033224076123</v>
      </c>
      <c r="S69" s="10">
        <f t="shared" si="8"/>
        <v>87.84573515640551</v>
      </c>
      <c r="T69" s="10">
        <f t="shared" si="8"/>
        <v>119.80546250337601</v>
      </c>
      <c r="U69" s="10">
        <f t="shared" si="8"/>
        <v>156.54280797294609</v>
      </c>
      <c r="V69" s="10">
        <f t="shared" si="8"/>
        <v>198.0198475833229</v>
      </c>
      <c r="W69" s="10">
        <f t="shared" si="8"/>
        <v>244.2149111974947</v>
      </c>
      <c r="X69" s="10">
        <f t="shared" si="8"/>
        <v>295.12025997452037</v>
      </c>
      <c r="Y69" s="10">
        <f t="shared" si="8"/>
        <v>350.74015093560195</v>
      </c>
      <c r="AB69">
        <f t="shared" si="9"/>
        <v>-1.0687927012509078</v>
      </c>
      <c r="AC69">
        <f t="shared" si="9"/>
        <v>3.3161306034752864</v>
      </c>
      <c r="AD69">
        <f t="shared" si="9"/>
        <v>5.1115486773667866</v>
      </c>
      <c r="AE69">
        <f t="shared" si="9"/>
        <v>6.3376947887583999</v>
      </c>
      <c r="AF69">
        <f t="shared" si="9"/>
        <v>7.2387427810439542</v>
      </c>
      <c r="AG69">
        <f t="shared" si="9"/>
        <v>7.9369264340123538</v>
      </c>
      <c r="AH69">
        <f t="shared" si="9"/>
        <v>8.5002180279868291</v>
      </c>
      <c r="AI69">
        <f t="shared" si="9"/>
        <v>8.9694355584231236</v>
      </c>
      <c r="AJ69">
        <f t="shared" si="9"/>
        <v>9.370576054085678</v>
      </c>
      <c r="AK69">
        <f t="shared" si="9"/>
        <v>9.7209867778207943</v>
      </c>
      <c r="AL69">
        <f t="shared" si="9"/>
        <v>10.032690124766633</v>
      </c>
      <c r="AM69">
        <f t="shared" si="9"/>
        <v>10.31428447414692</v>
      </c>
      <c r="AN69">
        <f t="shared" si="9"/>
        <v>10.572085159851511</v>
      </c>
      <c r="AQ69">
        <v>50</v>
      </c>
      <c r="AR69" s="14">
        <v>4.6696548918591345</v>
      </c>
      <c r="AS69" s="13">
        <f t="shared" si="4"/>
        <v>45712.873974518501</v>
      </c>
      <c r="AT69" s="9">
        <v>3.6293167802248862</v>
      </c>
      <c r="AU69" s="13">
        <f t="shared" si="5"/>
        <v>35528.642786270866</v>
      </c>
    </row>
    <row r="70" spans="1:47" x14ac:dyDescent="0.45">
      <c r="A70">
        <f t="shared" si="0"/>
        <v>51</v>
      </c>
      <c r="B70" s="13">
        <f t="shared" si="1"/>
        <v>45699.707770514622</v>
      </c>
      <c r="F70">
        <f t="shared" si="2"/>
        <v>51</v>
      </c>
      <c r="G70" s="13">
        <f t="shared" si="3"/>
        <v>35510.598557060664</v>
      </c>
      <c r="I70" s="1">
        <v>4</v>
      </c>
      <c r="J70" s="16" t="s">
        <v>14</v>
      </c>
      <c r="K70">
        <f>IF(J70="Einschraub Auslass 8 mm",8,IF(J70="Einschraub Auslass 10 mm",10,IF(J70="Einschraub Auslass 13 mm",13)))</f>
        <v>10</v>
      </c>
      <c r="L70" s="4" t="s">
        <v>11</v>
      </c>
      <c r="M70" s="1">
        <v>0</v>
      </c>
      <c r="N70" s="10">
        <f t="shared" si="8"/>
        <v>10.314529295088855</v>
      </c>
      <c r="O70" s="10">
        <f t="shared" si="8"/>
        <v>37.13272837592212</v>
      </c>
      <c r="P70" s="10">
        <f t="shared" si="8"/>
        <v>75.942474287376228</v>
      </c>
      <c r="Q70" s="10">
        <f t="shared" si="8"/>
        <v>127.39162963972053</v>
      </c>
      <c r="R70" s="10">
        <f t="shared" si="8"/>
        <v>191.19304237340717</v>
      </c>
      <c r="S70" s="10">
        <f t="shared" si="8"/>
        <v>267.25890449125239</v>
      </c>
      <c r="T70" s="10">
        <f t="shared" si="8"/>
        <v>355.63200568996075</v>
      </c>
      <c r="U70" s="10">
        <f t="shared" si="8"/>
        <v>456.44960528993374</v>
      </c>
      <c r="V70" s="10">
        <f t="shared" si="8"/>
        <v>569.92310520404715</v>
      </c>
      <c r="W70" s="10">
        <f t="shared" si="8"/>
        <v>696.32610874514864</v>
      </c>
      <c r="X70" s="10">
        <f t="shared" si="8"/>
        <v>835.9873098610617</v>
      </c>
      <c r="Y70" s="10">
        <f t="shared" si="8"/>
        <v>989.28637315448498</v>
      </c>
      <c r="AB70">
        <f t="shared" ref="AB70:AN72" si="11">IF($J70="Einschraub Auslass 8 mm",(-0.0288193682407218+3616.60902410213*M$15)/(1+212.818202316404*M$15+-461.039165146899*M$15^2),IF($J70="Einschraub Auslass 10 mm",(-0.0288193682407218+3616.60902410213*M$15)/(1+212.818202316404*M$15+-461.039165146899*M$15^2)*1.585,IF($J70="Einschraub Auslass 13 mm",(-0.0288193682407218+3616.60902410213*M$15)/(1+212.818202316404*M$15+-461.039165146899*M$15^2)*3.982)))</f>
        <v>-4.5678698661544052E-2</v>
      </c>
      <c r="AC70">
        <f t="shared" si="11"/>
        <v>17.138890157626562</v>
      </c>
      <c r="AD70">
        <f t="shared" si="11"/>
        <v>20.623552477336041</v>
      </c>
      <c r="AE70">
        <f t="shared" si="11"/>
        <v>22.595030306536888</v>
      </c>
      <c r="AF70">
        <f t="shared" si="11"/>
        <v>23.94794279862252</v>
      </c>
      <c r="AG70">
        <f t="shared" si="11"/>
        <v>24.991383545066636</v>
      </c>
      <c r="AH70">
        <f t="shared" si="11"/>
        <v>25.860776895449572</v>
      </c>
      <c r="AI70">
        <f t="shared" si="11"/>
        <v>26.624982625136834</v>
      </c>
      <c r="AJ70">
        <f t="shared" si="11"/>
        <v>27.32285051361735</v>
      </c>
      <c r="AK70">
        <f t="shared" si="11"/>
        <v>27.978079155585135</v>
      </c>
      <c r="AL70">
        <f t="shared" si="11"/>
        <v>28.606050468290555</v>
      </c>
      <c r="AM70">
        <f t="shared" si="11"/>
        <v>29.21727885245237</v>
      </c>
      <c r="AN70">
        <f t="shared" si="11"/>
        <v>29.819282898096713</v>
      </c>
      <c r="AQ70">
        <v>51</v>
      </c>
      <c r="AR70" s="14">
        <v>4.6683099396916514</v>
      </c>
      <c r="AS70" s="13">
        <f t="shared" si="4"/>
        <v>45699.707770514622</v>
      </c>
      <c r="AT70" s="9">
        <v>3.627473528731922</v>
      </c>
      <c r="AU70" s="13">
        <f t="shared" si="5"/>
        <v>35510.598557060664</v>
      </c>
    </row>
    <row r="71" spans="1:47" x14ac:dyDescent="0.45">
      <c r="A71">
        <f t="shared" si="0"/>
        <v>52</v>
      </c>
      <c r="B71" s="13">
        <f t="shared" si="1"/>
        <v>45686.230734749697</v>
      </c>
      <c r="F71">
        <f t="shared" si="2"/>
        <v>52</v>
      </c>
      <c r="G71" s="13">
        <f t="shared" si="3"/>
        <v>35492.447866712726</v>
      </c>
      <c r="I71" s="1">
        <v>5</v>
      </c>
      <c r="J71" s="16" t="s">
        <v>14</v>
      </c>
      <c r="K71">
        <f t="shared" ref="K71:K72" si="12">IF(J71="Einschraub Auslass 8 mm",8,IF(J71="Einschraub Auslass 10 mm",10,IF(J71="Einschraub Auslass 13 mm",13)))</f>
        <v>10</v>
      </c>
      <c r="L71" s="4" t="s">
        <v>11</v>
      </c>
      <c r="M71" s="1">
        <v>0</v>
      </c>
      <c r="N71" s="10">
        <f t="shared" si="8"/>
        <v>10.314529295088855</v>
      </c>
      <c r="O71" s="10">
        <f t="shared" si="8"/>
        <v>37.13272837592212</v>
      </c>
      <c r="P71" s="10">
        <f t="shared" si="8"/>
        <v>75.942474287376228</v>
      </c>
      <c r="Q71" s="10">
        <f t="shared" si="8"/>
        <v>127.39162963972053</v>
      </c>
      <c r="R71" s="10">
        <f t="shared" si="8"/>
        <v>191.19304237340717</v>
      </c>
      <c r="S71" s="10">
        <f t="shared" si="8"/>
        <v>267.25890449125239</v>
      </c>
      <c r="T71" s="10">
        <f t="shared" si="8"/>
        <v>355.63200568996075</v>
      </c>
      <c r="U71" s="10">
        <f t="shared" si="8"/>
        <v>456.44960528993374</v>
      </c>
      <c r="V71" s="10">
        <f t="shared" si="8"/>
        <v>569.92310520404715</v>
      </c>
      <c r="W71" s="10">
        <f t="shared" si="8"/>
        <v>696.32610874514864</v>
      </c>
      <c r="X71" s="10">
        <f t="shared" si="8"/>
        <v>835.9873098610617</v>
      </c>
      <c r="Y71" s="10">
        <f t="shared" si="8"/>
        <v>989.28637315448498</v>
      </c>
      <c r="AB71">
        <f t="shared" si="11"/>
        <v>-4.5678698661544052E-2</v>
      </c>
      <c r="AC71">
        <f t="shared" si="11"/>
        <v>17.138890157626562</v>
      </c>
      <c r="AD71">
        <f t="shared" si="11"/>
        <v>20.623552477336041</v>
      </c>
      <c r="AE71">
        <f t="shared" si="11"/>
        <v>22.595030306536888</v>
      </c>
      <c r="AF71">
        <f t="shared" si="11"/>
        <v>23.94794279862252</v>
      </c>
      <c r="AG71">
        <f t="shared" si="11"/>
        <v>24.991383545066636</v>
      </c>
      <c r="AH71">
        <f t="shared" si="11"/>
        <v>25.860776895449572</v>
      </c>
      <c r="AI71">
        <f t="shared" si="11"/>
        <v>26.624982625136834</v>
      </c>
      <c r="AJ71">
        <f t="shared" si="11"/>
        <v>27.32285051361735</v>
      </c>
      <c r="AK71">
        <f t="shared" si="11"/>
        <v>27.978079155585135</v>
      </c>
      <c r="AL71">
        <f t="shared" si="11"/>
        <v>28.606050468290555</v>
      </c>
      <c r="AM71">
        <f t="shared" si="11"/>
        <v>29.21727885245237</v>
      </c>
      <c r="AN71">
        <f t="shared" si="11"/>
        <v>29.819282898096713</v>
      </c>
      <c r="AQ71">
        <v>52</v>
      </c>
      <c r="AR71" s="14">
        <v>4.6669332354830608</v>
      </c>
      <c r="AS71" s="13">
        <f t="shared" si="4"/>
        <v>45686.230734749697</v>
      </c>
      <c r="AT71" s="9">
        <v>3.6256194020362091</v>
      </c>
      <c r="AU71" s="13">
        <f t="shared" si="5"/>
        <v>35492.447866712726</v>
      </c>
    </row>
    <row r="72" spans="1:47" x14ac:dyDescent="0.45">
      <c r="A72">
        <f t="shared" si="0"/>
        <v>53</v>
      </c>
      <c r="B72" s="13">
        <f t="shared" si="1"/>
        <v>45672.441718252987</v>
      </c>
      <c r="F72">
        <f t="shared" si="2"/>
        <v>53</v>
      </c>
      <c r="G72" s="13">
        <f t="shared" si="3"/>
        <v>35474.192152679156</v>
      </c>
      <c r="I72" s="1">
        <v>6</v>
      </c>
      <c r="J72" s="16" t="s">
        <v>14</v>
      </c>
      <c r="K72">
        <f t="shared" si="12"/>
        <v>10</v>
      </c>
      <c r="L72" s="4" t="s">
        <v>11</v>
      </c>
      <c r="M72" s="1">
        <v>0</v>
      </c>
      <c r="N72" s="10">
        <f t="shared" si="8"/>
        <v>10.314529295088855</v>
      </c>
      <c r="O72" s="10">
        <f t="shared" si="8"/>
        <v>37.13272837592212</v>
      </c>
      <c r="P72" s="10">
        <f t="shared" si="8"/>
        <v>75.942474287376228</v>
      </c>
      <c r="Q72" s="10">
        <f t="shared" si="8"/>
        <v>127.39162963972053</v>
      </c>
      <c r="R72" s="10">
        <f t="shared" si="8"/>
        <v>191.19304237340717</v>
      </c>
      <c r="S72" s="10">
        <f t="shared" si="8"/>
        <v>267.25890449125239</v>
      </c>
      <c r="T72" s="10">
        <f t="shared" si="8"/>
        <v>355.63200568996075</v>
      </c>
      <c r="U72" s="10">
        <f t="shared" si="8"/>
        <v>456.44960528993374</v>
      </c>
      <c r="V72" s="10">
        <f t="shared" si="8"/>
        <v>569.92310520404715</v>
      </c>
      <c r="W72" s="10">
        <f t="shared" si="8"/>
        <v>696.32610874514864</v>
      </c>
      <c r="X72" s="10">
        <f t="shared" si="8"/>
        <v>835.9873098610617</v>
      </c>
      <c r="Y72" s="10">
        <f t="shared" si="8"/>
        <v>989.28637315448498</v>
      </c>
      <c r="AB72">
        <f t="shared" si="11"/>
        <v>-4.5678698661544052E-2</v>
      </c>
      <c r="AC72">
        <f t="shared" si="11"/>
        <v>17.138890157626562</v>
      </c>
      <c r="AD72">
        <f t="shared" si="11"/>
        <v>20.623552477336041</v>
      </c>
      <c r="AE72">
        <f t="shared" si="11"/>
        <v>22.595030306536888</v>
      </c>
      <c r="AF72">
        <f t="shared" si="11"/>
        <v>23.94794279862252</v>
      </c>
      <c r="AG72">
        <f t="shared" si="11"/>
        <v>24.991383545066636</v>
      </c>
      <c r="AH72">
        <f t="shared" si="11"/>
        <v>25.860776895449572</v>
      </c>
      <c r="AI72">
        <f t="shared" si="11"/>
        <v>26.624982625136834</v>
      </c>
      <c r="AJ72">
        <f t="shared" si="11"/>
        <v>27.32285051361735</v>
      </c>
      <c r="AK72">
        <f t="shared" si="11"/>
        <v>27.978079155585135</v>
      </c>
      <c r="AL72">
        <f t="shared" si="11"/>
        <v>28.606050468290555</v>
      </c>
      <c r="AM72">
        <f t="shared" si="11"/>
        <v>29.21727885245237</v>
      </c>
      <c r="AN72">
        <f t="shared" si="11"/>
        <v>29.819282898096713</v>
      </c>
      <c r="AQ72">
        <v>53</v>
      </c>
      <c r="AR72" s="14">
        <v>4.6655246618638726</v>
      </c>
      <c r="AS72" s="13">
        <f t="shared" si="4"/>
        <v>45672.441718252987</v>
      </c>
      <c r="AT72" s="9">
        <v>3.6237545469761496</v>
      </c>
      <c r="AU72" s="13">
        <f t="shared" si="5"/>
        <v>35474.192152679156</v>
      </c>
    </row>
    <row r="73" spans="1:47" x14ac:dyDescent="0.45">
      <c r="A73">
        <f t="shared" si="0"/>
        <v>54</v>
      </c>
      <c r="B73" s="13">
        <f t="shared" si="1"/>
        <v>45658.339589816052</v>
      </c>
      <c r="F73">
        <f t="shared" si="2"/>
        <v>54</v>
      </c>
      <c r="G73" s="13">
        <f t="shared" si="3"/>
        <v>35455.832806165548</v>
      </c>
      <c r="I73" s="1">
        <v>7</v>
      </c>
      <c r="J73" s="16" t="s">
        <v>15</v>
      </c>
      <c r="K73">
        <f>IF(J73="Einschraub Einlass 8 mm 90°",8,IF(J73="Einschraub Einlass 10 mm 90°",10,IF(J73="Einschraub Einlass 13 mm 90°",13)))</f>
        <v>10</v>
      </c>
      <c r="L73" s="4" t="s">
        <v>11</v>
      </c>
      <c r="M73" s="1">
        <v>0</v>
      </c>
      <c r="N73" s="10">
        <f t="shared" ref="N73:N90" si="13">IF(N$15*1000^2/($M$12*($K73/2000)^2*PI())*($K73/1000)/$O$12&lt;2320,(64*52.5*1000*$M$12*(N$15/($M$12*($K73/2000)^2*PI()))^2)/((N$15*1000^2/($M$12*($K73/2000)^2*PI())*($K73/1000)/$O$12)*1000*$K73*2)*AC73,(0.3164*52.5*1000*$M$12*(N$15/($M$12*($K73/2000)^2*PI()))^2)/(((N$15*1000^2/($M$12*($K73/2000)^2*PI())*($K73/1000)/$O$12))^0.25*1000*$K73*2)*AC73)</f>
        <v>23.774883065234445</v>
      </c>
      <c r="O73" s="10">
        <f t="shared" ref="O73:O90" si="14">IF(O$15*1000^2/($M$12*($K73/2000)^2*PI())*($K73/1000)/$O$12&lt;2320,(64*52.5*1000*$M$12*(O$15/($M$12*($K73/2000)^2*PI()))^2)/((O$15*1000^2/($M$12*($K73/2000)^2*PI())*($K73/1000)/$O$12)*1000*$K73*2)*AD73,(0.3164*52.5*1000*$M$12*(O$15/($M$12*($K73/2000)^2*PI()))^2)/(((O$15*1000^2/($M$12*($K73/2000)^2*PI())*($K73/1000)/$O$12))^0.25*1000*$K73*2)*AD73)</f>
        <v>91.852557429802559</v>
      </c>
      <c r="P73" s="10">
        <f t="shared" ref="P73:P90" si="15">IF(P$15*1000^2/($M$12*($K73/2000)^2*PI())*($K73/1000)/$O$12&lt;2320,(64*52.5*1000*$M$12*(P$15/($M$12*($K73/2000)^2*PI()))^2)/((P$15*1000^2/($M$12*($K73/2000)^2*PI())*($K73/1000)/$O$12)*1000*$K73*2)*AE73,(0.3164*52.5*1000*$M$12*(P$15/($M$12*($K73/2000)^2*PI()))^2)/(((P$15*1000^2/($M$12*($K73/2000)^2*PI())*($K73/1000)/$O$12))^0.25*1000*$K73*2)*AE73)</f>
        <v>193.63985533223268</v>
      </c>
      <c r="Q73" s="10">
        <f t="shared" ref="Q73:Q90" si="16">IF(Q$15*1000^2/($M$12*($K73/2000)^2*PI())*($K73/1000)/$O$12&lt;2320,(64*52.5*1000*$M$12*(Q$15/($M$12*($K73/2000)^2*PI()))^2)/((Q$15*1000^2/($M$12*($K73/2000)^2*PI())*($K73/1000)/$O$12)*1000*$K73*2)*AF73,(0.3164*52.5*1000*$M$12*(Q$15/($M$12*($K73/2000)^2*PI()))^2)/(((Q$15*1000^2/($M$12*($K73/2000)^2*PI())*($K73/1000)/$O$12))^0.25*1000*$K73*2)*AF73)</f>
        <v>328.9075644075823</v>
      </c>
      <c r="R73" s="10">
        <f t="shared" ref="R73:R90" si="17">IF(R$15*1000^2/($M$12*($K73/2000)^2*PI())*($K73/1000)/$O$12&lt;2320,(64*52.5*1000*$M$12*(R$15/($M$12*($K73/2000)^2*PI()))^2)/((R$15*1000^2/($M$12*($K73/2000)^2*PI())*($K73/1000)/$O$12)*1000*$K73*2)*AG73,(0.3164*52.5*1000*$M$12*(R$15/($M$12*($K73/2000)^2*PI()))^2)/(((R$15*1000^2/($M$12*($K73/2000)^2*PI())*($K73/1000)/$O$12))^0.25*1000*$K73*2)*AG73)</f>
        <v>495.08193343395214</v>
      </c>
      <c r="S73" s="10">
        <f t="shared" ref="S73:S90" si="18">IF(S$15*1000^2/($M$12*($K73/2000)^2*PI())*($K73/1000)/$O$12&lt;2320,(64*52.5*1000*$M$12*(S$15/($M$12*($K73/2000)^2*PI()))^2)/((S$15*1000^2/($M$12*($K73/2000)^2*PI())*($K73/1000)/$O$12)*1000*$K73*2)*AH73,(0.3164*52.5*1000*$M$12*(S$15/($M$12*($K73/2000)^2*PI()))^2)/(((S$15*1000^2/($M$12*($K73/2000)^2*PI())*($K73/1000)/$O$12))^0.25*1000*$K73*2)*AH73)</f>
        <v>690.09240199564351</v>
      </c>
      <c r="T73" s="10">
        <f t="shared" ref="T73:T90" si="19">IF(T$15*1000^2/($M$12*($K73/2000)^2*PI())*($K73/1000)/$O$12&lt;2320,(64*52.5*1000*$M$12*(T$15/($M$12*($K73/2000)^2*PI()))^2)/((T$15*1000^2/($M$12*($K73/2000)^2*PI())*($K73/1000)/$O$12)*1000*$K73*2)*AI73,(0.3164*52.5*1000*$M$12*(T$15/($M$12*($K73/2000)^2*PI()))^2)/(((T$15*1000^2/($M$12*($K73/2000)^2*PI())*($K73/1000)/$O$12))^0.25*1000*$K73*2)*AI73)</f>
        <v>912.23441415533262</v>
      </c>
      <c r="U73" s="10">
        <f t="shared" ref="U73:U90" si="20">IF(U$15*1000^2/($M$12*($K73/2000)^2*PI())*($K73/1000)/$O$12&lt;2320,(64*52.5*1000*$M$12*(U$15/($M$12*($K73/2000)^2*PI()))^2)/((U$15*1000^2/($M$12*($K73/2000)^2*PI())*($K73/1000)/$O$12)*1000*$K73*2)*AJ73,(0.3164*52.5*1000*$M$12*(U$15/($M$12*($K73/2000)^2*PI()))^2)/(((U$15*1000^2/($M$12*($K73/2000)^2*PI())*($K73/1000)/$O$12))^0.25*1000*$K73*2)*AJ73)</f>
        <v>1160.0698643585342</v>
      </c>
      <c r="V73" s="10">
        <f t="shared" ref="V73:V90" si="21">IF(V$15*1000^2/($M$12*($K73/2000)^2*PI())*($K73/1000)/$O$12&lt;2320,(64*52.5*1000*$M$12*(V$15/($M$12*($K73/2000)^2*PI()))^2)/((V$15*1000^2/($M$12*($K73/2000)^2*PI())*($K73/1000)/$O$12)*1000*$K73*2)*AK73,(0.3164*52.5*1000*$M$12*(V$15/($M$12*($K73/2000)^2*PI()))^2)/(((V$15*1000^2/($M$12*($K73/2000)^2*PI())*($K73/1000)/$O$12))^0.25*1000*$K73*2)*AK73)</f>
        <v>1432.359517450712</v>
      </c>
      <c r="W73" s="10">
        <f t="shared" ref="W73:W90" si="22">IF(W$15*1000^2/($M$12*($K73/2000)^2*PI())*($K73/1000)/$O$12&lt;2320,(64*52.5*1000*$M$12*(W$15/($M$12*($K73/2000)^2*PI()))^2)/((W$15*1000^2/($M$12*($K73/2000)^2*PI())*($K73/1000)/$O$12)*1000*$K73*2)*AL73,(0.3164*52.5*1000*$M$12*(W$15/($M$12*($K73/2000)^2*PI()))^2)/(((W$15*1000^2/($M$12*($K73/2000)^2*PI())*($K73/1000)/$O$12))^0.25*1000*$K73*2)*AL73)</f>
        <v>1728.0167252172291</v>
      </c>
      <c r="X73" s="10">
        <f t="shared" ref="X73:X90" si="23">IF(X$15*1000^2/($M$12*($K73/2000)^2*PI())*($K73/1000)/$O$12&lt;2320,(64*52.5*1000*$M$12*(X$15/($M$12*($K73/2000)^2*PI()))^2)/((X$15*1000^2/($M$12*($K73/2000)^2*PI())*($K73/1000)/$O$12)*1000*$K73*2)*AM73,(0.3164*52.5*1000*$M$12*(X$15/($M$12*($K73/2000)^2*PI()))^2)/(((X$15*1000^2/($M$12*($K73/2000)^2*PI())*($K73/1000)/$O$12))^0.25*1000*$K73*2)*AM73)</f>
        <v>2046.0749376238018</v>
      </c>
      <c r="Y73" s="10">
        <f t="shared" ref="Y73:Y90" si="24">IF(Y$15*1000^2/($M$12*($K73/2000)^2*PI())*($K73/1000)/$O$12&lt;2320,(64*52.5*1000*$M$12*(Y$15/($M$12*($K73/2000)^2*PI()))^2)/((Y$15*1000^2/($M$12*($K73/2000)^2*PI())*($K73/1000)/$O$12)*1000*$K73*2)*AN73,(0.3164*52.5*1000*$M$12*(Y$15/($M$12*($K73/2000)^2*PI()))^2)/(((Y$15*1000^2/($M$12*($K73/2000)^2*PI())*($K73/1000)/$O$12))^0.25*1000*$K73*2)*AN73)</f>
        <v>2385.6642749814237</v>
      </c>
      <c r="AB73">
        <f t="shared" ref="AB73:AN75" si="25">IF($J73="Einschraub Einlass 8 mm 90°",(3.75440399433201+381.288779117293*M$15)/(1 + 0.346808982897139*M$15 + 213.599531090185*M$15^2),IF($J73="Einschraub Einlass 10 mm 90°",(-0.259938473921258+4508.17480532467*M$15)/(1 + 112.297101041766*M$15 + 77.5845137478753*M$15^2),IF($J73="Einschraub Einlass 13 mm 90°",(-1.57295418643157+12009.33072578*M$15)/(1 + 125.085352545567*M$15 + -102.430377343291*M$15^2))))</f>
        <v>-0.25993847392125802</v>
      </c>
      <c r="AC73">
        <f t="shared" si="25"/>
        <v>18.811887659953328</v>
      </c>
      <c r="AD73">
        <f t="shared" si="25"/>
        <v>24.29285586344913</v>
      </c>
      <c r="AE73">
        <f t="shared" si="25"/>
        <v>27.434916336607728</v>
      </c>
      <c r="AF73">
        <f t="shared" si="25"/>
        <v>29.442988263990163</v>
      </c>
      <c r="AG73">
        <f t="shared" si="25"/>
        <v>30.815981115434855</v>
      </c>
      <c r="AH73">
        <f t="shared" si="25"/>
        <v>31.797819135122872</v>
      </c>
      <c r="AI73">
        <f t="shared" si="25"/>
        <v>32.521880614868252</v>
      </c>
      <c r="AJ73">
        <f t="shared" si="25"/>
        <v>33.067245563189445</v>
      </c>
      <c r="AK73">
        <f t="shared" si="25"/>
        <v>33.48377183532002</v>
      </c>
      <c r="AL73">
        <f t="shared" si="25"/>
        <v>33.804449511310906</v>
      </c>
      <c r="AM73">
        <f t="shared" si="25"/>
        <v>34.051976228422518</v>
      </c>
      <c r="AN73">
        <f t="shared" si="25"/>
        <v>34.242479199433689</v>
      </c>
      <c r="AQ73">
        <v>54</v>
      </c>
      <c r="AR73" s="14">
        <v>4.6640841032790448</v>
      </c>
      <c r="AS73" s="13">
        <f t="shared" si="4"/>
        <v>45658.339589816052</v>
      </c>
      <c r="AT73" s="9">
        <v>3.6218791056659758</v>
      </c>
      <c r="AU73" s="13">
        <f t="shared" si="5"/>
        <v>35455.832806165548</v>
      </c>
    </row>
    <row r="74" spans="1:47" x14ac:dyDescent="0.45">
      <c r="A74">
        <f t="shared" si="0"/>
        <v>55</v>
      </c>
      <c r="B74" s="13">
        <f t="shared" si="1"/>
        <v>45643.923235390532</v>
      </c>
      <c r="F74">
        <f t="shared" si="2"/>
        <v>55</v>
      </c>
      <c r="G74" s="13">
        <f t="shared" si="3"/>
        <v>35437.371174450338</v>
      </c>
      <c r="I74" s="1">
        <v>8</v>
      </c>
      <c r="J74" s="16" t="s">
        <v>15</v>
      </c>
      <c r="K74">
        <f t="shared" ref="K74:K75" si="26">IF(J74="Einschraub Einlass 8 mm 90°",8,IF(J74="Einschraub Einlass 10 mm 90°",10,IF(J74="Einschraub Einlass 13 mm 90°",13)))</f>
        <v>10</v>
      </c>
      <c r="L74" s="4" t="s">
        <v>11</v>
      </c>
      <c r="M74" s="1">
        <v>0</v>
      </c>
      <c r="N74" s="10">
        <f t="shared" si="13"/>
        <v>23.774883065234445</v>
      </c>
      <c r="O74" s="10">
        <f t="shared" si="14"/>
        <v>91.852557429802559</v>
      </c>
      <c r="P74" s="10">
        <f t="shared" si="15"/>
        <v>193.63985533223268</v>
      </c>
      <c r="Q74" s="10">
        <f t="shared" si="16"/>
        <v>328.9075644075823</v>
      </c>
      <c r="R74" s="10">
        <f t="shared" si="17"/>
        <v>495.08193343395214</v>
      </c>
      <c r="S74" s="10">
        <f t="shared" si="18"/>
        <v>690.09240199564351</v>
      </c>
      <c r="T74" s="10">
        <f t="shared" si="19"/>
        <v>912.23441415533262</v>
      </c>
      <c r="U74" s="10">
        <f t="shared" si="20"/>
        <v>1160.0698643585342</v>
      </c>
      <c r="V74" s="10">
        <f t="shared" si="21"/>
        <v>1432.359517450712</v>
      </c>
      <c r="W74" s="10">
        <f t="shared" si="22"/>
        <v>1728.0167252172291</v>
      </c>
      <c r="X74" s="10">
        <f t="shared" si="23"/>
        <v>2046.0749376238018</v>
      </c>
      <c r="Y74" s="10">
        <f t="shared" si="24"/>
        <v>2385.6642749814237</v>
      </c>
      <c r="AB74">
        <f t="shared" si="25"/>
        <v>-0.25993847392125802</v>
      </c>
      <c r="AC74">
        <f t="shared" si="25"/>
        <v>18.811887659953328</v>
      </c>
      <c r="AD74">
        <f t="shared" si="25"/>
        <v>24.29285586344913</v>
      </c>
      <c r="AE74">
        <f t="shared" si="25"/>
        <v>27.434916336607728</v>
      </c>
      <c r="AF74">
        <f t="shared" si="25"/>
        <v>29.442988263990163</v>
      </c>
      <c r="AG74">
        <f t="shared" si="25"/>
        <v>30.815981115434855</v>
      </c>
      <c r="AH74">
        <f t="shared" si="25"/>
        <v>31.797819135122872</v>
      </c>
      <c r="AI74">
        <f t="shared" si="25"/>
        <v>32.521880614868252</v>
      </c>
      <c r="AJ74">
        <f t="shared" si="25"/>
        <v>33.067245563189445</v>
      </c>
      <c r="AK74">
        <f t="shared" si="25"/>
        <v>33.48377183532002</v>
      </c>
      <c r="AL74">
        <f t="shared" si="25"/>
        <v>33.804449511310906</v>
      </c>
      <c r="AM74">
        <f t="shared" si="25"/>
        <v>34.051976228422518</v>
      </c>
      <c r="AN74">
        <f t="shared" si="25"/>
        <v>34.242479199433689</v>
      </c>
      <c r="AQ74">
        <v>55</v>
      </c>
      <c r="AR74" s="14">
        <v>4.6626114459264691</v>
      </c>
      <c r="AS74" s="13">
        <f t="shared" si="4"/>
        <v>45643.923235390532</v>
      </c>
      <c r="AT74" s="9">
        <v>3.6199932157326788</v>
      </c>
      <c r="AU74" s="13">
        <f t="shared" si="5"/>
        <v>35437.371174450338</v>
      </c>
    </row>
    <row r="75" spans="1:47" x14ac:dyDescent="0.45">
      <c r="A75">
        <f t="shared" si="0"/>
        <v>56</v>
      </c>
      <c r="B75" s="13">
        <f t="shared" si="1"/>
        <v>45629.191557517086</v>
      </c>
      <c r="F75">
        <f t="shared" si="2"/>
        <v>56</v>
      </c>
      <c r="G75" s="13">
        <f t="shared" si="3"/>
        <v>35418.808563047613</v>
      </c>
      <c r="I75" s="1">
        <v>9</v>
      </c>
      <c r="J75" s="16" t="s">
        <v>15</v>
      </c>
      <c r="K75">
        <f t="shared" si="26"/>
        <v>10</v>
      </c>
      <c r="L75" s="4" t="s">
        <v>11</v>
      </c>
      <c r="M75" s="1">
        <v>0</v>
      </c>
      <c r="N75" s="10">
        <f t="shared" si="13"/>
        <v>23.774883065234445</v>
      </c>
      <c r="O75" s="10">
        <f t="shared" si="14"/>
        <v>91.852557429802559</v>
      </c>
      <c r="P75" s="10">
        <f t="shared" si="15"/>
        <v>193.63985533223268</v>
      </c>
      <c r="Q75" s="10">
        <f t="shared" si="16"/>
        <v>328.9075644075823</v>
      </c>
      <c r="R75" s="10">
        <f t="shared" si="17"/>
        <v>495.08193343395214</v>
      </c>
      <c r="S75" s="10">
        <f t="shared" si="18"/>
        <v>690.09240199564351</v>
      </c>
      <c r="T75" s="10">
        <f t="shared" si="19"/>
        <v>912.23441415533262</v>
      </c>
      <c r="U75" s="10">
        <f t="shared" si="20"/>
        <v>1160.0698643585342</v>
      </c>
      <c r="V75" s="10">
        <f t="shared" si="21"/>
        <v>1432.359517450712</v>
      </c>
      <c r="W75" s="10">
        <f t="shared" si="22"/>
        <v>1728.0167252172291</v>
      </c>
      <c r="X75" s="10">
        <f t="shared" si="23"/>
        <v>2046.0749376238018</v>
      </c>
      <c r="Y75" s="10">
        <f t="shared" si="24"/>
        <v>2385.6642749814237</v>
      </c>
      <c r="AB75">
        <f t="shared" si="25"/>
        <v>-0.25993847392125802</v>
      </c>
      <c r="AC75">
        <f t="shared" si="25"/>
        <v>18.811887659953328</v>
      </c>
      <c r="AD75">
        <f t="shared" si="25"/>
        <v>24.29285586344913</v>
      </c>
      <c r="AE75">
        <f t="shared" si="25"/>
        <v>27.434916336607728</v>
      </c>
      <c r="AF75">
        <f t="shared" si="25"/>
        <v>29.442988263990163</v>
      </c>
      <c r="AG75">
        <f t="shared" si="25"/>
        <v>30.815981115434855</v>
      </c>
      <c r="AH75">
        <f t="shared" si="25"/>
        <v>31.797819135122872</v>
      </c>
      <c r="AI75">
        <f t="shared" si="25"/>
        <v>32.521880614868252</v>
      </c>
      <c r="AJ75">
        <f t="shared" si="25"/>
        <v>33.067245563189445</v>
      </c>
      <c r="AK75">
        <f t="shared" si="25"/>
        <v>33.48377183532002</v>
      </c>
      <c r="AL75">
        <f t="shared" si="25"/>
        <v>33.804449511310906</v>
      </c>
      <c r="AM75">
        <f t="shared" si="25"/>
        <v>34.051976228422518</v>
      </c>
      <c r="AN75">
        <f t="shared" si="25"/>
        <v>34.242479199433689</v>
      </c>
      <c r="AQ75">
        <v>56</v>
      </c>
      <c r="AR75" s="14">
        <v>4.6611065776986402</v>
      </c>
      <c r="AS75" s="13">
        <f t="shared" si="4"/>
        <v>45629.191557517086</v>
      </c>
      <c r="AT75" s="9">
        <v>3.6180970105369443</v>
      </c>
      <c r="AU75" s="13">
        <f t="shared" si="5"/>
        <v>35418.808563047613</v>
      </c>
    </row>
    <row r="76" spans="1:47" x14ac:dyDescent="0.45">
      <c r="A76">
        <f t="shared" si="0"/>
        <v>57</v>
      </c>
      <c r="B76" s="13">
        <f t="shared" si="1"/>
        <v>45614.143474783385</v>
      </c>
      <c r="F76">
        <f t="shared" si="2"/>
        <v>57</v>
      </c>
      <c r="G76" s="13">
        <f t="shared" si="3"/>
        <v>35400.146237726629</v>
      </c>
      <c r="I76" s="1">
        <v>10</v>
      </c>
      <c r="J76" s="16" t="s">
        <v>16</v>
      </c>
      <c r="K76">
        <f>IF(J76="Einschraub Auslass 8 mm 90°",8,IF(J76="Einschraub Auslass 10 mm 90°",10,IF(J76="Einschraub Auslass 13 mm 90°",13)))</f>
        <v>10</v>
      </c>
      <c r="L76" s="4" t="s">
        <v>11</v>
      </c>
      <c r="M76" s="1">
        <v>0</v>
      </c>
      <c r="N76" s="10">
        <f t="shared" si="13"/>
        <v>36.006297229302596</v>
      </c>
      <c r="O76" s="10">
        <f t="shared" si="14"/>
        <v>140.79504009551042</v>
      </c>
      <c r="P76" s="10">
        <f t="shared" si="15"/>
        <v>298.96029818470981</v>
      </c>
      <c r="Q76" s="10">
        <f t="shared" si="16"/>
        <v>511.4082906114138</v>
      </c>
      <c r="R76" s="10">
        <f t="shared" si="17"/>
        <v>775.57069763314269</v>
      </c>
      <c r="S76" s="10">
        <f t="shared" si="18"/>
        <v>1089.6193418445421</v>
      </c>
      <c r="T76" s="10">
        <f t="shared" si="19"/>
        <v>1452.2393685419174</v>
      </c>
      <c r="U76" s="10">
        <f t="shared" si="20"/>
        <v>1862.4792111352688</v>
      </c>
      <c r="V76" s="10">
        <f t="shared" si="21"/>
        <v>2319.6535651523345</v>
      </c>
      <c r="W76" s="10">
        <f t="shared" si="22"/>
        <v>2823.2791160234115</v>
      </c>
      <c r="X76" s="10">
        <f t="shared" si="23"/>
        <v>3373.0306057826601</v>
      </c>
      <c r="Y76" s="10">
        <f t="shared" si="24"/>
        <v>3968.709885365528</v>
      </c>
      <c r="AB76">
        <f t="shared" ref="AB76:AN78" si="27">IF($J76="Einschraub Auslass 8 mm 90°",(4.52968504201887+929.452518773881*M$15)/(1 + 16.7117091450414*M$15 + 82.2554423109011*M$15^2),IF($J76="Einschraub Auslass 10 mm 90°",(-3.20672717836386+7540.5630264938*M$15)/(1 + 126.514314854795*M$15 + -113.72718942959*M$15^2),IF($J76="Einschraub Auslass 13 mm 90°",135.984681342664 - 145.535559326006*EXP(-31.4269790056058*M$15^0.811196726205011))))</f>
        <v>-3.20672717836386</v>
      </c>
      <c r="AC76">
        <f t="shared" si="27"/>
        <v>28.489999999999995</v>
      </c>
      <c r="AD76">
        <f t="shared" si="27"/>
        <v>37.236999284888917</v>
      </c>
      <c r="AE76">
        <f t="shared" si="27"/>
        <v>42.35672844617924</v>
      </c>
      <c r="AF76">
        <f t="shared" si="27"/>
        <v>45.78000000000003</v>
      </c>
      <c r="AG76">
        <f t="shared" si="27"/>
        <v>48.274781117893504</v>
      </c>
      <c r="AH76">
        <f t="shared" si="27"/>
        <v>50.207071774604316</v>
      </c>
      <c r="AI76">
        <f t="shared" si="27"/>
        <v>51.773485668881797</v>
      </c>
      <c r="AJ76">
        <f t="shared" si="27"/>
        <v>53.089093444385036</v>
      </c>
      <c r="AK76">
        <f t="shared" si="27"/>
        <v>54.225737160447281</v>
      </c>
      <c r="AL76">
        <f t="shared" si="27"/>
        <v>55.2305975637789</v>
      </c>
      <c r="AM76">
        <f t="shared" si="27"/>
        <v>56.13594883247184</v>
      </c>
      <c r="AN76">
        <f t="shared" si="27"/>
        <v>56.964622861393245</v>
      </c>
      <c r="AQ76">
        <v>57</v>
      </c>
      <c r="AR76" s="14">
        <v>4.6595693881272799</v>
      </c>
      <c r="AS76" s="13">
        <f t="shared" si="4"/>
        <v>45614.143474783385</v>
      </c>
      <c r="AT76" s="9">
        <v>3.6161906193794513</v>
      </c>
      <c r="AU76" s="13">
        <f t="shared" si="5"/>
        <v>35400.146237726629</v>
      </c>
    </row>
    <row r="77" spans="1:47" x14ac:dyDescent="0.45">
      <c r="A77">
        <f t="shared" si="0"/>
        <v>58</v>
      </c>
      <c r="B77" s="13">
        <f t="shared" si="1"/>
        <v>45598.777921308982</v>
      </c>
      <c r="F77">
        <f t="shared" si="2"/>
        <v>58</v>
      </c>
      <c r="G77" s="13">
        <f t="shared" si="3"/>
        <v>35381.38542639988</v>
      </c>
      <c r="I77" s="1">
        <v>11</v>
      </c>
      <c r="J77" s="16" t="s">
        <v>16</v>
      </c>
      <c r="K77">
        <f t="shared" ref="K77:K78" si="28">IF(J77="Einschraub Auslass 8 mm 90°",8,IF(J77="Einschraub Auslass 10 mm 90°",10,IF(J77="Einschraub Auslass 13 mm 90°",13)))</f>
        <v>10</v>
      </c>
      <c r="L77" s="4" t="s">
        <v>11</v>
      </c>
      <c r="M77" s="1">
        <v>0</v>
      </c>
      <c r="N77" s="10">
        <f t="shared" si="13"/>
        <v>36.006297229302596</v>
      </c>
      <c r="O77" s="10">
        <f t="shared" si="14"/>
        <v>140.79504009551042</v>
      </c>
      <c r="P77" s="10">
        <f t="shared" si="15"/>
        <v>298.96029818470981</v>
      </c>
      <c r="Q77" s="10">
        <f t="shared" si="16"/>
        <v>511.4082906114138</v>
      </c>
      <c r="R77" s="10">
        <f t="shared" si="17"/>
        <v>775.57069763314269</v>
      </c>
      <c r="S77" s="10">
        <f t="shared" si="18"/>
        <v>1089.6193418445421</v>
      </c>
      <c r="T77" s="10">
        <f t="shared" si="19"/>
        <v>1452.2393685419174</v>
      </c>
      <c r="U77" s="10">
        <f t="shared" si="20"/>
        <v>1862.4792111352688</v>
      </c>
      <c r="V77" s="10">
        <f t="shared" si="21"/>
        <v>2319.6535651523345</v>
      </c>
      <c r="W77" s="10">
        <f t="shared" si="22"/>
        <v>2823.2791160234115</v>
      </c>
      <c r="X77" s="10">
        <f t="shared" si="23"/>
        <v>3373.0306057826601</v>
      </c>
      <c r="Y77" s="10">
        <f t="shared" si="24"/>
        <v>3968.709885365528</v>
      </c>
      <c r="AB77">
        <f t="shared" si="27"/>
        <v>-3.20672717836386</v>
      </c>
      <c r="AC77">
        <f t="shared" si="27"/>
        <v>28.489999999999995</v>
      </c>
      <c r="AD77">
        <f t="shared" si="27"/>
        <v>37.236999284888917</v>
      </c>
      <c r="AE77">
        <f t="shared" si="27"/>
        <v>42.35672844617924</v>
      </c>
      <c r="AF77">
        <f t="shared" si="27"/>
        <v>45.78000000000003</v>
      </c>
      <c r="AG77">
        <f t="shared" si="27"/>
        <v>48.274781117893504</v>
      </c>
      <c r="AH77">
        <f t="shared" si="27"/>
        <v>50.207071774604316</v>
      </c>
      <c r="AI77">
        <f t="shared" si="27"/>
        <v>51.773485668881797</v>
      </c>
      <c r="AJ77">
        <f t="shared" si="27"/>
        <v>53.089093444385036</v>
      </c>
      <c r="AK77">
        <f t="shared" si="27"/>
        <v>54.225737160447281</v>
      </c>
      <c r="AL77">
        <f t="shared" si="27"/>
        <v>55.2305975637789</v>
      </c>
      <c r="AM77">
        <f t="shared" si="27"/>
        <v>56.13594883247184</v>
      </c>
      <c r="AN77">
        <f t="shared" si="27"/>
        <v>56.964622861393245</v>
      </c>
      <c r="AQ77">
        <v>58</v>
      </c>
      <c r="AR77" s="14">
        <v>4.6579997683307237</v>
      </c>
      <c r="AS77" s="13">
        <f t="shared" si="4"/>
        <v>45598.777921308982</v>
      </c>
      <c r="AT77" s="9">
        <v>3.6142741676937398</v>
      </c>
      <c r="AU77" s="13">
        <f t="shared" si="5"/>
        <v>35381.38542639988</v>
      </c>
    </row>
    <row r="78" spans="1:47" x14ac:dyDescent="0.45">
      <c r="A78">
        <f t="shared" si="0"/>
        <v>59</v>
      </c>
      <c r="B78" s="13">
        <f t="shared" si="1"/>
        <v>45583.093846255513</v>
      </c>
      <c r="F78">
        <f t="shared" si="2"/>
        <v>59</v>
      </c>
      <c r="G78" s="13">
        <f t="shared" si="3"/>
        <v>35362.527320890338</v>
      </c>
      <c r="I78" s="1">
        <v>12</v>
      </c>
      <c r="J78" s="16" t="s">
        <v>16</v>
      </c>
      <c r="K78">
        <f t="shared" si="28"/>
        <v>10</v>
      </c>
      <c r="L78" s="4" t="s">
        <v>11</v>
      </c>
      <c r="M78" s="1">
        <v>0</v>
      </c>
      <c r="N78" s="10">
        <f t="shared" si="13"/>
        <v>36.006297229302596</v>
      </c>
      <c r="O78" s="10">
        <f t="shared" si="14"/>
        <v>140.79504009551042</v>
      </c>
      <c r="P78" s="10">
        <f t="shared" si="15"/>
        <v>298.96029818470981</v>
      </c>
      <c r="Q78" s="10">
        <f t="shared" si="16"/>
        <v>511.4082906114138</v>
      </c>
      <c r="R78" s="10">
        <f t="shared" si="17"/>
        <v>775.57069763314269</v>
      </c>
      <c r="S78" s="10">
        <f t="shared" si="18"/>
        <v>1089.6193418445421</v>
      </c>
      <c r="T78" s="10">
        <f t="shared" si="19"/>
        <v>1452.2393685419174</v>
      </c>
      <c r="U78" s="10">
        <f t="shared" si="20"/>
        <v>1862.4792111352688</v>
      </c>
      <c r="V78" s="10">
        <f t="shared" si="21"/>
        <v>2319.6535651523345</v>
      </c>
      <c r="W78" s="10">
        <f t="shared" si="22"/>
        <v>2823.2791160234115</v>
      </c>
      <c r="X78" s="10">
        <f t="shared" si="23"/>
        <v>3373.0306057826601</v>
      </c>
      <c r="Y78" s="10">
        <f t="shared" si="24"/>
        <v>3968.709885365528</v>
      </c>
      <c r="AB78">
        <f t="shared" si="27"/>
        <v>-3.20672717836386</v>
      </c>
      <c r="AC78">
        <f t="shared" si="27"/>
        <v>28.489999999999995</v>
      </c>
      <c r="AD78">
        <f t="shared" si="27"/>
        <v>37.236999284888917</v>
      </c>
      <c r="AE78">
        <f t="shared" si="27"/>
        <v>42.35672844617924</v>
      </c>
      <c r="AF78">
        <f t="shared" si="27"/>
        <v>45.78000000000003</v>
      </c>
      <c r="AG78">
        <f t="shared" si="27"/>
        <v>48.274781117893504</v>
      </c>
      <c r="AH78">
        <f t="shared" si="27"/>
        <v>50.207071774604316</v>
      </c>
      <c r="AI78">
        <f t="shared" si="27"/>
        <v>51.773485668881797</v>
      </c>
      <c r="AJ78">
        <f t="shared" si="27"/>
        <v>53.089093444385036</v>
      </c>
      <c r="AK78">
        <f t="shared" si="27"/>
        <v>54.225737160447281</v>
      </c>
      <c r="AL78">
        <f t="shared" si="27"/>
        <v>55.2305975637789</v>
      </c>
      <c r="AM78">
        <f t="shared" si="27"/>
        <v>56.13594883247184</v>
      </c>
      <c r="AN78">
        <f t="shared" si="27"/>
        <v>56.964622861393245</v>
      </c>
      <c r="AQ78">
        <v>59</v>
      </c>
      <c r="AR78" s="14">
        <v>4.656397610963884</v>
      </c>
      <c r="AS78" s="13">
        <f t="shared" si="4"/>
        <v>45583.093846255513</v>
      </c>
      <c r="AT78" s="9">
        <v>3.6123477772267365</v>
      </c>
      <c r="AU78" s="13">
        <f t="shared" si="5"/>
        <v>35362.527320890338</v>
      </c>
    </row>
    <row r="79" spans="1:47" x14ac:dyDescent="0.45">
      <c r="A79">
        <f t="shared" si="0"/>
        <v>60</v>
      </c>
      <c r="B79" s="13">
        <f t="shared" si="1"/>
        <v>45567.090213360425</v>
      </c>
      <c r="F79">
        <f t="shared" si="2"/>
        <v>60</v>
      </c>
      <c r="G79" s="13">
        <f t="shared" si="3"/>
        <v>35343.573078587557</v>
      </c>
      <c r="I79" s="1">
        <v>13</v>
      </c>
      <c r="J79" s="16" t="s">
        <v>17</v>
      </c>
      <c r="K79">
        <f>IF(J79="Einschraub Einlass 8 mm 45°",8,IF(J79="Einschraub Einlass 10 mm 45°",10,IF(J79="Einschraub Einlass 13 mm 45°",13)))</f>
        <v>10</v>
      </c>
      <c r="L79" s="4" t="s">
        <v>11</v>
      </c>
      <c r="M79" s="1">
        <v>0</v>
      </c>
      <c r="N79" s="10">
        <f t="shared" si="13"/>
        <v>14.485062401896219</v>
      </c>
      <c r="O79" s="10">
        <f t="shared" si="14"/>
        <v>53.496256474348336</v>
      </c>
      <c r="P79" s="10">
        <f t="shared" si="15"/>
        <v>111.86764490699547</v>
      </c>
      <c r="Q79" s="10">
        <f t="shared" si="16"/>
        <v>190.44911719941956</v>
      </c>
      <c r="R79" s="10">
        <f t="shared" si="17"/>
        <v>288.51263375298691</v>
      </c>
      <c r="S79" s="10">
        <f t="shared" si="18"/>
        <v>405.54078288416781</v>
      </c>
      <c r="T79" s="10">
        <f t="shared" si="19"/>
        <v>541.17847033380463</v>
      </c>
      <c r="U79" s="10">
        <f t="shared" si="20"/>
        <v>695.19285459672005</v>
      </c>
      <c r="V79" s="10">
        <f t="shared" si="21"/>
        <v>867.44475395855272</v>
      </c>
      <c r="W79" s="10">
        <f t="shared" si="22"/>
        <v>1057.8686402515632</v>
      </c>
      <c r="X79" s="10">
        <f t="shared" si="23"/>
        <v>1266.4585102345102</v>
      </c>
      <c r="Y79" s="10">
        <f t="shared" si="24"/>
        <v>1493.2577431557349</v>
      </c>
      <c r="AB79">
        <f t="shared" ref="AB79:AN81" si="29">IF($J79="Einschraub Einlass 8 mm 45°",((3.4778372890684+2042.77987300805*M$15)/(1 + 92.0325360155405*M$15 + -108.715774416597*M$15^2))/1.548,IF($J79="Einschraub Einlass 10 mm 45°",(3.4778372890684+2042.77987300805*M$15)/(1 + 92.0325360155405*M$15 + -108.715774416597*M$15^2),IF($J79="Einschraub Einlass 13 mm 45°",(1.98154884040722+8559.37423470466*M$15)/(1 + 111.16216889364*M$15 + -73.3088286294707*M$15^2)
)))</f>
        <v>3.4778372890684</v>
      </c>
      <c r="AC79">
        <f t="shared" si="29"/>
        <v>11.461312592125607</v>
      </c>
      <c r="AD79">
        <f t="shared" si="29"/>
        <v>14.148510222577533</v>
      </c>
      <c r="AE79">
        <f t="shared" si="29"/>
        <v>15.84942042809868</v>
      </c>
      <c r="AF79">
        <f t="shared" si="29"/>
        <v>17.048531956659765</v>
      </c>
      <c r="AG79">
        <f t="shared" si="29"/>
        <v>17.95823937995209</v>
      </c>
      <c r="AH79">
        <f t="shared" si="29"/>
        <v>18.686356245592034</v>
      </c>
      <c r="AI79">
        <f t="shared" si="29"/>
        <v>19.293441828578189</v>
      </c>
      <c r="AJ79">
        <f t="shared" si="29"/>
        <v>19.816145167632449</v>
      </c>
      <c r="AK79">
        <f t="shared" si="29"/>
        <v>20.277955267116067</v>
      </c>
      <c r="AL79">
        <f t="shared" si="29"/>
        <v>20.694630160184133</v>
      </c>
      <c r="AM79">
        <f t="shared" si="29"/>
        <v>21.077143506225831</v>
      </c>
      <c r="AN79">
        <f t="shared" si="29"/>
        <v>21.43337926699753</v>
      </c>
      <c r="AQ79">
        <v>60</v>
      </c>
      <c r="AR79" s="14">
        <v>4.6547628101706167</v>
      </c>
      <c r="AS79" s="13">
        <f t="shared" si="4"/>
        <v>45567.090213360425</v>
      </c>
      <c r="AT79" s="9">
        <v>3.610411566207933</v>
      </c>
      <c r="AU79" s="13">
        <f t="shared" si="5"/>
        <v>35343.573078587557</v>
      </c>
    </row>
    <row r="80" spans="1:47" x14ac:dyDescent="0.45">
      <c r="A80">
        <f t="shared" si="0"/>
        <v>61</v>
      </c>
      <c r="B80" s="13">
        <f t="shared" si="1"/>
        <v>45550.76600049276</v>
      </c>
      <c r="F80">
        <f t="shared" si="2"/>
        <v>61</v>
      </c>
      <c r="G80" s="13">
        <f t="shared" si="3"/>
        <v>35324.523824001393</v>
      </c>
      <c r="I80" s="1">
        <v>14</v>
      </c>
      <c r="J80" s="16" t="s">
        <v>17</v>
      </c>
      <c r="K80">
        <f t="shared" ref="K80:K81" si="30">IF(J80="Einschraub Einlass 8 mm 45°",8,IF(J80="Einschraub Einlass 10 mm 45°",10,IF(J80="Einschraub Einlass 13 mm 45°",13)))</f>
        <v>10</v>
      </c>
      <c r="L80" s="4" t="s">
        <v>11</v>
      </c>
      <c r="M80" s="1">
        <v>0</v>
      </c>
      <c r="N80" s="10">
        <f t="shared" si="13"/>
        <v>14.485062401896219</v>
      </c>
      <c r="O80" s="10">
        <f t="shared" si="14"/>
        <v>53.496256474348336</v>
      </c>
      <c r="P80" s="10">
        <f t="shared" si="15"/>
        <v>111.86764490699547</v>
      </c>
      <c r="Q80" s="10">
        <f t="shared" si="16"/>
        <v>190.44911719941956</v>
      </c>
      <c r="R80" s="10">
        <f t="shared" si="17"/>
        <v>288.51263375298691</v>
      </c>
      <c r="S80" s="10">
        <f t="shared" si="18"/>
        <v>405.54078288416781</v>
      </c>
      <c r="T80" s="10">
        <f t="shared" si="19"/>
        <v>541.17847033380463</v>
      </c>
      <c r="U80" s="10">
        <f t="shared" si="20"/>
        <v>695.19285459672005</v>
      </c>
      <c r="V80" s="10">
        <f t="shared" si="21"/>
        <v>867.44475395855272</v>
      </c>
      <c r="W80" s="10">
        <f t="shared" si="22"/>
        <v>1057.8686402515632</v>
      </c>
      <c r="X80" s="10">
        <f t="shared" si="23"/>
        <v>1266.4585102345102</v>
      </c>
      <c r="Y80" s="10">
        <f t="shared" si="24"/>
        <v>1493.2577431557349</v>
      </c>
      <c r="AB80">
        <f t="shared" si="29"/>
        <v>3.4778372890684</v>
      </c>
      <c r="AC80">
        <f t="shared" si="29"/>
        <v>11.461312592125607</v>
      </c>
      <c r="AD80">
        <f t="shared" si="29"/>
        <v>14.148510222577533</v>
      </c>
      <c r="AE80">
        <f t="shared" si="29"/>
        <v>15.84942042809868</v>
      </c>
      <c r="AF80">
        <f t="shared" si="29"/>
        <v>17.048531956659765</v>
      </c>
      <c r="AG80">
        <f t="shared" si="29"/>
        <v>17.95823937995209</v>
      </c>
      <c r="AH80">
        <f t="shared" si="29"/>
        <v>18.686356245592034</v>
      </c>
      <c r="AI80">
        <f t="shared" si="29"/>
        <v>19.293441828578189</v>
      </c>
      <c r="AJ80">
        <f t="shared" si="29"/>
        <v>19.816145167632449</v>
      </c>
      <c r="AK80">
        <f t="shared" si="29"/>
        <v>20.277955267116067</v>
      </c>
      <c r="AL80">
        <f t="shared" si="29"/>
        <v>20.694630160184133</v>
      </c>
      <c r="AM80">
        <f t="shared" si="29"/>
        <v>21.077143506225831</v>
      </c>
      <c r="AN80">
        <f t="shared" si="29"/>
        <v>21.43337926699753</v>
      </c>
      <c r="AQ80">
        <v>61</v>
      </c>
      <c r="AR80" s="14">
        <v>4.6530952615383487</v>
      </c>
      <c r="AS80" s="13">
        <f t="shared" si="4"/>
        <v>45550.76600049276</v>
      </c>
      <c r="AT80" s="9">
        <v>3.6084656495080956</v>
      </c>
      <c r="AU80" s="13">
        <f t="shared" si="5"/>
        <v>35324.523824001393</v>
      </c>
    </row>
    <row r="81" spans="1:47" x14ac:dyDescent="0.45">
      <c r="A81">
        <f t="shared" si="0"/>
        <v>62</v>
      </c>
      <c r="B81" s="13">
        <f t="shared" si="1"/>
        <v>45534.120199229634</v>
      </c>
      <c r="F81">
        <f t="shared" si="2"/>
        <v>62</v>
      </c>
      <c r="G81" s="13">
        <f t="shared" si="3"/>
        <v>35305.380650221166</v>
      </c>
      <c r="I81" s="1">
        <v>15</v>
      </c>
      <c r="J81" s="16" t="s">
        <v>17</v>
      </c>
      <c r="K81">
        <f t="shared" si="30"/>
        <v>10</v>
      </c>
      <c r="L81" s="4" t="s">
        <v>11</v>
      </c>
      <c r="M81" s="1">
        <v>0</v>
      </c>
      <c r="N81" s="10">
        <f t="shared" si="13"/>
        <v>14.485062401896219</v>
      </c>
      <c r="O81" s="10">
        <f t="shared" si="14"/>
        <v>53.496256474348336</v>
      </c>
      <c r="P81" s="10">
        <f t="shared" si="15"/>
        <v>111.86764490699547</v>
      </c>
      <c r="Q81" s="10">
        <f t="shared" si="16"/>
        <v>190.44911719941956</v>
      </c>
      <c r="R81" s="10">
        <f t="shared" si="17"/>
        <v>288.51263375298691</v>
      </c>
      <c r="S81" s="10">
        <f t="shared" si="18"/>
        <v>405.54078288416781</v>
      </c>
      <c r="T81" s="10">
        <f t="shared" si="19"/>
        <v>541.17847033380463</v>
      </c>
      <c r="U81" s="10">
        <f t="shared" si="20"/>
        <v>695.19285459672005</v>
      </c>
      <c r="V81" s="10">
        <f t="shared" si="21"/>
        <v>867.44475395855272</v>
      </c>
      <c r="W81" s="10">
        <f t="shared" si="22"/>
        <v>1057.8686402515632</v>
      </c>
      <c r="X81" s="10">
        <f t="shared" si="23"/>
        <v>1266.4585102345102</v>
      </c>
      <c r="Y81" s="10">
        <f t="shared" si="24"/>
        <v>1493.2577431557349</v>
      </c>
      <c r="AB81">
        <f t="shared" si="29"/>
        <v>3.4778372890684</v>
      </c>
      <c r="AC81">
        <f t="shared" si="29"/>
        <v>11.461312592125607</v>
      </c>
      <c r="AD81">
        <f t="shared" si="29"/>
        <v>14.148510222577533</v>
      </c>
      <c r="AE81">
        <f t="shared" si="29"/>
        <v>15.84942042809868</v>
      </c>
      <c r="AF81">
        <f t="shared" si="29"/>
        <v>17.048531956659765</v>
      </c>
      <c r="AG81">
        <f t="shared" si="29"/>
        <v>17.95823937995209</v>
      </c>
      <c r="AH81">
        <f t="shared" si="29"/>
        <v>18.686356245592034</v>
      </c>
      <c r="AI81">
        <f t="shared" si="29"/>
        <v>19.293441828578189</v>
      </c>
      <c r="AJ81">
        <f t="shared" si="29"/>
        <v>19.816145167632449</v>
      </c>
      <c r="AK81">
        <f t="shared" si="29"/>
        <v>20.277955267116067</v>
      </c>
      <c r="AL81">
        <f t="shared" si="29"/>
        <v>20.694630160184133</v>
      </c>
      <c r="AM81">
        <f t="shared" si="29"/>
        <v>21.077143506225831</v>
      </c>
      <c r="AN81">
        <f t="shared" si="29"/>
        <v>21.43337926699753</v>
      </c>
      <c r="AQ81">
        <v>62</v>
      </c>
      <c r="AR81" s="14">
        <v>4.6513948620548113</v>
      </c>
      <c r="AS81" s="13">
        <f t="shared" si="4"/>
        <v>45534.120199229634</v>
      </c>
      <c r="AT81" s="9">
        <v>3.606510138788328</v>
      </c>
      <c r="AU81" s="13">
        <f t="shared" si="5"/>
        <v>35305.380650221166</v>
      </c>
    </row>
    <row r="82" spans="1:47" x14ac:dyDescent="0.45">
      <c r="A82">
        <f t="shared" si="0"/>
        <v>63</v>
      </c>
      <c r="B82" s="13">
        <f t="shared" si="1"/>
        <v>45517.151814452096</v>
      </c>
      <c r="F82">
        <f t="shared" si="2"/>
        <v>63</v>
      </c>
      <c r="G82" s="13">
        <f t="shared" si="3"/>
        <v>35286.144620287603</v>
      </c>
      <c r="I82" s="1">
        <v>16</v>
      </c>
      <c r="J82" s="16" t="s">
        <v>18</v>
      </c>
      <c r="K82">
        <f>IF(J82="Einschraub Auslass 8 mm 45°",8,IF(J82="Einschraub Auslass 10 mm 45°",10,IF(J82="Einschraub Auslass 13 mm 45°",13)))</f>
        <v>10</v>
      </c>
      <c r="L82" s="4" t="s">
        <v>11</v>
      </c>
      <c r="M82" s="1">
        <v>0</v>
      </c>
      <c r="N82" s="10">
        <f t="shared" si="13"/>
        <v>3.0475788461413886</v>
      </c>
      <c r="O82" s="10">
        <f t="shared" si="14"/>
        <v>14.657422103995986</v>
      </c>
      <c r="P82" s="10">
        <f t="shared" si="15"/>
        <v>37.358421752758787</v>
      </c>
      <c r="Q82" s="10">
        <f t="shared" si="16"/>
        <v>74.278365187131385</v>
      </c>
      <c r="R82" s="10">
        <f t="shared" si="17"/>
        <v>127.49413692006668</v>
      </c>
      <c r="S82" s="10">
        <f t="shared" si="18"/>
        <v>198.46888143511643</v>
      </c>
      <c r="T82" s="10">
        <f t="shared" si="19"/>
        <v>288.10500351378829</v>
      </c>
      <c r="U82" s="10">
        <f t="shared" si="20"/>
        <v>396.80176033542364</v>
      </c>
      <c r="V82" s="10">
        <f t="shared" si="21"/>
        <v>524.51913833795072</v>
      </c>
      <c r="W82" s="10">
        <f t="shared" si="22"/>
        <v>670.84610047641104</v>
      </c>
      <c r="X82" s="10">
        <f t="shared" si="23"/>
        <v>835.07013372731296</v>
      </c>
      <c r="Y82" s="10">
        <f t="shared" si="24"/>
        <v>1016.2449824193811</v>
      </c>
      <c r="AB82">
        <f t="shared" ref="AB82:AN84" si="31">IF($J82="Einschraub Auslass 8 mm 45°",((0.404576162682549+253.786329000746*M$15)/(1 + 0.847653701692911*M$15 + 46.1112262126323*M$15^2))/1.548,IF($J82="Einschraub Auslass 10 mm 45°",(0.404576162682549+253.786329000746*M$15)/(1 + 0.847653701692911*M$15 + 46.1112262126323*M$15^2),IF($J82="Einschraub Auslass 13 mm 45°",(5.58084941372331+341.135964926462*M$15)/(1 + -10.1477119185299*M$15 + 109.902265064484*M$15^2))))</f>
        <v>0.40457616268254898</v>
      </c>
      <c r="AC82">
        <f t="shared" si="31"/>
        <v>2.4113982277496704</v>
      </c>
      <c r="AD82">
        <f t="shared" si="31"/>
        <v>3.8765457649258313</v>
      </c>
      <c r="AE82">
        <f t="shared" si="31"/>
        <v>5.2929453675543909</v>
      </c>
      <c r="AF82">
        <f t="shared" si="31"/>
        <v>6.6492147677180897</v>
      </c>
      <c r="AG82">
        <f t="shared" si="31"/>
        <v>7.935771132681781</v>
      </c>
      <c r="AH82">
        <f t="shared" si="31"/>
        <v>9.1449747563860555</v>
      </c>
      <c r="AI82">
        <f t="shared" si="31"/>
        <v>10.271171952548343</v>
      </c>
      <c r="AJ82">
        <f t="shared" si="31"/>
        <v>11.3106474463697</v>
      </c>
      <c r="AK82">
        <f t="shared" si="31"/>
        <v>12.261502044280544</v>
      </c>
      <c r="AL82">
        <f t="shared" si="31"/>
        <v>13.123474328967411</v>
      </c>
      <c r="AM82">
        <f t="shared" si="31"/>
        <v>13.897725747900429</v>
      </c>
      <c r="AN82">
        <f t="shared" si="31"/>
        <v>14.586607192370131</v>
      </c>
      <c r="AQ82">
        <v>63</v>
      </c>
      <c r="AR82" s="14">
        <v>4.6496615100667578</v>
      </c>
      <c r="AS82" s="13">
        <f t="shared" si="4"/>
        <v>45517.151814452096</v>
      </c>
      <c r="AT82" s="9">
        <v>3.6045451426402133</v>
      </c>
      <c r="AU82" s="13">
        <f t="shared" si="5"/>
        <v>35286.144620287603</v>
      </c>
    </row>
    <row r="83" spans="1:47" x14ac:dyDescent="0.45">
      <c r="A83">
        <f t="shared" si="0"/>
        <v>64</v>
      </c>
      <c r="B83" s="13">
        <f t="shared" si="1"/>
        <v>45499.859863959158</v>
      </c>
      <c r="F83">
        <f t="shared" si="2"/>
        <v>64</v>
      </c>
      <c r="G83" s="13">
        <f t="shared" si="3"/>
        <v>35266.816768483935</v>
      </c>
      <c r="I83" s="1">
        <v>17</v>
      </c>
      <c r="J83" s="16" t="s">
        <v>18</v>
      </c>
      <c r="K83">
        <f t="shared" ref="K83:K84" si="32">IF(J83="Einschraub Auslass 8 mm 45°",8,IF(J83="Einschraub Auslass 10 mm 45°",10,IF(J83="Einschraub Auslass 13 mm 45°",13)))</f>
        <v>10</v>
      </c>
      <c r="L83" s="4" t="s">
        <v>11</v>
      </c>
      <c r="M83" s="1">
        <v>0</v>
      </c>
      <c r="N83" s="10">
        <f t="shared" si="13"/>
        <v>3.0475788461413886</v>
      </c>
      <c r="O83" s="10">
        <f t="shared" si="14"/>
        <v>14.657422103995986</v>
      </c>
      <c r="P83" s="10">
        <f t="shared" si="15"/>
        <v>37.358421752758787</v>
      </c>
      <c r="Q83" s="10">
        <f t="shared" si="16"/>
        <v>74.278365187131385</v>
      </c>
      <c r="R83" s="10">
        <f t="shared" si="17"/>
        <v>127.49413692006668</v>
      </c>
      <c r="S83" s="10">
        <f t="shared" si="18"/>
        <v>198.46888143511643</v>
      </c>
      <c r="T83" s="10">
        <f t="shared" si="19"/>
        <v>288.10500351378829</v>
      </c>
      <c r="U83" s="10">
        <f t="shared" si="20"/>
        <v>396.80176033542364</v>
      </c>
      <c r="V83" s="10">
        <f t="shared" si="21"/>
        <v>524.51913833795072</v>
      </c>
      <c r="W83" s="10">
        <f t="shared" si="22"/>
        <v>670.84610047641104</v>
      </c>
      <c r="X83" s="10">
        <f t="shared" si="23"/>
        <v>835.07013372731296</v>
      </c>
      <c r="Y83" s="10">
        <f t="shared" si="24"/>
        <v>1016.2449824193811</v>
      </c>
      <c r="AB83">
        <f t="shared" si="31"/>
        <v>0.40457616268254898</v>
      </c>
      <c r="AC83">
        <f t="shared" si="31"/>
        <v>2.4113982277496704</v>
      </c>
      <c r="AD83">
        <f t="shared" si="31"/>
        <v>3.8765457649258313</v>
      </c>
      <c r="AE83">
        <f t="shared" si="31"/>
        <v>5.2929453675543909</v>
      </c>
      <c r="AF83">
        <f t="shared" si="31"/>
        <v>6.6492147677180897</v>
      </c>
      <c r="AG83">
        <f t="shared" si="31"/>
        <v>7.935771132681781</v>
      </c>
      <c r="AH83">
        <f t="shared" si="31"/>
        <v>9.1449747563860555</v>
      </c>
      <c r="AI83">
        <f t="shared" si="31"/>
        <v>10.271171952548343</v>
      </c>
      <c r="AJ83">
        <f t="shared" si="31"/>
        <v>11.3106474463697</v>
      </c>
      <c r="AK83">
        <f t="shared" si="31"/>
        <v>12.261502044280544</v>
      </c>
      <c r="AL83">
        <f t="shared" si="31"/>
        <v>13.123474328967411</v>
      </c>
      <c r="AM83">
        <f t="shared" si="31"/>
        <v>13.897725747900429</v>
      </c>
      <c r="AN83">
        <f t="shared" si="31"/>
        <v>14.586607192370131</v>
      </c>
      <c r="AQ83">
        <v>64</v>
      </c>
      <c r="AR83" s="14">
        <v>4.6478951052405346</v>
      </c>
      <c r="AS83" s="13">
        <f t="shared" si="4"/>
        <v>45499.859863959158</v>
      </c>
      <c r="AT83" s="9">
        <v>3.6025707667177005</v>
      </c>
      <c r="AU83" s="13">
        <f t="shared" si="5"/>
        <v>35266.816768483935</v>
      </c>
    </row>
    <row r="84" spans="1:47" x14ac:dyDescent="0.45">
      <c r="A84">
        <f t="shared" ref="A84:A147" si="33">AQ84*B$12*B$13</f>
        <v>65</v>
      </c>
      <c r="B84" s="13">
        <f t="shared" ref="B84:B147" si="34">IF(B$10="DDC-1T+",AS84*B$11*B$13^2,AU84*B$11*B$13^2)</f>
        <v>45482.243378099003</v>
      </c>
      <c r="F84">
        <f t="shared" ref="F84:F147" si="35">AQ84*G$12*G$13</f>
        <v>65</v>
      </c>
      <c r="G84" s="13">
        <f t="shared" ref="G84:G147" si="36">IF(G$10="DDC-1T+",AS84*G$11*G$13^2,AU84*G$11*G$13^2)</f>
        <v>35247.398101552128</v>
      </c>
      <c r="I84" s="1">
        <v>18</v>
      </c>
      <c r="J84" s="16" t="s">
        <v>18</v>
      </c>
      <c r="K84">
        <f t="shared" si="32"/>
        <v>10</v>
      </c>
      <c r="L84" s="4" t="s">
        <v>11</v>
      </c>
      <c r="M84" s="1">
        <v>0</v>
      </c>
      <c r="N84" s="10">
        <f t="shared" si="13"/>
        <v>3.0475788461413886</v>
      </c>
      <c r="O84" s="10">
        <f t="shared" si="14"/>
        <v>14.657422103995986</v>
      </c>
      <c r="P84" s="10">
        <f t="shared" si="15"/>
        <v>37.358421752758787</v>
      </c>
      <c r="Q84" s="10">
        <f t="shared" si="16"/>
        <v>74.278365187131385</v>
      </c>
      <c r="R84" s="10">
        <f t="shared" si="17"/>
        <v>127.49413692006668</v>
      </c>
      <c r="S84" s="10">
        <f t="shared" si="18"/>
        <v>198.46888143511643</v>
      </c>
      <c r="T84" s="10">
        <f t="shared" si="19"/>
        <v>288.10500351378829</v>
      </c>
      <c r="U84" s="10">
        <f t="shared" si="20"/>
        <v>396.80176033542364</v>
      </c>
      <c r="V84" s="10">
        <f t="shared" si="21"/>
        <v>524.51913833795072</v>
      </c>
      <c r="W84" s="10">
        <f t="shared" si="22"/>
        <v>670.84610047641104</v>
      </c>
      <c r="X84" s="10">
        <f t="shared" si="23"/>
        <v>835.07013372731296</v>
      </c>
      <c r="Y84" s="10">
        <f t="shared" si="24"/>
        <v>1016.2449824193811</v>
      </c>
      <c r="AB84">
        <f t="shared" si="31"/>
        <v>0.40457616268254898</v>
      </c>
      <c r="AC84">
        <f t="shared" si="31"/>
        <v>2.4113982277496704</v>
      </c>
      <c r="AD84">
        <f t="shared" si="31"/>
        <v>3.8765457649258313</v>
      </c>
      <c r="AE84">
        <f t="shared" si="31"/>
        <v>5.2929453675543909</v>
      </c>
      <c r="AF84">
        <f t="shared" si="31"/>
        <v>6.6492147677180897</v>
      </c>
      <c r="AG84">
        <f t="shared" si="31"/>
        <v>7.935771132681781</v>
      </c>
      <c r="AH84">
        <f t="shared" si="31"/>
        <v>9.1449747563860555</v>
      </c>
      <c r="AI84">
        <f t="shared" si="31"/>
        <v>10.271171952548343</v>
      </c>
      <c r="AJ84">
        <f t="shared" si="31"/>
        <v>11.3106474463697</v>
      </c>
      <c r="AK84">
        <f t="shared" si="31"/>
        <v>12.261502044280544</v>
      </c>
      <c r="AL84">
        <f t="shared" si="31"/>
        <v>13.123474328967411</v>
      </c>
      <c r="AM84">
        <f t="shared" si="31"/>
        <v>13.897725747900429</v>
      </c>
      <c r="AN84">
        <f t="shared" si="31"/>
        <v>14.586607192370131</v>
      </c>
      <c r="AQ84">
        <v>65</v>
      </c>
      <c r="AR84" s="14">
        <v>4.6460955485244089</v>
      </c>
      <c r="AS84" s="13">
        <f t="shared" ref="AS84:AS147" si="37">AR84*998.2*9.807</f>
        <v>45482.243378099003</v>
      </c>
      <c r="AT84" s="9">
        <v>3.600587113861351</v>
      </c>
      <c r="AU84" s="13">
        <f t="shared" ref="AU84:AU147" si="38">AT84*998.2*9.807</f>
        <v>35247.398101552128</v>
      </c>
    </row>
    <row r="85" spans="1:47" x14ac:dyDescent="0.45">
      <c r="A85">
        <f t="shared" si="33"/>
        <v>66</v>
      </c>
      <c r="B85" s="13">
        <f t="shared" si="34"/>
        <v>45464.301399416203</v>
      </c>
      <c r="F85">
        <f t="shared" si="35"/>
        <v>66</v>
      </c>
      <c r="G85" s="13">
        <f t="shared" si="36"/>
        <v>35227.889599839793</v>
      </c>
      <c r="I85" s="1">
        <v>19</v>
      </c>
      <c r="J85" s="16" t="s">
        <v>19</v>
      </c>
      <c r="K85">
        <f>IF(J85="Winkel 8 mm 90°",8,IF(J85="Winkel 10 mm 90°",10,IF(J85="Winkel 13 mm 90°",13)))</f>
        <v>10</v>
      </c>
      <c r="L85" s="4" t="s">
        <v>11</v>
      </c>
      <c r="M85" s="1">
        <v>0</v>
      </c>
      <c r="N85" s="10">
        <f t="shared" si="13"/>
        <v>36.006297229302596</v>
      </c>
      <c r="O85" s="10">
        <f t="shared" si="14"/>
        <v>140.79504009551042</v>
      </c>
      <c r="P85" s="10">
        <f t="shared" si="15"/>
        <v>298.96029818470981</v>
      </c>
      <c r="Q85" s="10">
        <f t="shared" si="16"/>
        <v>511.4082906114138</v>
      </c>
      <c r="R85" s="10">
        <f t="shared" si="17"/>
        <v>775.57069763314269</v>
      </c>
      <c r="S85" s="10">
        <f t="shared" si="18"/>
        <v>1089.6193418445421</v>
      </c>
      <c r="T85" s="10">
        <f t="shared" si="19"/>
        <v>1452.2393685419174</v>
      </c>
      <c r="U85" s="10">
        <f t="shared" si="20"/>
        <v>1862.4792111352688</v>
      </c>
      <c r="V85" s="10">
        <f t="shared" si="21"/>
        <v>2319.6535651523345</v>
      </c>
      <c r="W85" s="10">
        <f t="shared" si="22"/>
        <v>2823.2791160234115</v>
      </c>
      <c r="X85" s="10">
        <f t="shared" si="23"/>
        <v>3373.0306057826601</v>
      </c>
      <c r="Y85" s="10">
        <f t="shared" si="24"/>
        <v>3968.709885365528</v>
      </c>
      <c r="AB85">
        <f t="shared" ref="AB85:AN87" si="39">IF($J85="Winkel 8 mm 90°",(4.52968504201887+929.452518773881*M$15)/(1 + 16.7117091450414*M$15 + 82.2554423109011*M$15^2),IF($J85="Winkel 10 mm 90°",(-3.20672717836386+7540.5630264938*M$15)/(1 + 126.514314854795*M$15 + -113.72718942959*M$15^2),IF($J85="Winkel 13 mm 90°",135.984681342664 - 145.535559326006*EXP(-31.4269790056058*M$15^0.811196726205011))))</f>
        <v>-3.20672717836386</v>
      </c>
      <c r="AC85">
        <f t="shared" si="39"/>
        <v>28.489999999999995</v>
      </c>
      <c r="AD85">
        <f t="shared" si="39"/>
        <v>37.236999284888917</v>
      </c>
      <c r="AE85">
        <f t="shared" si="39"/>
        <v>42.35672844617924</v>
      </c>
      <c r="AF85">
        <f t="shared" si="39"/>
        <v>45.78000000000003</v>
      </c>
      <c r="AG85">
        <f t="shared" si="39"/>
        <v>48.274781117893504</v>
      </c>
      <c r="AH85">
        <f t="shared" si="39"/>
        <v>50.207071774604316</v>
      </c>
      <c r="AI85">
        <f t="shared" si="39"/>
        <v>51.773485668881797</v>
      </c>
      <c r="AJ85">
        <f t="shared" si="39"/>
        <v>53.089093444385036</v>
      </c>
      <c r="AK85">
        <f t="shared" si="39"/>
        <v>54.225737160447281</v>
      </c>
      <c r="AL85">
        <f t="shared" si="39"/>
        <v>55.2305975637789</v>
      </c>
      <c r="AM85">
        <f t="shared" si="39"/>
        <v>56.13594883247184</v>
      </c>
      <c r="AN85">
        <f t="shared" si="39"/>
        <v>56.964622861393245</v>
      </c>
      <c r="AQ85">
        <v>66</v>
      </c>
      <c r="AR85" s="14">
        <v>4.6442627421125335</v>
      </c>
      <c r="AS85" s="13">
        <f t="shared" si="37"/>
        <v>45464.301399416203</v>
      </c>
      <c r="AT85" s="9">
        <v>3.5985942842154923</v>
      </c>
      <c r="AU85" s="13">
        <f t="shared" si="38"/>
        <v>35227.889599839793</v>
      </c>
    </row>
    <row r="86" spans="1:47" x14ac:dyDescent="0.45">
      <c r="A86">
        <f t="shared" si="33"/>
        <v>67</v>
      </c>
      <c r="B86" s="13">
        <f t="shared" si="34"/>
        <v>45446.032982314166</v>
      </c>
      <c r="F86">
        <f t="shared" si="35"/>
        <v>67</v>
      </c>
      <c r="G86" s="13">
        <f t="shared" si="36"/>
        <v>35208.292218382594</v>
      </c>
      <c r="I86" s="1">
        <v>20</v>
      </c>
      <c r="J86" s="16" t="s">
        <v>19</v>
      </c>
      <c r="K86">
        <f t="shared" ref="K86:K87" si="40">IF(J86="Winkel 8 mm 90°",8,IF(J86="Winkel 10 mm 90°",10,IF(J86="Winkel 13 mm 90°",13)))</f>
        <v>10</v>
      </c>
      <c r="L86" s="4" t="s">
        <v>11</v>
      </c>
      <c r="M86" s="1">
        <v>0</v>
      </c>
      <c r="N86" s="10">
        <f t="shared" si="13"/>
        <v>36.006297229302596</v>
      </c>
      <c r="O86" s="10">
        <f t="shared" si="14"/>
        <v>140.79504009551042</v>
      </c>
      <c r="P86" s="10">
        <f t="shared" si="15"/>
        <v>298.96029818470981</v>
      </c>
      <c r="Q86" s="10">
        <f t="shared" si="16"/>
        <v>511.4082906114138</v>
      </c>
      <c r="R86" s="10">
        <f t="shared" si="17"/>
        <v>775.57069763314269</v>
      </c>
      <c r="S86" s="10">
        <f t="shared" si="18"/>
        <v>1089.6193418445421</v>
      </c>
      <c r="T86" s="10">
        <f t="shared" si="19"/>
        <v>1452.2393685419174</v>
      </c>
      <c r="U86" s="10">
        <f t="shared" si="20"/>
        <v>1862.4792111352688</v>
      </c>
      <c r="V86" s="10">
        <f t="shared" si="21"/>
        <v>2319.6535651523345</v>
      </c>
      <c r="W86" s="10">
        <f t="shared" si="22"/>
        <v>2823.2791160234115</v>
      </c>
      <c r="X86" s="10">
        <f t="shared" si="23"/>
        <v>3373.0306057826601</v>
      </c>
      <c r="Y86" s="10">
        <f t="shared" si="24"/>
        <v>3968.709885365528</v>
      </c>
      <c r="AB86">
        <f t="shared" si="39"/>
        <v>-3.20672717836386</v>
      </c>
      <c r="AC86">
        <f t="shared" si="39"/>
        <v>28.489999999999995</v>
      </c>
      <c r="AD86">
        <f t="shared" si="39"/>
        <v>37.236999284888917</v>
      </c>
      <c r="AE86">
        <f t="shared" si="39"/>
        <v>42.35672844617924</v>
      </c>
      <c r="AF86">
        <f t="shared" si="39"/>
        <v>45.78000000000003</v>
      </c>
      <c r="AG86">
        <f t="shared" si="39"/>
        <v>48.274781117893504</v>
      </c>
      <c r="AH86">
        <f t="shared" si="39"/>
        <v>50.207071774604316</v>
      </c>
      <c r="AI86">
        <f t="shared" si="39"/>
        <v>51.773485668881797</v>
      </c>
      <c r="AJ86">
        <f t="shared" si="39"/>
        <v>53.089093444385036</v>
      </c>
      <c r="AK86">
        <f t="shared" si="39"/>
        <v>54.225737160447281</v>
      </c>
      <c r="AL86">
        <f t="shared" si="39"/>
        <v>55.2305975637789</v>
      </c>
      <c r="AM86">
        <f t="shared" si="39"/>
        <v>56.13594883247184</v>
      </c>
      <c r="AN86">
        <f t="shared" si="39"/>
        <v>56.964622861393245</v>
      </c>
      <c r="AQ86">
        <v>67</v>
      </c>
      <c r="AR86" s="14">
        <v>4.6423965894104606</v>
      </c>
      <c r="AS86" s="13">
        <f t="shared" si="37"/>
        <v>45446.032982314166</v>
      </c>
      <c r="AT86" s="9">
        <v>3.5965923753387883</v>
      </c>
      <c r="AU86" s="13">
        <f t="shared" si="38"/>
        <v>35208.292218382594</v>
      </c>
    </row>
    <row r="87" spans="1:47" x14ac:dyDescent="0.45">
      <c r="A87">
        <f t="shared" si="33"/>
        <v>68</v>
      </c>
      <c r="B87" s="13">
        <f t="shared" si="34"/>
        <v>45427.437192731828</v>
      </c>
      <c r="F87">
        <f t="shared" si="35"/>
        <v>68</v>
      </c>
      <c r="G87" s="13">
        <f t="shared" si="36"/>
        <v>35188.606887926711</v>
      </c>
      <c r="I87" s="1">
        <v>21</v>
      </c>
      <c r="J87" s="16" t="s">
        <v>19</v>
      </c>
      <c r="K87">
        <f t="shared" si="40"/>
        <v>10</v>
      </c>
      <c r="L87" s="4" t="s">
        <v>11</v>
      </c>
      <c r="M87" s="1">
        <v>0</v>
      </c>
      <c r="N87" s="10">
        <f t="shared" si="13"/>
        <v>36.006297229302596</v>
      </c>
      <c r="O87" s="10">
        <f t="shared" si="14"/>
        <v>140.79504009551042</v>
      </c>
      <c r="P87" s="10">
        <f t="shared" si="15"/>
        <v>298.96029818470981</v>
      </c>
      <c r="Q87" s="10">
        <f t="shared" si="16"/>
        <v>511.4082906114138</v>
      </c>
      <c r="R87" s="10">
        <f t="shared" si="17"/>
        <v>775.57069763314269</v>
      </c>
      <c r="S87" s="10">
        <f t="shared" si="18"/>
        <v>1089.6193418445421</v>
      </c>
      <c r="T87" s="10">
        <f t="shared" si="19"/>
        <v>1452.2393685419174</v>
      </c>
      <c r="U87" s="10">
        <f t="shared" si="20"/>
        <v>1862.4792111352688</v>
      </c>
      <c r="V87" s="10">
        <f t="shared" si="21"/>
        <v>2319.6535651523345</v>
      </c>
      <c r="W87" s="10">
        <f t="shared" si="22"/>
        <v>2823.2791160234115</v>
      </c>
      <c r="X87" s="10">
        <f t="shared" si="23"/>
        <v>3373.0306057826601</v>
      </c>
      <c r="Y87" s="10">
        <f t="shared" si="24"/>
        <v>3968.709885365528</v>
      </c>
      <c r="AB87">
        <f t="shared" si="39"/>
        <v>-3.20672717836386</v>
      </c>
      <c r="AC87">
        <f t="shared" si="39"/>
        <v>28.489999999999995</v>
      </c>
      <c r="AD87">
        <f t="shared" si="39"/>
        <v>37.236999284888917</v>
      </c>
      <c r="AE87">
        <f t="shared" si="39"/>
        <v>42.35672844617924</v>
      </c>
      <c r="AF87">
        <f t="shared" si="39"/>
        <v>45.78000000000003</v>
      </c>
      <c r="AG87">
        <f t="shared" si="39"/>
        <v>48.274781117893504</v>
      </c>
      <c r="AH87">
        <f t="shared" si="39"/>
        <v>50.207071774604316</v>
      </c>
      <c r="AI87">
        <f t="shared" si="39"/>
        <v>51.773485668881797</v>
      </c>
      <c r="AJ87">
        <f t="shared" si="39"/>
        <v>53.089093444385036</v>
      </c>
      <c r="AK87">
        <f t="shared" si="39"/>
        <v>54.225737160447281</v>
      </c>
      <c r="AL87">
        <f t="shared" si="39"/>
        <v>55.2305975637789</v>
      </c>
      <c r="AM87">
        <f t="shared" si="39"/>
        <v>56.13594883247184</v>
      </c>
      <c r="AN87">
        <f t="shared" si="39"/>
        <v>56.964622861393245</v>
      </c>
      <c r="AQ87">
        <v>68</v>
      </c>
      <c r="AR87" s="14">
        <v>4.6404969950021213</v>
      </c>
      <c r="AS87" s="13">
        <f t="shared" si="37"/>
        <v>45427.437192731828</v>
      </c>
      <c r="AT87" s="9">
        <v>3.5945814823086888</v>
      </c>
      <c r="AU87" s="13">
        <f t="shared" si="38"/>
        <v>35188.606887926711</v>
      </c>
    </row>
    <row r="88" spans="1:47" x14ac:dyDescent="0.45">
      <c r="A88">
        <f t="shared" si="33"/>
        <v>69</v>
      </c>
      <c r="B88" s="13">
        <f t="shared" si="34"/>
        <v>45408.513107833889</v>
      </c>
      <c r="F88">
        <f t="shared" si="35"/>
        <v>69</v>
      </c>
      <c r="G88" s="13">
        <f t="shared" si="36"/>
        <v>35168.834515895578</v>
      </c>
      <c r="I88" s="1">
        <v>22</v>
      </c>
      <c r="J88" s="16" t="s">
        <v>20</v>
      </c>
      <c r="K88">
        <f>IF(J88="Winkel 8 mm 45°",8,IF(J88="Winkel 10 mm 45°",10,IF(J88="Winkel 13 mm 45°",13)))</f>
        <v>10</v>
      </c>
      <c r="L88" s="4" t="s">
        <v>11</v>
      </c>
      <c r="M88" s="1">
        <v>0</v>
      </c>
      <c r="N88" s="10">
        <f t="shared" si="13"/>
        <v>14.485062401896219</v>
      </c>
      <c r="O88" s="10">
        <f t="shared" si="14"/>
        <v>53.496256474348336</v>
      </c>
      <c r="P88" s="10">
        <f t="shared" si="15"/>
        <v>111.86764490699547</v>
      </c>
      <c r="Q88" s="10">
        <f t="shared" si="16"/>
        <v>190.44911719941956</v>
      </c>
      <c r="R88" s="10">
        <f t="shared" si="17"/>
        <v>288.51263375298691</v>
      </c>
      <c r="S88" s="10">
        <f t="shared" si="18"/>
        <v>405.54078288416781</v>
      </c>
      <c r="T88" s="10">
        <f t="shared" si="19"/>
        <v>541.17847033380463</v>
      </c>
      <c r="U88" s="10">
        <f t="shared" si="20"/>
        <v>695.19285459672005</v>
      </c>
      <c r="V88" s="10">
        <f t="shared" si="21"/>
        <v>867.44475395855272</v>
      </c>
      <c r="W88" s="10">
        <f t="shared" si="22"/>
        <v>1057.8686402515632</v>
      </c>
      <c r="X88" s="10">
        <f t="shared" si="23"/>
        <v>1266.4585102345102</v>
      </c>
      <c r="Y88" s="10">
        <f t="shared" si="24"/>
        <v>1493.2577431557349</v>
      </c>
      <c r="AB88">
        <f t="shared" ref="AB88:AN90" si="41">IF($J88="Winkel 8 mm 45°",((3.4778372890684+2042.77987300805*M$15)/(1 + 92.0325360155405*M$15 + -108.715774416597*M$15^2))/1.548,IF($J88="Winkel 10 mm 45°",(3.4778372890684+2042.77987300805*M$15)/(1 + 92.0325360155405*M$15 + -108.715774416597*M$15^2),IF($J88="Winkel 13 mm 45°",(1.98154884040722+8559.37423470466*M$15)/(1 + 111.16216889364*M$15 + -73.3088286294707*M$15^2)
)))</f>
        <v>3.4778372890684</v>
      </c>
      <c r="AC88">
        <f t="shared" si="41"/>
        <v>11.461312592125607</v>
      </c>
      <c r="AD88">
        <f t="shared" si="41"/>
        <v>14.148510222577533</v>
      </c>
      <c r="AE88">
        <f t="shared" si="41"/>
        <v>15.84942042809868</v>
      </c>
      <c r="AF88">
        <f t="shared" si="41"/>
        <v>17.048531956659765</v>
      </c>
      <c r="AG88">
        <f t="shared" si="41"/>
        <v>17.95823937995209</v>
      </c>
      <c r="AH88">
        <f t="shared" si="41"/>
        <v>18.686356245592034</v>
      </c>
      <c r="AI88">
        <f t="shared" si="41"/>
        <v>19.293441828578189</v>
      </c>
      <c r="AJ88">
        <f t="shared" si="41"/>
        <v>19.816145167632449</v>
      </c>
      <c r="AK88">
        <f t="shared" si="41"/>
        <v>20.277955267116067</v>
      </c>
      <c r="AL88">
        <f t="shared" si="41"/>
        <v>20.694630160184133</v>
      </c>
      <c r="AM88">
        <f t="shared" si="41"/>
        <v>21.077143506225831</v>
      </c>
      <c r="AN88">
        <f t="shared" si="41"/>
        <v>21.43337926699753</v>
      </c>
      <c r="AQ88">
        <v>69</v>
      </c>
      <c r="AR88" s="14">
        <v>4.6385638646181757</v>
      </c>
      <c r="AS88" s="13">
        <f t="shared" si="37"/>
        <v>45408.513107833889</v>
      </c>
      <c r="AT88" s="9">
        <v>3.5925616978201811</v>
      </c>
      <c r="AU88" s="13">
        <f t="shared" si="38"/>
        <v>35168.834515895578</v>
      </c>
    </row>
    <row r="89" spans="1:47" x14ac:dyDescent="0.45">
      <c r="A89">
        <f t="shared" si="33"/>
        <v>70</v>
      </c>
      <c r="B89" s="13">
        <f t="shared" si="34"/>
        <v>45389.259815713645</v>
      </c>
      <c r="F89">
        <f t="shared" si="35"/>
        <v>70</v>
      </c>
      <c r="G89" s="13">
        <f t="shared" si="36"/>
        <v>35148.975987304628</v>
      </c>
      <c r="I89" s="1">
        <v>23</v>
      </c>
      <c r="J89" s="16" t="s">
        <v>20</v>
      </c>
      <c r="K89">
        <f t="shared" ref="K89:K90" si="42">IF(J89="Winkel 8 mm 45°",8,IF(J89="Winkel 10 mm 45°",10,IF(J89="Winkel 13 mm 45°",13)))</f>
        <v>10</v>
      </c>
      <c r="L89" s="4" t="s">
        <v>11</v>
      </c>
      <c r="M89" s="1">
        <v>0</v>
      </c>
      <c r="N89" s="10">
        <f t="shared" si="13"/>
        <v>14.485062401896219</v>
      </c>
      <c r="O89" s="10">
        <f t="shared" si="14"/>
        <v>53.496256474348336</v>
      </c>
      <c r="P89" s="10">
        <f t="shared" si="15"/>
        <v>111.86764490699547</v>
      </c>
      <c r="Q89" s="10">
        <f t="shared" si="16"/>
        <v>190.44911719941956</v>
      </c>
      <c r="R89" s="10">
        <f t="shared" si="17"/>
        <v>288.51263375298691</v>
      </c>
      <c r="S89" s="10">
        <f t="shared" si="18"/>
        <v>405.54078288416781</v>
      </c>
      <c r="T89" s="10">
        <f t="shared" si="19"/>
        <v>541.17847033380463</v>
      </c>
      <c r="U89" s="10">
        <f t="shared" si="20"/>
        <v>695.19285459672005</v>
      </c>
      <c r="V89" s="10">
        <f t="shared" si="21"/>
        <v>867.44475395855272</v>
      </c>
      <c r="W89" s="10">
        <f t="shared" si="22"/>
        <v>1057.8686402515632</v>
      </c>
      <c r="X89" s="10">
        <f t="shared" si="23"/>
        <v>1266.4585102345102</v>
      </c>
      <c r="Y89" s="10">
        <f t="shared" si="24"/>
        <v>1493.2577431557349</v>
      </c>
      <c r="AB89">
        <f t="shared" si="41"/>
        <v>3.4778372890684</v>
      </c>
      <c r="AC89">
        <f t="shared" si="41"/>
        <v>11.461312592125607</v>
      </c>
      <c r="AD89">
        <f t="shared" si="41"/>
        <v>14.148510222577533</v>
      </c>
      <c r="AE89">
        <f t="shared" si="41"/>
        <v>15.84942042809868</v>
      </c>
      <c r="AF89">
        <f t="shared" si="41"/>
        <v>17.048531956659765</v>
      </c>
      <c r="AG89">
        <f t="shared" si="41"/>
        <v>17.95823937995209</v>
      </c>
      <c r="AH89">
        <f t="shared" si="41"/>
        <v>18.686356245592034</v>
      </c>
      <c r="AI89">
        <f t="shared" si="41"/>
        <v>19.293441828578189</v>
      </c>
      <c r="AJ89">
        <f t="shared" si="41"/>
        <v>19.816145167632449</v>
      </c>
      <c r="AK89">
        <f t="shared" si="41"/>
        <v>20.277955267116067</v>
      </c>
      <c r="AL89">
        <f t="shared" si="41"/>
        <v>20.694630160184133</v>
      </c>
      <c r="AM89">
        <f t="shared" si="41"/>
        <v>21.077143506225831</v>
      </c>
      <c r="AN89">
        <f t="shared" si="41"/>
        <v>21.43337926699753</v>
      </c>
      <c r="AQ89">
        <v>70</v>
      </c>
      <c r="AR89" s="14">
        <v>4.636597105105662</v>
      </c>
      <c r="AS89" s="13">
        <f t="shared" si="37"/>
        <v>45389.259815713645</v>
      </c>
      <c r="AT89" s="9">
        <v>3.5905331122792337</v>
      </c>
      <c r="AU89" s="13">
        <f t="shared" si="38"/>
        <v>35148.975987304628</v>
      </c>
    </row>
    <row r="90" spans="1:47" x14ac:dyDescent="0.45">
      <c r="A90">
        <f t="shared" si="33"/>
        <v>71</v>
      </c>
      <c r="B90" s="13">
        <f t="shared" si="34"/>
        <v>45369.676415107999</v>
      </c>
      <c r="F90">
        <f t="shared" si="35"/>
        <v>71</v>
      </c>
      <c r="G90" s="13">
        <f t="shared" si="36"/>
        <v>35129.032165627599</v>
      </c>
      <c r="I90" s="1">
        <v>24</v>
      </c>
      <c r="J90" s="16" t="s">
        <v>20</v>
      </c>
      <c r="K90">
        <f t="shared" si="42"/>
        <v>10</v>
      </c>
      <c r="L90" s="4" t="s">
        <v>11</v>
      </c>
      <c r="M90" s="1">
        <v>0</v>
      </c>
      <c r="N90" s="10">
        <f t="shared" si="13"/>
        <v>14.485062401896219</v>
      </c>
      <c r="O90" s="10">
        <f t="shared" si="14"/>
        <v>53.496256474348336</v>
      </c>
      <c r="P90" s="10">
        <f t="shared" si="15"/>
        <v>111.86764490699547</v>
      </c>
      <c r="Q90" s="10">
        <f t="shared" si="16"/>
        <v>190.44911719941956</v>
      </c>
      <c r="R90" s="10">
        <f t="shared" si="17"/>
        <v>288.51263375298691</v>
      </c>
      <c r="S90" s="10">
        <f t="shared" si="18"/>
        <v>405.54078288416781</v>
      </c>
      <c r="T90" s="10">
        <f t="shared" si="19"/>
        <v>541.17847033380463</v>
      </c>
      <c r="U90" s="10">
        <f t="shared" si="20"/>
        <v>695.19285459672005</v>
      </c>
      <c r="V90" s="10">
        <f t="shared" si="21"/>
        <v>867.44475395855272</v>
      </c>
      <c r="W90" s="10">
        <f t="shared" si="22"/>
        <v>1057.8686402515632</v>
      </c>
      <c r="X90" s="10">
        <f t="shared" si="23"/>
        <v>1266.4585102345102</v>
      </c>
      <c r="Y90" s="10">
        <f t="shared" si="24"/>
        <v>1493.2577431557349</v>
      </c>
      <c r="AB90">
        <f t="shared" si="41"/>
        <v>3.4778372890684</v>
      </c>
      <c r="AC90">
        <f t="shared" si="41"/>
        <v>11.461312592125607</v>
      </c>
      <c r="AD90">
        <f t="shared" si="41"/>
        <v>14.148510222577533</v>
      </c>
      <c r="AE90">
        <f t="shared" si="41"/>
        <v>15.84942042809868</v>
      </c>
      <c r="AF90">
        <f t="shared" si="41"/>
        <v>17.048531956659765</v>
      </c>
      <c r="AG90">
        <f t="shared" si="41"/>
        <v>17.95823937995209</v>
      </c>
      <c r="AH90">
        <f t="shared" si="41"/>
        <v>18.686356245592034</v>
      </c>
      <c r="AI90">
        <f t="shared" si="41"/>
        <v>19.293441828578189</v>
      </c>
      <c r="AJ90">
        <f t="shared" si="41"/>
        <v>19.816145167632449</v>
      </c>
      <c r="AK90">
        <f t="shared" si="41"/>
        <v>20.277955267116067</v>
      </c>
      <c r="AL90">
        <f t="shared" si="41"/>
        <v>20.694630160184133</v>
      </c>
      <c r="AM90">
        <f t="shared" si="41"/>
        <v>21.077143506225831</v>
      </c>
      <c r="AN90">
        <f t="shared" si="41"/>
        <v>21.43337926699753</v>
      </c>
      <c r="AQ90">
        <v>71</v>
      </c>
      <c r="AR90" s="14">
        <v>4.6345966243988839</v>
      </c>
      <c r="AS90" s="13">
        <f t="shared" si="37"/>
        <v>45369.676415107999</v>
      </c>
      <c r="AT90" s="9">
        <v>3.5884958138912912</v>
      </c>
      <c r="AU90" s="13">
        <f t="shared" si="38"/>
        <v>35129.032165627599</v>
      </c>
    </row>
    <row r="91" spans="1:47" x14ac:dyDescent="0.45">
      <c r="A91">
        <f t="shared" si="33"/>
        <v>72</v>
      </c>
      <c r="B91" s="13">
        <f t="shared" si="34"/>
        <v>45349.762015123801</v>
      </c>
      <c r="F91">
        <f t="shared" si="35"/>
        <v>72</v>
      </c>
      <c r="G91" s="13">
        <f t="shared" si="36"/>
        <v>35109.00389361757</v>
      </c>
      <c r="M91" s="1"/>
      <c r="AQ91">
        <v>72</v>
      </c>
      <c r="AR91" s="14">
        <v>4.632562331491453</v>
      </c>
      <c r="AS91" s="13">
        <f t="shared" si="37"/>
        <v>45349.762015123801</v>
      </c>
      <c r="AT91" s="9">
        <v>3.5864498887451441</v>
      </c>
      <c r="AU91" s="13">
        <f t="shared" si="38"/>
        <v>35109.00389361757</v>
      </c>
    </row>
    <row r="92" spans="1:47" x14ac:dyDescent="0.45">
      <c r="A92">
        <f t="shared" si="33"/>
        <v>73</v>
      </c>
      <c r="B92" s="13">
        <f t="shared" si="34"/>
        <v>45329.515734974892</v>
      </c>
      <c r="F92">
        <f t="shared" si="35"/>
        <v>73</v>
      </c>
      <c r="G92" s="13">
        <f t="shared" si="36"/>
        <v>35088.891994085716</v>
      </c>
      <c r="J92" t="s">
        <v>22</v>
      </c>
      <c r="K92" s="27">
        <v>3</v>
      </c>
      <c r="AQ92">
        <v>73</v>
      </c>
      <c r="AR92" s="14">
        <v>4.6304941364094283</v>
      </c>
      <c r="AS92" s="13">
        <f t="shared" si="37"/>
        <v>45329.515734974892</v>
      </c>
      <c r="AT92" s="9">
        <v>3.5843954208924811</v>
      </c>
      <c r="AU92" s="13">
        <f t="shared" si="38"/>
        <v>35088.891994085716</v>
      </c>
    </row>
    <row r="93" spans="1:47" x14ac:dyDescent="0.45">
      <c r="A93">
        <f t="shared" si="33"/>
        <v>74</v>
      </c>
      <c r="B93" s="13">
        <f t="shared" si="34"/>
        <v>45308.936703729451</v>
      </c>
      <c r="F93">
        <f t="shared" si="35"/>
        <v>74</v>
      </c>
      <c r="G93" s="13">
        <f t="shared" si="36"/>
        <v>35068.697270640521</v>
      </c>
      <c r="J93" t="s">
        <v>23</v>
      </c>
      <c r="K93" s="27">
        <v>0</v>
      </c>
      <c r="AQ93">
        <v>74</v>
      </c>
      <c r="AR93" s="14">
        <v>4.6283919501855095</v>
      </c>
      <c r="AS93" s="13">
        <f t="shared" si="37"/>
        <v>45308.936703729451</v>
      </c>
      <c r="AT93" s="9">
        <v>3.5823324924233986</v>
      </c>
      <c r="AU93" s="13">
        <f t="shared" si="38"/>
        <v>35068.697270640521</v>
      </c>
    </row>
    <row r="94" spans="1:47" x14ac:dyDescent="0.45">
      <c r="A94">
        <f t="shared" si="33"/>
        <v>75</v>
      </c>
      <c r="B94" s="13">
        <f t="shared" si="34"/>
        <v>45288.024060066993</v>
      </c>
      <c r="F94">
        <f t="shared" si="35"/>
        <v>75</v>
      </c>
      <c r="G94" s="13">
        <f t="shared" si="36"/>
        <v>35048.420508389892</v>
      </c>
      <c r="J94" t="s">
        <v>24</v>
      </c>
      <c r="K94" s="27">
        <v>0</v>
      </c>
      <c r="AQ94">
        <v>75</v>
      </c>
      <c r="AR94" s="14">
        <v>4.6262556848342102</v>
      </c>
      <c r="AS94" s="13">
        <f t="shared" si="37"/>
        <v>45288.024060066993</v>
      </c>
      <c r="AT94" s="9">
        <v>3.5802611835381275</v>
      </c>
      <c r="AU94" s="13">
        <f t="shared" si="38"/>
        <v>35048.420508389892</v>
      </c>
    </row>
    <row r="95" spans="1:47" x14ac:dyDescent="0.45">
      <c r="A95">
        <f t="shared" si="33"/>
        <v>76</v>
      </c>
      <c r="B95" s="13">
        <f t="shared" si="34"/>
        <v>45266.776952044471</v>
      </c>
      <c r="F95">
        <f t="shared" si="35"/>
        <v>76</v>
      </c>
      <c r="G95" s="13">
        <f t="shared" si="36"/>
        <v>35028.062474608661</v>
      </c>
      <c r="J95" t="s">
        <v>25</v>
      </c>
      <c r="K95" s="27">
        <v>3</v>
      </c>
      <c r="AQ95">
        <v>76</v>
      </c>
      <c r="AR95" s="14">
        <v>4.6240852533279666</v>
      </c>
      <c r="AS95" s="13">
        <f t="shared" si="37"/>
        <v>45266.776952044471</v>
      </c>
      <c r="AT95" s="9">
        <v>3.5781815726152137</v>
      </c>
      <c r="AU95" s="13">
        <f t="shared" si="38"/>
        <v>35028.062474608661</v>
      </c>
    </row>
    <row r="96" spans="1:47" x14ac:dyDescent="0.45">
      <c r="A96">
        <f t="shared" si="33"/>
        <v>77</v>
      </c>
      <c r="B96" s="13">
        <f t="shared" si="34"/>
        <v>45245.194536871189</v>
      </c>
      <c r="F96">
        <f t="shared" si="35"/>
        <v>77</v>
      </c>
      <c r="G96" s="13">
        <f t="shared" si="36"/>
        <v>35007.623919373393</v>
      </c>
      <c r="J96" t="s">
        <v>26</v>
      </c>
      <c r="K96" s="27">
        <v>0</v>
      </c>
      <c r="AQ96">
        <v>77</v>
      </c>
      <c r="AR96" s="14">
        <v>4.6218805695741461</v>
      </c>
      <c r="AS96" s="13">
        <f t="shared" si="37"/>
        <v>45245.194536871189</v>
      </c>
      <c r="AT96" s="9">
        <v>3.5760937362763721</v>
      </c>
      <c r="AU96" s="13">
        <f t="shared" si="38"/>
        <v>35007.623919373393</v>
      </c>
    </row>
    <row r="97" spans="1:47" x14ac:dyDescent="0.45">
      <c r="A97">
        <f t="shared" si="33"/>
        <v>78</v>
      </c>
      <c r="B97" s="13">
        <f t="shared" si="34"/>
        <v>45223.275980691949</v>
      </c>
      <c r="F97">
        <f t="shared" si="35"/>
        <v>78</v>
      </c>
      <c r="G97" s="13">
        <f t="shared" si="36"/>
        <v>34987.105576166752</v>
      </c>
      <c r="J97" t="s">
        <v>27</v>
      </c>
      <c r="K97" s="27">
        <v>0</v>
      </c>
      <c r="AQ97">
        <v>78</v>
      </c>
      <c r="AR97" s="14">
        <v>4.6196415483928934</v>
      </c>
      <c r="AS97" s="13">
        <f t="shared" si="37"/>
        <v>45223.275980691949</v>
      </c>
      <c r="AT97" s="9">
        <v>3.5739977494482167</v>
      </c>
      <c r="AU97" s="13">
        <f t="shared" si="38"/>
        <v>34987.105576166752</v>
      </c>
    </row>
    <row r="98" spans="1:47" x14ac:dyDescent="0.45">
      <c r="A98">
        <f t="shared" si="33"/>
        <v>79</v>
      </c>
      <c r="B98" s="13">
        <f t="shared" si="34"/>
        <v>45201.020458378116</v>
      </c>
      <c r="F98">
        <f t="shared" si="35"/>
        <v>79</v>
      </c>
      <c r="G98" s="13">
        <f t="shared" si="36"/>
        <v>34966.50816245305</v>
      </c>
      <c r="J98" t="s">
        <v>28</v>
      </c>
      <c r="K98" s="27">
        <v>2</v>
      </c>
      <c r="AQ98">
        <v>79</v>
      </c>
      <c r="AR98" s="14">
        <v>4.6173681054957871</v>
      </c>
      <c r="AS98" s="13">
        <f t="shared" si="37"/>
        <v>45201.020458378116</v>
      </c>
      <c r="AT98" s="9">
        <v>3.5718936854210579</v>
      </c>
      <c r="AU98" s="13">
        <f t="shared" si="38"/>
        <v>34966.50816245305</v>
      </c>
    </row>
    <row r="99" spans="1:47" x14ac:dyDescent="0.45">
      <c r="A99">
        <f t="shared" si="33"/>
        <v>80</v>
      </c>
      <c r="B99" s="13">
        <f t="shared" si="34"/>
        <v>45178.427153326062</v>
      </c>
      <c r="F99">
        <f t="shared" si="35"/>
        <v>80</v>
      </c>
      <c r="G99" s="13">
        <f t="shared" si="36"/>
        <v>34945.832380226828</v>
      </c>
      <c r="J99" t="s">
        <v>29</v>
      </c>
      <c r="K99" s="27">
        <v>0</v>
      </c>
      <c r="AQ99">
        <v>80</v>
      </c>
      <c r="AR99" s="14">
        <v>4.6150601574652521</v>
      </c>
      <c r="AS99" s="13">
        <f t="shared" si="37"/>
        <v>45178.427153326062</v>
      </c>
      <c r="AT99" s="9">
        <v>3.5697816159049403</v>
      </c>
      <c r="AU99" s="13">
        <f t="shared" si="38"/>
        <v>34945.832380226828</v>
      </c>
    </row>
    <row r="100" spans="1:47" x14ac:dyDescent="0.45">
      <c r="A100">
        <f t="shared" si="33"/>
        <v>81</v>
      </c>
      <c r="B100" s="13">
        <f t="shared" si="34"/>
        <v>45155.495257262883</v>
      </c>
      <c r="F100">
        <f t="shared" si="35"/>
        <v>81</v>
      </c>
      <c r="G100" s="13">
        <f t="shared" si="36"/>
        <v>34925.078916535982</v>
      </c>
      <c r="J100" t="s">
        <v>30</v>
      </c>
      <c r="K100" s="27">
        <v>0</v>
      </c>
      <c r="AQ100">
        <v>81</v>
      </c>
      <c r="AR100" s="14">
        <v>4.6127176217347117</v>
      </c>
      <c r="AS100" s="13">
        <f t="shared" si="37"/>
        <v>45155.495257262883</v>
      </c>
      <c r="AT100" s="9">
        <v>3.5676616110830817</v>
      </c>
      <c r="AU100" s="13">
        <f t="shared" si="38"/>
        <v>34925.078916535982</v>
      </c>
    </row>
    <row r="101" spans="1:47" x14ac:dyDescent="0.45">
      <c r="A101">
        <f t="shared" si="33"/>
        <v>82</v>
      </c>
      <c r="B101" s="13">
        <f t="shared" si="34"/>
        <v>45132.223970058854</v>
      </c>
      <c r="F101">
        <f t="shared" si="35"/>
        <v>82</v>
      </c>
      <c r="G101" s="13">
        <f t="shared" si="36"/>
        <v>34904.24844398097</v>
      </c>
      <c r="J101" t="s">
        <v>31</v>
      </c>
      <c r="K101" s="27">
        <v>2</v>
      </c>
      <c r="AQ101">
        <v>82</v>
      </c>
      <c r="AR101" s="14">
        <v>4.6103404165694286</v>
      </c>
      <c r="AS101" s="13">
        <f t="shared" si="37"/>
        <v>45132.223970058854</v>
      </c>
      <c r="AT101" s="9">
        <v>3.5655337396628672</v>
      </c>
      <c r="AU101" s="13">
        <f t="shared" si="38"/>
        <v>34904.24844398097</v>
      </c>
    </row>
    <row r="102" spans="1:47" x14ac:dyDescent="0.45">
      <c r="A102">
        <f t="shared" si="33"/>
        <v>83</v>
      </c>
      <c r="B102" s="13">
        <f t="shared" si="34"/>
        <v>45108.612499546289</v>
      </c>
      <c r="F102">
        <f t="shared" si="35"/>
        <v>83</v>
      </c>
      <c r="G102" s="13">
        <f t="shared" si="36"/>
        <v>34883.341621191474</v>
      </c>
      <c r="J102" t="s">
        <v>32</v>
      </c>
      <c r="K102" s="27">
        <v>0</v>
      </c>
      <c r="AQ102">
        <v>83</v>
      </c>
      <c r="AR102" s="14">
        <v>4.6079284610480045</v>
      </c>
      <c r="AS102" s="13">
        <f t="shared" si="37"/>
        <v>45108.612499546289</v>
      </c>
      <c r="AT102" s="9">
        <v>3.5633980689245406</v>
      </c>
      <c r="AU102" s="13">
        <f t="shared" si="38"/>
        <v>34883.341621191474</v>
      </c>
    </row>
    <row r="103" spans="1:47" x14ac:dyDescent="0.45">
      <c r="A103">
        <f t="shared" si="33"/>
        <v>84</v>
      </c>
      <c r="B103" s="13">
        <f t="shared" si="34"/>
        <v>45084.660061344664</v>
      </c>
      <c r="F103">
        <f t="shared" si="35"/>
        <v>84</v>
      </c>
      <c r="G103" s="13">
        <f t="shared" si="36"/>
        <v>34862.359093281695</v>
      </c>
      <c r="J103" t="s">
        <v>33</v>
      </c>
      <c r="K103" s="27">
        <v>0</v>
      </c>
      <c r="AQ103">
        <v>84</v>
      </c>
      <c r="AR103" s="14">
        <v>4.6054816750445147</v>
      </c>
      <c r="AS103" s="13">
        <f t="shared" si="37"/>
        <v>45084.660061344664</v>
      </c>
      <c r="AT103" s="9">
        <v>3.5612546647677141</v>
      </c>
      <c r="AU103" s="13">
        <f t="shared" si="38"/>
        <v>34862.359093281695</v>
      </c>
    </row>
    <row r="104" spans="1:47" x14ac:dyDescent="0.45">
      <c r="A104">
        <f t="shared" si="33"/>
        <v>85</v>
      </c>
      <c r="B104" s="13">
        <f t="shared" si="34"/>
        <v>45060.365878691657</v>
      </c>
      <c r="F104">
        <f t="shared" si="35"/>
        <v>85</v>
      </c>
      <c r="G104" s="13">
        <f t="shared" si="36"/>
        <v>34841.301492285631</v>
      </c>
      <c r="J104" t="s">
        <v>34</v>
      </c>
      <c r="K104" s="27">
        <v>0</v>
      </c>
      <c r="AQ104">
        <v>85</v>
      </c>
      <c r="AR104" s="14">
        <v>4.6029999792112442</v>
      </c>
      <c r="AS104" s="13">
        <f t="shared" si="37"/>
        <v>45060.365878691657</v>
      </c>
      <c r="AT104" s="9">
        <v>3.5591035917558336</v>
      </c>
      <c r="AU104" s="13">
        <f t="shared" si="38"/>
        <v>34841.301492285631</v>
      </c>
    </row>
    <row r="105" spans="1:47" x14ac:dyDescent="0.45">
      <c r="A105">
        <f t="shared" si="33"/>
        <v>86</v>
      </c>
      <c r="B105" s="13">
        <f t="shared" si="34"/>
        <v>45035.72918227964</v>
      </c>
      <c r="F105">
        <f t="shared" si="35"/>
        <v>86</v>
      </c>
      <c r="G105" s="13">
        <f t="shared" si="36"/>
        <v>34820.169437573335</v>
      </c>
      <c r="J105" t="s">
        <v>35</v>
      </c>
      <c r="K105" s="27">
        <v>0</v>
      </c>
      <c r="AQ105">
        <v>86</v>
      </c>
      <c r="AR105" s="14">
        <v>4.6004832949619949</v>
      </c>
      <c r="AS105" s="13">
        <f t="shared" si="37"/>
        <v>45035.72918227964</v>
      </c>
      <c r="AT105" s="9">
        <v>3.556944913158699</v>
      </c>
      <c r="AU105" s="13">
        <f t="shared" si="38"/>
        <v>34820.169437573335</v>
      </c>
    </row>
    <row r="106" spans="1:47" x14ac:dyDescent="0.45">
      <c r="A106">
        <f t="shared" si="33"/>
        <v>87</v>
      </c>
      <c r="B106" s="13">
        <f t="shared" si="34"/>
        <v>45010.749210097849</v>
      </c>
      <c r="F106">
        <f t="shared" si="35"/>
        <v>87</v>
      </c>
      <c r="G106" s="13">
        <f t="shared" si="36"/>
        <v>34798.963536249248</v>
      </c>
      <c r="J106" t="s">
        <v>36</v>
      </c>
      <c r="K106" s="27">
        <v>0</v>
      </c>
      <c r="AQ106">
        <v>87</v>
      </c>
      <c r="AR106" s="14">
        <v>4.5979315444559505</v>
      </c>
      <c r="AS106" s="13">
        <f t="shared" si="37"/>
        <v>45010.749210097849</v>
      </c>
      <c r="AT106" s="9">
        <v>3.5547786909931545</v>
      </c>
      <c r="AU106" s="13">
        <f t="shared" si="38"/>
        <v>34798.963536249248</v>
      </c>
    </row>
    <row r="107" spans="1:47" x14ac:dyDescent="0.45">
      <c r="A107">
        <f t="shared" si="33"/>
        <v>88</v>
      </c>
      <c r="B107" s="13">
        <f t="shared" si="34"/>
        <v>44985.425207279339</v>
      </c>
      <c r="F107">
        <f t="shared" si="35"/>
        <v>88</v>
      </c>
      <c r="G107" s="13">
        <f t="shared" si="36"/>
        <v>34777.684383533495</v>
      </c>
      <c r="J107" t="s">
        <v>37</v>
      </c>
      <c r="K107" s="27">
        <v>0</v>
      </c>
      <c r="AQ107">
        <v>88</v>
      </c>
      <c r="AR107" s="14">
        <v>4.5953446505820539</v>
      </c>
      <c r="AS107" s="13">
        <f t="shared" si="37"/>
        <v>44985.425207279339</v>
      </c>
      <c r="AT107" s="9">
        <v>3.5526049860620428</v>
      </c>
      <c r="AU107" s="13">
        <f t="shared" si="38"/>
        <v>34777.684383533495</v>
      </c>
    </row>
    <row r="108" spans="1:47" x14ac:dyDescent="0.45">
      <c r="A108">
        <f t="shared" si="33"/>
        <v>89</v>
      </c>
      <c r="B108" s="13">
        <f t="shared" si="34"/>
        <v>44959.756425953172</v>
      </c>
      <c r="F108">
        <f t="shared" si="35"/>
        <v>89</v>
      </c>
      <c r="G108" s="13">
        <f t="shared" si="36"/>
        <v>34756.332563127275</v>
      </c>
      <c r="J108" t="s">
        <v>38</v>
      </c>
      <c r="K108" s="27">
        <v>0</v>
      </c>
      <c r="AQ108">
        <v>89</v>
      </c>
      <c r="AR108" s="14">
        <v>4.5927225369438993</v>
      </c>
      <c r="AS108" s="13">
        <f t="shared" si="37"/>
        <v>44959.756425953172</v>
      </c>
      <c r="AT108" s="9">
        <v>3.5504238579915217</v>
      </c>
      <c r="AU108" s="13">
        <f t="shared" si="38"/>
        <v>34756.332563127275</v>
      </c>
    </row>
    <row r="109" spans="1:47" x14ac:dyDescent="0.45">
      <c r="A109">
        <f t="shared" si="33"/>
        <v>90</v>
      </c>
      <c r="B109" s="13">
        <f t="shared" si="34"/>
        <v>44933.742125101067</v>
      </c>
      <c r="F109">
        <f t="shared" si="35"/>
        <v>90</v>
      </c>
      <c r="G109" s="13">
        <f t="shared" si="36"/>
        <v>34734.908647562843</v>
      </c>
      <c r="J109" t="s">
        <v>39</v>
      </c>
      <c r="K109" s="27">
        <v>0</v>
      </c>
      <c r="AQ109">
        <v>90</v>
      </c>
      <c r="AR109" s="14">
        <v>4.5900651278450963</v>
      </c>
      <c r="AS109" s="13">
        <f t="shared" si="37"/>
        <v>44933.742125101067</v>
      </c>
      <c r="AT109" s="9">
        <v>3.5482353652668244</v>
      </c>
      <c r="AU109" s="13">
        <f t="shared" si="38"/>
        <v>34734.908647562843</v>
      </c>
    </row>
    <row r="110" spans="1:47" x14ac:dyDescent="0.45">
      <c r="A110">
        <f t="shared" si="33"/>
        <v>91</v>
      </c>
      <c r="B110" s="13">
        <f t="shared" si="34"/>
        <v>44907.381570418729</v>
      </c>
      <c r="F110">
        <f t="shared" si="35"/>
        <v>91</v>
      </c>
      <c r="G110" s="13">
        <f t="shared" si="36"/>
        <v>34713.413198539194</v>
      </c>
      <c r="J110" t="s">
        <v>40</v>
      </c>
      <c r="K110" s="27">
        <v>2</v>
      </c>
      <c r="AQ110">
        <v>91</v>
      </c>
      <c r="AR110" s="14">
        <v>4.5873723482750979</v>
      </c>
      <c r="AS110" s="13">
        <f t="shared" si="37"/>
        <v>44907.381570418729</v>
      </c>
      <c r="AT110" s="9">
        <v>3.546039565266546</v>
      </c>
      <c r="AU110" s="13">
        <f t="shared" si="38"/>
        <v>34713.413198539194</v>
      </c>
    </row>
    <row r="111" spans="1:47" x14ac:dyDescent="0.45">
      <c r="A111">
        <f t="shared" si="33"/>
        <v>92</v>
      </c>
      <c r="B111" s="13">
        <f t="shared" si="34"/>
        <v>44880.674034181364</v>
      </c>
      <c r="F111">
        <f t="shared" si="35"/>
        <v>92</v>
      </c>
      <c r="G111" s="13">
        <f t="shared" si="36"/>
        <v>34691.846767244082</v>
      </c>
      <c r="J111" t="s">
        <v>41</v>
      </c>
      <c r="K111" s="27">
        <v>0</v>
      </c>
      <c r="AQ111">
        <v>92</v>
      </c>
      <c r="AR111" s="14">
        <v>4.5846441238954663</v>
      </c>
      <c r="AS111" s="13">
        <f t="shared" si="37"/>
        <v>44880.674034181364</v>
      </c>
      <c r="AT111" s="9">
        <v>3.5438365142955366</v>
      </c>
      <c r="AU111" s="13">
        <f t="shared" si="38"/>
        <v>34691.846767244082</v>
      </c>
    </row>
    <row r="112" spans="1:47" x14ac:dyDescent="0.45">
      <c r="A112">
        <f t="shared" si="33"/>
        <v>93</v>
      </c>
      <c r="B112" s="13">
        <f t="shared" si="34"/>
        <v>44853.618795113405</v>
      </c>
      <c r="F112">
        <f t="shared" si="35"/>
        <v>93</v>
      </c>
      <c r="G112" s="13">
        <f t="shared" si="36"/>
        <v>34670.20989466297</v>
      </c>
      <c r="J112" t="s">
        <v>42</v>
      </c>
      <c r="K112" s="27">
        <v>0</v>
      </c>
      <c r="AQ112">
        <v>93</v>
      </c>
      <c r="AR112" s="14">
        <v>4.581880381026564</v>
      </c>
      <c r="AS112" s="13">
        <f t="shared" si="37"/>
        <v>44853.618795113405</v>
      </c>
      <c r="AT112" s="9">
        <v>3.5416262676164671</v>
      </c>
      <c r="AU112" s="13">
        <f t="shared" si="38"/>
        <v>34670.20989466297</v>
      </c>
    </row>
    <row r="113" spans="1:47" x14ac:dyDescent="0.45">
      <c r="A113">
        <f t="shared" si="33"/>
        <v>94</v>
      </c>
      <c r="B113" s="13">
        <f t="shared" si="34"/>
        <v>44826.215138262196</v>
      </c>
      <c r="F113">
        <f t="shared" si="35"/>
        <v>94</v>
      </c>
      <c r="G113" s="13">
        <f t="shared" si="36"/>
        <v>34648.503111875805</v>
      </c>
      <c r="J113" t="s">
        <v>43</v>
      </c>
      <c r="K113" s="27">
        <v>0</v>
      </c>
      <c r="AQ113">
        <v>94</v>
      </c>
      <c r="AR113" s="14">
        <v>4.5790810466346503</v>
      </c>
      <c r="AS113" s="13">
        <f t="shared" si="37"/>
        <v>44826.215138262196</v>
      </c>
      <c r="AT113" s="9">
        <v>3.5394088794801384</v>
      </c>
      <c r="AU113" s="13">
        <f t="shared" si="38"/>
        <v>34648.503111875805</v>
      </c>
    </row>
    <row r="114" spans="1:47" x14ac:dyDescent="0.45">
      <c r="A114">
        <f t="shared" si="33"/>
        <v>95</v>
      </c>
      <c r="B114" s="13">
        <f t="shared" si="34"/>
        <v>44798.462354875395</v>
      </c>
      <c r="F114">
        <f t="shared" si="35"/>
        <v>95</v>
      </c>
      <c r="G114" s="13">
        <f t="shared" si="36"/>
        <v>34626.726940341949</v>
      </c>
      <c r="J114" t="s">
        <v>44</v>
      </c>
      <c r="K114" s="27">
        <v>0</v>
      </c>
      <c r="AQ114">
        <v>95</v>
      </c>
      <c r="AR114" s="14">
        <v>4.5762460483193586</v>
      </c>
      <c r="AS114" s="13">
        <f t="shared" si="37"/>
        <v>44798.462354875395</v>
      </c>
      <c r="AT114" s="9">
        <v>3.5371844031545905</v>
      </c>
      <c r="AU114" s="13">
        <f t="shared" si="38"/>
        <v>34626.726940341949</v>
      </c>
    </row>
    <row r="115" spans="1:47" x14ac:dyDescent="0.45">
      <c r="A115">
        <f t="shared" si="33"/>
        <v>96</v>
      </c>
      <c r="B115" s="13">
        <f t="shared" si="34"/>
        <v>44770.359742282126</v>
      </c>
      <c r="F115">
        <f t="shared" si="35"/>
        <v>96</v>
      </c>
      <c r="G115" s="13">
        <f t="shared" si="36"/>
        <v>34604.881892174082</v>
      </c>
      <c r="J115" t="s">
        <v>45</v>
      </c>
      <c r="K115" s="27">
        <v>0</v>
      </c>
      <c r="AQ115">
        <v>96</v>
      </c>
      <c r="AR115" s="14">
        <v>4.5733753143015559</v>
      </c>
      <c r="AS115" s="13">
        <f t="shared" si="37"/>
        <v>44770.359742282126</v>
      </c>
      <c r="AT115" s="9">
        <v>3.5349528909530861</v>
      </c>
      <c r="AU115" s="13">
        <f t="shared" si="38"/>
        <v>34604.881892174082</v>
      </c>
    </row>
    <row r="116" spans="1:47" x14ac:dyDescent="0.45">
      <c r="A116">
        <f t="shared" si="33"/>
        <v>97</v>
      </c>
      <c r="B116" s="13">
        <f t="shared" si="34"/>
        <v>44741.906603777614</v>
      </c>
      <c r="F116">
        <f t="shared" si="35"/>
        <v>97</v>
      </c>
      <c r="G116" s="13">
        <f t="shared" si="36"/>
        <v>34582.968470401524</v>
      </c>
      <c r="AQ116">
        <v>97</v>
      </c>
      <c r="AR116" s="14">
        <v>4.5704687734115561</v>
      </c>
      <c r="AS116" s="13">
        <f t="shared" si="37"/>
        <v>44741.906603777614</v>
      </c>
      <c r="AT116" s="9">
        <v>3.5327143942610024</v>
      </c>
      <c r="AU116" s="13">
        <f t="shared" si="38"/>
        <v>34582.968470401524</v>
      </c>
    </row>
    <row r="117" spans="1:47" x14ac:dyDescent="0.45">
      <c r="A117">
        <f t="shared" si="33"/>
        <v>98</v>
      </c>
      <c r="B117" s="13">
        <f t="shared" si="34"/>
        <v>44713.102248511132</v>
      </c>
      <c r="F117">
        <f t="shared" si="35"/>
        <v>98</v>
      </c>
      <c r="G117" s="13">
        <f t="shared" si="36"/>
        <v>34560.987169223474</v>
      </c>
      <c r="AQ117">
        <v>98</v>
      </c>
      <c r="AR117" s="14">
        <v>4.5675263550776766</v>
      </c>
      <c r="AS117" s="13">
        <f t="shared" si="37"/>
        <v>44713.102248511132</v>
      </c>
      <c r="AT117" s="9">
        <v>3.5304689635617046</v>
      </c>
      <c r="AU117" s="13">
        <f t="shared" si="38"/>
        <v>34560.987169223474</v>
      </c>
    </row>
    <row r="118" spans="1:47" x14ac:dyDescent="0.45">
      <c r="A118">
        <f t="shared" si="33"/>
        <v>99</v>
      </c>
      <c r="B118" s="13">
        <f t="shared" si="34"/>
        <v>44683.945991377208</v>
      </c>
      <c r="F118">
        <f t="shared" si="35"/>
        <v>99</v>
      </c>
      <c r="G118" s="13">
        <f t="shared" si="36"/>
        <v>34538.938474252674</v>
      </c>
      <c r="L118" s="12" t="s">
        <v>11</v>
      </c>
      <c r="M118" s="10">
        <f>M67*$K92+M68*$K93+M69*$K94+M70*$K95+M71*$K96+M72*$K97+M73*$K98+M74*$K99+M75*$K100+M76*$K101+M77*$K102+M78*$K103+M79*$K104+M80*$K105+M81*$K106+M82*$K107+M83*$K108+M84*$K109+M85*$K110+M86*$K111+M87*$K112+M88*$K113+M89*$K114+M90*$K115</f>
        <v>0</v>
      </c>
      <c r="N118" s="10">
        <f t="shared" ref="N118:Y118" si="43">N67*$K92+N68*$K93+N69*$K94+N70*$K95+N71*$K96+N72*$K97+N73*$K98+N74*$K99+N75*$K100+N76*$K101+N77*$K102+N78*$K103+N79*$K104+N80*$K105+N81*$K106+N82*$K107+N83*$K108+N84*$K109+N85*$K110+N86*$K111+N87*$K112+N88*$K113+N89*$K114+N90*$K115</f>
        <v>228.50568549725</v>
      </c>
      <c r="O118" s="10">
        <f t="shared" si="43"/>
        <v>885.89350701276658</v>
      </c>
      <c r="P118" s="10">
        <f t="shared" si="43"/>
        <v>1874.8517887092009</v>
      </c>
      <c r="Q118" s="10">
        <f t="shared" si="43"/>
        <v>3201.1431537126969</v>
      </c>
      <c r="R118" s="10">
        <f t="shared" si="43"/>
        <v>4848.18678124298</v>
      </c>
      <c r="S118" s="10">
        <f t="shared" si="43"/>
        <v>6803.9760903124279</v>
      </c>
      <c r="T118" s="10">
        <f t="shared" si="43"/>
        <v>9059.7387070583463</v>
      </c>
      <c r="U118" s="10">
        <f t="shared" si="43"/>
        <v>11609.033813046784</v>
      </c>
      <c r="V118" s="10">
        <f t="shared" si="43"/>
        <v>14447.162153872872</v>
      </c>
      <c r="W118" s="10">
        <f t="shared" si="43"/>
        <v>17570.772974356034</v>
      </c>
      <c r="X118" s="10">
        <f t="shared" si="43"/>
        <v>20977.595007884993</v>
      </c>
      <c r="Y118" s="10">
        <f t="shared" si="43"/>
        <v>24666.24766369522</v>
      </c>
      <c r="AQ118">
        <v>99</v>
      </c>
      <c r="AR118" s="14">
        <v>4.5645479893151206</v>
      </c>
      <c r="AS118" s="13">
        <f t="shared" si="37"/>
        <v>44683.945991377208</v>
      </c>
      <c r="AT118" s="9">
        <v>3.5282166484614357</v>
      </c>
      <c r="AU118" s="13">
        <f t="shared" si="38"/>
        <v>34538.938474252674</v>
      </c>
    </row>
    <row r="119" spans="1:47" x14ac:dyDescent="0.45">
      <c r="A119">
        <f t="shared" si="33"/>
        <v>100</v>
      </c>
      <c r="B119" s="13">
        <f t="shared" si="34"/>
        <v>44654.437152909959</v>
      </c>
      <c r="F119">
        <f t="shared" si="35"/>
        <v>100</v>
      </c>
      <c r="G119" s="13">
        <f t="shared" si="36"/>
        <v>34516.822862749956</v>
      </c>
      <c r="AQ119">
        <v>100</v>
      </c>
      <c r="AR119" s="14">
        <v>4.561533606715189</v>
      </c>
      <c r="AS119" s="13">
        <f t="shared" si="37"/>
        <v>44654.437152909959</v>
      </c>
      <c r="AT119" s="9">
        <v>3.525957497713275</v>
      </c>
      <c r="AU119" s="13">
        <f t="shared" si="38"/>
        <v>34516.822862749956</v>
      </c>
    </row>
    <row r="120" spans="1:47" x14ac:dyDescent="0.45">
      <c r="A120">
        <f t="shared" si="33"/>
        <v>101</v>
      </c>
      <c r="B120" s="13">
        <f t="shared" si="34"/>
        <v>44624.575059180403</v>
      </c>
      <c r="F120">
        <f t="shared" si="35"/>
        <v>101</v>
      </c>
      <c r="G120" s="13">
        <f t="shared" si="36"/>
        <v>34494.640803850118</v>
      </c>
      <c r="I120" s="1" t="s">
        <v>21</v>
      </c>
      <c r="J120" s="2" t="s">
        <v>46</v>
      </c>
      <c r="AQ120">
        <v>101</v>
      </c>
      <c r="AR120" s="14">
        <v>4.5584831384347853</v>
      </c>
      <c r="AS120" s="13">
        <f t="shared" si="37"/>
        <v>44624.575059180403</v>
      </c>
      <c r="AT120" s="9">
        <v>3.5236915592402118</v>
      </c>
      <c r="AU120" s="13">
        <f t="shared" si="38"/>
        <v>34494.640803850118</v>
      </c>
    </row>
    <row r="121" spans="1:47" x14ac:dyDescent="0.45">
      <c r="A121">
        <f t="shared" si="33"/>
        <v>102</v>
      </c>
      <c r="B121" s="13">
        <f t="shared" si="34"/>
        <v>44594.359041696604</v>
      </c>
      <c r="F121">
        <f t="shared" si="35"/>
        <v>102</v>
      </c>
      <c r="G121" s="13">
        <f t="shared" si="36"/>
        <v>34472.392758779468</v>
      </c>
      <c r="L121" s="4" t="s">
        <v>57</v>
      </c>
      <c r="M121" s="1">
        <v>0</v>
      </c>
      <c r="N121" s="1">
        <v>8.0000000000000002E-3</v>
      </c>
      <c r="O121" s="1">
        <v>1.4E-2</v>
      </c>
      <c r="P121" s="1">
        <v>0.02</v>
      </c>
      <c r="Q121" s="1">
        <v>2.5999999999999999E-2</v>
      </c>
      <c r="R121" s="1">
        <v>3.2000000000000001E-2</v>
      </c>
      <c r="S121" s="1">
        <v>3.7999999999999999E-2</v>
      </c>
      <c r="T121" s="1">
        <v>4.3999999999999997E-2</v>
      </c>
      <c r="U121" s="1">
        <v>0.05</v>
      </c>
      <c r="V121" s="1">
        <v>5.6000000000000001E-2</v>
      </c>
      <c r="W121" s="1">
        <v>6.2E-2</v>
      </c>
      <c r="X121" s="1">
        <v>6.8000000000000005E-2</v>
      </c>
      <c r="Y121" s="1">
        <v>7.3999999999999996E-2</v>
      </c>
      <c r="AQ121">
        <v>102</v>
      </c>
      <c r="AR121" s="14">
        <v>4.5553965161862164</v>
      </c>
      <c r="AS121" s="13">
        <f t="shared" si="37"/>
        <v>44594.359041696604</v>
      </c>
      <c r="AT121" s="9">
        <v>3.5214188801573703</v>
      </c>
      <c r="AU121" s="13">
        <f t="shared" si="38"/>
        <v>34472.392758779468</v>
      </c>
    </row>
    <row r="122" spans="1:47" x14ac:dyDescent="0.45">
      <c r="A122">
        <f t="shared" si="33"/>
        <v>103</v>
      </c>
      <c r="B122" s="13">
        <f t="shared" si="34"/>
        <v>44563.788437306626</v>
      </c>
      <c r="F122">
        <f t="shared" si="35"/>
        <v>103</v>
      </c>
      <c r="G122" s="13">
        <f t="shared" si="36"/>
        <v>34450.079181065492</v>
      </c>
      <c r="I122" s="1">
        <v>1</v>
      </c>
      <c r="J122" s="16" t="s">
        <v>47</v>
      </c>
      <c r="K122">
        <f>IF($J122="Schlauch 8 mm 0,5 Meter",8,IF($J122="Schlauch 10 mm 0,5 Meter",10,IF($J122="Schlauch 13 mm 0,5 Meter",13,IF($J122="PETG Rohr 8 mm 0,5 Meter",8,IF($J122="PETG Rohr 10 mm 0,5 Meter",10,IF($J122="PETG Rohr 13 mm 0,5 Meter",13,IF($J122="CU Rohr 8 mm 0,5 Meter",8,IF($J122="CU Rohr 10 mm 0,5 Meter",10,IF($J122="CU Rohr 13 mm 0,5 Meter",13)))))))))</f>
        <v>10</v>
      </c>
      <c r="L122" s="4" t="s">
        <v>11</v>
      </c>
      <c r="M122" s="1">
        <v>0</v>
      </c>
      <c r="N122" s="10">
        <f t="shared" ref="N122:N131" si="44">IF(N$15*1000^2/($M$12*($K122/2000)^2*PI())*($K122/1000)/$O$12&lt;2320,(64*500*1000*$M$12*(N$15/($M$12*($K122/2000)^2*PI()))^2)/((N$15*1000^2/($M$12*($K122/2000)^2*PI())*($K122/1000)/$O$12)*1000*$K122*2)*AC122,(0.3164*500*1000*$M$12*(N$15/($M$12*($K122/2000)^2*PI()))^2)/(((N$15*1000^2/($M$12*($K122/2000)^2*PI())*($K122/1000)/$O$12))^0.25*1000*$K122*2)*AC122)</f>
        <v>27.683726496313152</v>
      </c>
      <c r="O122" s="10">
        <f t="shared" ref="O122:O131" si="45">IF(O$15*1000^2/($M$12*($K122/2000)^2*PI())*($K122/1000)/$O$12&lt;2320,(64*500*1000*$M$12*(O$15/($M$12*($K122/2000)^2*PI()))^2)/((O$15*1000^2/($M$12*($K122/2000)^2*PI())*($K122/1000)/$O$12)*1000*$K122*2)*AD122,(0.3164*500*1000*$M$12*(O$15/($M$12*($K122/2000)^2*PI()))^2)/(((O$15*1000^2/($M$12*($K122/2000)^2*PI())*($K122/1000)/$O$12))^0.25*1000*$K122*2)*AD122)</f>
        <v>82.823049383442338</v>
      </c>
      <c r="P122" s="10">
        <f t="shared" ref="P122:P131" si="46">IF(P$15*1000^2/($M$12*($K122/2000)^2*PI())*($K122/1000)/$O$12&lt;2320,(64*500*1000*$M$12*(P$15/($M$12*($K122/2000)^2*PI()))^2)/((P$15*1000^2/($M$12*($K122/2000)^2*PI())*($K122/1000)/$O$12)*1000*$K122*2)*AE122,(0.3164*500*1000*$M$12*(P$15/($M$12*($K122/2000)^2*PI()))^2)/(((P$15*1000^2/($M$12*($K122/2000)^2*PI())*($K122/1000)/$O$12))^0.25*1000*$K122*2)*AE122)</f>
        <v>154.60717555261064</v>
      </c>
      <c r="Q122" s="10">
        <f t="shared" ref="Q122:Q131" si="47">IF(Q$15*1000^2/($M$12*($K122/2000)^2*PI())*($K122/1000)/$O$12&lt;2320,(64*500*1000*$M$12*(Q$15/($M$12*($K122/2000)^2*PI()))^2)/((Q$15*1000^2/($M$12*($K122/2000)^2*PI())*($K122/1000)/$O$12)*1000*$K122*2)*AF122,(0.3164*500*1000*$M$12*(Q$15/($M$12*($K122/2000)^2*PI()))^2)/(((Q$15*1000^2/($M$12*($K122/2000)^2*PI())*($K122/1000)/$O$12))^0.25*1000*$K122*2)*AF122)</f>
        <v>244.69805246754686</v>
      </c>
      <c r="R122" s="10">
        <f t="shared" ref="R122:R131" si="48">IF(R$15*1000^2/($M$12*($K122/2000)^2*PI())*($K122/1000)/$O$12&lt;2320,(64*500*1000*$M$12*(R$15/($M$12*($K122/2000)^2*PI()))^2)/((R$15*1000^2/($M$12*($K122/2000)^2*PI())*($K122/1000)/$O$12)*1000*$K122*2)*AG122,(0.3164*500*1000*$M$12*(R$15/($M$12*($K122/2000)^2*PI()))^2)/(((R$15*1000^2/($M$12*($K122/2000)^2*PI())*($K122/1000)/$O$12))^0.25*1000*$K122*2)*AG122)</f>
        <v>351.9164888697353</v>
      </c>
      <c r="S122" s="10">
        <f t="shared" ref="S122:S131" si="49">IF(S$15*1000^2/($M$12*($K122/2000)^2*PI())*($K122/1000)/$O$12&lt;2320,(64*500*1000*$M$12*(S$15/($M$12*($K122/2000)^2*PI()))^2)/((S$15*1000^2/($M$12*($K122/2000)^2*PI())*($K122/1000)/$O$12)*1000*$K122*2)*AH122,(0.3164*500*1000*$M$12*(S$15/($M$12*($K122/2000)^2*PI()))^2)/(((S$15*1000^2/($M$12*($K122/2000)^2*PI())*($K122/1000)/$O$12))^0.25*1000*$K122*2)*AH122)</f>
        <v>475.38825520593048</v>
      </c>
      <c r="T122" s="10">
        <f t="shared" ref="T122:T131" si="50">IF(T$15*1000^2/($M$12*($K122/2000)^2*PI())*($K122/1000)/$O$12&lt;2320,(64*500*1000*$M$12*(T$15/($M$12*($K122/2000)^2*PI()))^2)/((T$15*1000^2/($M$12*($K122/2000)^2*PI())*($K122/1000)/$O$12)*1000*$K122*2)*AI122,(0.3164*500*1000*$M$12*(T$15/($M$12*($K122/2000)^2*PI()))^2)/(((T$15*1000^2/($M$12*($K122/2000)^2*PI())*($K122/1000)/$O$12))^0.25*1000*$K122*2)*AI122)</f>
        <v>614.42565022722238</v>
      </c>
      <c r="U122" s="10">
        <f t="shared" ref="U122:U131" si="51">IF(U$15*1000^2/($M$12*($K122/2000)^2*PI())*($K122/1000)/$O$12&lt;2320,(64*500*1000*$M$12*(U$15/($M$12*($K122/2000)^2*PI()))^2)/((U$15*1000^2/($M$12*($K122/2000)^2*PI())*($K122/1000)/$O$12)*1000*$K122*2)*AJ122,(0.3164*500*1000*$M$12*(U$15/($M$12*($K122/2000)^2*PI()))^2)/(((U$15*1000^2/($M$12*($K122/2000)^2*PI())*($K122/1000)/$O$12))^0.25*1000*$K122*2)*AJ122)</f>
        <v>768.46600733962521</v>
      </c>
      <c r="V122" s="10">
        <f t="shared" ref="V122:V131" si="52">IF(V$15*1000^2/($M$12*($K122/2000)^2*PI())*($K122/1000)/$O$12&lt;2320,(64*500*1000*$M$12*(V$15/($M$12*($K122/2000)^2*PI()))^2)/((V$15*1000^2/($M$12*($K122/2000)^2*PI())*($K122/1000)/$O$12)*1000*$K122*2)*AK122,(0.3164*500*1000*$M$12*(V$15/($M$12*($K122/2000)^2*PI()))^2)/(((V$15*1000^2/($M$12*($K122/2000)^2*PI())*($K122/1000)/$O$12))^0.25*1000*$K122*2)*AK122)</f>
        <v>937.03583772128616</v>
      </c>
      <c r="W122" s="10">
        <f t="shared" ref="W122:W131" si="53">IF(W$15*1000^2/($M$12*($K122/2000)^2*PI())*($K122/1000)/$O$12&lt;2320,(64*500*1000*$M$12*(W$15/($M$12*($K122/2000)^2*PI()))^2)/((W$15*1000^2/($M$12*($K122/2000)^2*PI())*($K122/1000)/$O$12)*1000*$K122*2)*AL122,(0.3164*500*1000*$M$12*(W$15/($M$12*($K122/2000)^2*PI()))^2)/(((W$15*1000^2/($M$12*($K122/2000)^2*PI())*($K122/1000)/$O$12))^0.25*1000*$K122*2)*AL122)</f>
        <v>1119.7281860976509</v>
      </c>
      <c r="X122" s="10">
        <f t="shared" ref="X122:X131" si="54">IF(X$15*1000^2/($M$12*($K122/2000)^2*PI())*($K122/1000)/$O$12&lt;2320,(64*500*1000*$M$12*(X$15/($M$12*($K122/2000)^2*PI()))^2)/((X$15*1000^2/($M$12*($K122/2000)^2*PI())*($K122/1000)/$O$12)*1000*$K122*2)*AM122,(0.3164*500*1000*$M$12*(X$15/($M$12*($K122/2000)^2*PI()))^2)/(((X$15*1000^2/($M$12*($K122/2000)^2*PI())*($K122/1000)/$O$12))^0.25*1000*$K122*2)*AM122)</f>
        <v>1316.1874672795227</v>
      </c>
      <c r="Y122" s="10">
        <f t="shared" ref="Y122:Y131" si="55">IF(Y$15*1000^2/($M$12*($K122/2000)^2*PI())*($K122/1000)/$O$12&lt;2320,(64*500*1000*$M$12*(Y$15/($M$12*($K122/2000)^2*PI()))^2)/((Y$15*1000^2/($M$12*($K122/2000)^2*PI())*($K122/1000)/$O$12)*1000*$K122*2)*AN122,(0.3164*500*1000*$M$12*(Y$15/($M$12*($K122/2000)^2*PI()))^2)/(((Y$15*1000^2/($M$12*($K122/2000)^2*PI())*($K122/1000)/$O$12))^0.25*1000*$K122*2)*AN122)</f>
        <v>1526.0988441814916</v>
      </c>
      <c r="AB122">
        <f t="shared" ref="AB122:AB131" si="56">IF(AND($J122="Schlauch 8 mm 0,5 Meter",M$15*1000^2/($M$12*($K67/2000)^2*PI())*($K67/1000)/$O$12&gt;1000),2.3,IF(AND($J122="Schlauch 10 mm 0,5 Meter",M$15*1000^2/($M$12*($K67/2000)^2*PI())*($K67/1000)/$O$12&gt;1000),2.3,IF(AND($J122="Schlauch 13 mm 0,5 Meter",M$15*1000^2/($M$12*($K67/2000)^2*PI())*($K67/1000)/$O$12&gt;1000),2.3,1)))</f>
        <v>1</v>
      </c>
      <c r="AC122">
        <f t="shared" ref="AC122:AC131" si="57">IF(AND($J122="Schlauch 8 mm 0,5 Meter",N$15*1000^2/($M$12*($K67/2000)^2*PI())*($K67/1000)/$O$12&gt;1000),2.3,IF(AND($J122="Schlauch 10 mm 0,5 Meter",N$15*1000^2/($M$12*($K67/2000)^2*PI())*($K67/1000)/$O$12&gt;1000),2.3,IF(AND($J122="Schlauch 13 mm 0,5 Meter",N$15*1000^2/($M$12*($K67/2000)^2*PI())*($K67/1000)/$O$12&gt;1000),2.3,1)))</f>
        <v>2.2999999999999998</v>
      </c>
      <c r="AD122">
        <f t="shared" ref="AD122:AD131" si="58">IF(AND($J122="Schlauch 8 mm 0,5 Meter",O$15*1000^2/($M$12*($K67/2000)^2*PI())*($K67/1000)/$O$12&gt;1000),2.3,IF(AND($J122="Schlauch 10 mm 0,5 Meter",O$15*1000^2/($M$12*($K67/2000)^2*PI())*($K67/1000)/$O$12&gt;1000),2.3,IF(AND($J122="Schlauch 13 mm 0,5 Meter",O$15*1000^2/($M$12*($K67/2000)^2*PI())*($K67/1000)/$O$12&gt;1000),2.3,1)))</f>
        <v>2.2999999999999998</v>
      </c>
      <c r="AE122">
        <f t="shared" ref="AE122:AE131" si="59">IF(AND($J122="Schlauch 8 mm 0,5 Meter",P$15*1000^2/($M$12*($K67/2000)^2*PI())*($K67/1000)/$O$12&gt;1000),2.3,IF(AND($J122="Schlauch 10 mm 0,5 Meter",P$15*1000^2/($M$12*($K67/2000)^2*PI())*($K67/1000)/$O$12&gt;1000),2.3,IF(AND($J122="Schlauch 13 mm 0,5 Meter",P$15*1000^2/($M$12*($K67/2000)^2*PI())*($K67/1000)/$O$12&gt;1000),2.3,1)))</f>
        <v>2.2999999999999998</v>
      </c>
      <c r="AF122">
        <f t="shared" ref="AF122:AF131" si="60">IF(AND($J122="Schlauch 8 mm 0,5 Meter",Q$15*1000^2/($M$12*($K67/2000)^2*PI())*($K67/1000)/$O$12&gt;1000),2.3,IF(AND($J122="Schlauch 10 mm 0,5 Meter",Q$15*1000^2/($M$12*($K67/2000)^2*PI())*($K67/1000)/$O$12&gt;1000),2.3,IF(AND($J122="Schlauch 13 mm 0,5 Meter",Q$15*1000^2/($M$12*($K67/2000)^2*PI())*($K67/1000)/$O$12&gt;1000),2.3,1)))</f>
        <v>2.2999999999999998</v>
      </c>
      <c r="AG122">
        <f t="shared" ref="AG122:AG131" si="61">IF(AND($J122="Schlauch 8 mm 0,5 Meter",R$15*1000^2/($M$12*($K67/2000)^2*PI())*($K67/1000)/$O$12&gt;1000),2.3,IF(AND($J122="Schlauch 10 mm 0,5 Meter",R$15*1000^2/($M$12*($K67/2000)^2*PI())*($K67/1000)/$O$12&gt;1000),2.3,IF(AND($J122="Schlauch 13 mm 0,5 Meter",R$15*1000^2/($M$12*($K67/2000)^2*PI())*($K67/1000)/$O$12&gt;1000),2.3,1)))</f>
        <v>2.2999999999999998</v>
      </c>
      <c r="AH122">
        <f t="shared" ref="AH122:AH131" si="62">IF(AND($J122="Schlauch 8 mm 0,5 Meter",S$15*1000^2/($M$12*($K67/2000)^2*PI())*($K67/1000)/$O$12&gt;1000),2.3,IF(AND($J122="Schlauch 10 mm 0,5 Meter",S$15*1000^2/($M$12*($K67/2000)^2*PI())*($K67/1000)/$O$12&gt;1000),2.3,IF(AND($J122="Schlauch 13 mm 0,5 Meter",S$15*1000^2/($M$12*($K67/2000)^2*PI())*($K67/1000)/$O$12&gt;1000),2.3,1)))</f>
        <v>2.2999999999999998</v>
      </c>
      <c r="AI122">
        <f t="shared" ref="AI122:AI131" si="63">IF(AND($J122="Schlauch 8 mm 0,5 Meter",T$15*1000^2/($M$12*($K67/2000)^2*PI())*($K67/1000)/$O$12&gt;1000),2.3,IF(AND($J122="Schlauch 10 mm 0,5 Meter",T$15*1000^2/($M$12*($K67/2000)^2*PI())*($K67/1000)/$O$12&gt;1000),2.3,IF(AND($J122="Schlauch 13 mm 0,5 Meter",T$15*1000^2/($M$12*($K67/2000)^2*PI())*($K67/1000)/$O$12&gt;1000),2.3,1)))</f>
        <v>2.2999999999999998</v>
      </c>
      <c r="AJ122">
        <f t="shared" ref="AJ122:AJ131" si="64">IF(AND($J122="Schlauch 8 mm 0,5 Meter",U$15*1000^2/($M$12*($K67/2000)^2*PI())*($K67/1000)/$O$12&gt;1000),2.3,IF(AND($J122="Schlauch 10 mm 0,5 Meter",U$15*1000^2/($M$12*($K67/2000)^2*PI())*($K67/1000)/$O$12&gt;1000),2.3,IF(AND($J122="Schlauch 13 mm 0,5 Meter",U$15*1000^2/($M$12*($K67/2000)^2*PI())*($K67/1000)/$O$12&gt;1000),2.3,1)))</f>
        <v>2.2999999999999998</v>
      </c>
      <c r="AK122">
        <f t="shared" ref="AK122:AK131" si="65">IF(AND($J122="Schlauch 8 mm 0,5 Meter",V$15*1000^2/($M$12*($K67/2000)^2*PI())*($K67/1000)/$O$12&gt;1000),2.3,IF(AND($J122="Schlauch 10 mm 0,5 Meter",V$15*1000^2/($M$12*($K67/2000)^2*PI())*($K67/1000)/$O$12&gt;1000),2.3,IF(AND($J122="Schlauch 13 mm 0,5 Meter",V$15*1000^2/($M$12*($K67/2000)^2*PI())*($K67/1000)/$O$12&gt;1000),2.3,1)))</f>
        <v>2.2999999999999998</v>
      </c>
      <c r="AL122">
        <f t="shared" ref="AL122:AL131" si="66">IF(AND($J122="Schlauch 8 mm 0,5 Meter",W$15*1000^2/($M$12*($K67/2000)^2*PI())*($K67/1000)/$O$12&gt;1000),2.3,IF(AND($J122="Schlauch 10 mm 0,5 Meter",W$15*1000^2/($M$12*($K67/2000)^2*PI())*($K67/1000)/$O$12&gt;1000),2.3,IF(AND($J122="Schlauch 13 mm 0,5 Meter",W$15*1000^2/($M$12*($K67/2000)^2*PI())*($K67/1000)/$O$12&gt;1000),2.3,1)))</f>
        <v>2.2999999999999998</v>
      </c>
      <c r="AM122">
        <f t="shared" ref="AM122:AM131" si="67">IF(AND($J122="Schlauch 8 mm 0,5 Meter",X$15*1000^2/($M$12*($K67/2000)^2*PI())*($K67/1000)/$O$12&gt;1000),2.3,IF(AND($J122="Schlauch 10 mm 0,5 Meter",X$15*1000^2/($M$12*($K67/2000)^2*PI())*($K67/1000)/$O$12&gt;1000),2.3,IF(AND($J122="Schlauch 13 mm 0,5 Meter",X$15*1000^2/($M$12*($K67/2000)^2*PI())*($K67/1000)/$O$12&gt;1000),2.3,1)))</f>
        <v>2.2999999999999998</v>
      </c>
      <c r="AN122">
        <f t="shared" ref="AN122:AN131" si="68">IF(AND($J122="Schlauch 8 mm 0,5 Meter",Y$15*1000^2/($M$12*($K67/2000)^2*PI())*($K67/1000)/$O$12&gt;1000),2.3,IF(AND($J122="Schlauch 10 mm 0,5 Meter",Y$15*1000^2/($M$12*($K67/2000)^2*PI())*($K67/1000)/$O$12&gt;1000),2.3,IF(AND($J122="Schlauch 13 mm 0,5 Meter",Y$15*1000^2/($M$12*($K67/2000)^2*PI())*($K67/1000)/$O$12&gt;1000),2.3,1)))</f>
        <v>2.2999999999999998</v>
      </c>
      <c r="AQ122">
        <v>103</v>
      </c>
      <c r="AR122" s="14">
        <v>4.552273672227285</v>
      </c>
      <c r="AS122" s="13">
        <f t="shared" si="37"/>
        <v>44563.788437306626</v>
      </c>
      <c r="AT122" s="9">
        <v>3.5191395067934241</v>
      </c>
      <c r="AU122" s="13">
        <f t="shared" si="38"/>
        <v>34450.079181065492</v>
      </c>
    </row>
    <row r="123" spans="1:47" x14ac:dyDescent="0.45">
      <c r="A123">
        <f t="shared" si="33"/>
        <v>104</v>
      </c>
      <c r="B123" s="13">
        <f t="shared" si="34"/>
        <v>44532.862588104195</v>
      </c>
      <c r="F123">
        <f t="shared" si="35"/>
        <v>104</v>
      </c>
      <c r="G123" s="13">
        <f t="shared" si="36"/>
        <v>34427.700516739009</v>
      </c>
      <c r="I123" s="1">
        <v>2</v>
      </c>
      <c r="J123" s="16" t="s">
        <v>47</v>
      </c>
      <c r="K123">
        <f t="shared" ref="K123:K131" si="69">IF($J123="Schlauch 8 mm 0,5 Meter",8,IF($J123="Schlauch 10 mm 0,5 Meter",10,IF($J123="Schlauch 13 mm 0,5 Meter",13,IF($J123="PETG Rohr 8 mm 0,5 Meter",8,IF($J123="PETG Rohr 10 mm 0,5 Meter",10,IF($J123="PETG Rohr 13 mm 0,5 Meter",13,IF($J123="CU Rohr 8 mm 0,5 Meter",8,IF($J123="CU Rohr 10 mm 0,5 Meter",10,IF($J123="CU Rohr 13 mm 0,5 Meter",13)))))))))</f>
        <v>10</v>
      </c>
      <c r="L123" s="4" t="s">
        <v>11</v>
      </c>
      <c r="M123" s="1">
        <v>0</v>
      </c>
      <c r="N123" s="10">
        <f t="shared" si="44"/>
        <v>27.683726496313152</v>
      </c>
      <c r="O123" s="10">
        <f t="shared" si="45"/>
        <v>82.823049383442338</v>
      </c>
      <c r="P123" s="10">
        <f t="shared" si="46"/>
        <v>154.60717555261064</v>
      </c>
      <c r="Q123" s="10">
        <f t="shared" si="47"/>
        <v>244.69805246754686</v>
      </c>
      <c r="R123" s="10">
        <f t="shared" si="48"/>
        <v>351.9164888697353</v>
      </c>
      <c r="S123" s="10">
        <f t="shared" si="49"/>
        <v>475.38825520593048</v>
      </c>
      <c r="T123" s="10">
        <f t="shared" si="50"/>
        <v>614.42565022722238</v>
      </c>
      <c r="U123" s="10">
        <f t="shared" si="51"/>
        <v>768.46600733962521</v>
      </c>
      <c r="V123" s="10">
        <f t="shared" si="52"/>
        <v>937.03583772128616</v>
      </c>
      <c r="W123" s="10">
        <f t="shared" si="53"/>
        <v>1119.7281860976509</v>
      </c>
      <c r="X123" s="10">
        <f t="shared" si="54"/>
        <v>1316.1874672795227</v>
      </c>
      <c r="Y123" s="10">
        <f t="shared" si="55"/>
        <v>1526.0988441814916</v>
      </c>
      <c r="AB123">
        <f t="shared" si="56"/>
        <v>1</v>
      </c>
      <c r="AC123">
        <f t="shared" si="57"/>
        <v>2.2999999999999998</v>
      </c>
      <c r="AD123">
        <f t="shared" si="58"/>
        <v>2.2999999999999998</v>
      </c>
      <c r="AE123">
        <f t="shared" si="59"/>
        <v>2.2999999999999998</v>
      </c>
      <c r="AF123">
        <f t="shared" si="60"/>
        <v>2.2999999999999998</v>
      </c>
      <c r="AG123">
        <f t="shared" si="61"/>
        <v>2.2999999999999998</v>
      </c>
      <c r="AH123">
        <f t="shared" si="62"/>
        <v>2.2999999999999998</v>
      </c>
      <c r="AI123">
        <f t="shared" si="63"/>
        <v>2.2999999999999998</v>
      </c>
      <c r="AJ123">
        <f t="shared" si="64"/>
        <v>2.2999999999999998</v>
      </c>
      <c r="AK123">
        <f t="shared" si="65"/>
        <v>2.2999999999999998</v>
      </c>
      <c r="AL123">
        <f t="shared" si="66"/>
        <v>2.2999999999999998</v>
      </c>
      <c r="AM123">
        <f t="shared" si="67"/>
        <v>2.2999999999999998</v>
      </c>
      <c r="AN123">
        <f t="shared" si="68"/>
        <v>2.2999999999999998</v>
      </c>
      <c r="AQ123">
        <v>104</v>
      </c>
      <c r="AR123" s="14">
        <v>4.5491145393516419</v>
      </c>
      <c r="AS123" s="13">
        <f t="shared" si="37"/>
        <v>44532.862588104195</v>
      </c>
      <c r="AT123" s="9">
        <v>3.5168534847112491</v>
      </c>
      <c r="AU123" s="13">
        <f t="shared" si="38"/>
        <v>34427.700516739009</v>
      </c>
    </row>
    <row r="124" spans="1:47" x14ac:dyDescent="0.45">
      <c r="A124">
        <f t="shared" si="33"/>
        <v>105</v>
      </c>
      <c r="B124" s="13">
        <f t="shared" si="34"/>
        <v>44501.580841336792</v>
      </c>
      <c r="F124">
        <f t="shared" si="35"/>
        <v>105</v>
      </c>
      <c r="G124" s="13">
        <f t="shared" si="36"/>
        <v>34405.257204529044</v>
      </c>
      <c r="I124" s="1">
        <v>3</v>
      </c>
      <c r="J124" s="16" t="s">
        <v>47</v>
      </c>
      <c r="K124">
        <f t="shared" si="69"/>
        <v>10</v>
      </c>
      <c r="L124" s="4" t="s">
        <v>11</v>
      </c>
      <c r="M124" s="1">
        <v>0</v>
      </c>
      <c r="N124" s="10">
        <f t="shared" si="44"/>
        <v>27.683726496313152</v>
      </c>
      <c r="O124" s="10">
        <f t="shared" si="45"/>
        <v>82.823049383442338</v>
      </c>
      <c r="P124" s="10">
        <f t="shared" si="46"/>
        <v>154.60717555261064</v>
      </c>
      <c r="Q124" s="10">
        <f t="shared" si="47"/>
        <v>244.69805246754686</v>
      </c>
      <c r="R124" s="10">
        <f t="shared" si="48"/>
        <v>351.9164888697353</v>
      </c>
      <c r="S124" s="10">
        <f t="shared" si="49"/>
        <v>475.38825520593048</v>
      </c>
      <c r="T124" s="10">
        <f t="shared" si="50"/>
        <v>614.42565022722238</v>
      </c>
      <c r="U124" s="10">
        <f t="shared" si="51"/>
        <v>768.46600733962521</v>
      </c>
      <c r="V124" s="10">
        <f t="shared" si="52"/>
        <v>937.03583772128616</v>
      </c>
      <c r="W124" s="10">
        <f t="shared" si="53"/>
        <v>1119.7281860976509</v>
      </c>
      <c r="X124" s="10">
        <f t="shared" si="54"/>
        <v>1316.1874672795227</v>
      </c>
      <c r="Y124" s="10">
        <f t="shared" si="55"/>
        <v>1526.0988441814916</v>
      </c>
      <c r="AB124">
        <f t="shared" si="56"/>
        <v>1</v>
      </c>
      <c r="AC124">
        <f t="shared" si="57"/>
        <v>2.2999999999999998</v>
      </c>
      <c r="AD124">
        <f t="shared" si="58"/>
        <v>2.2999999999999998</v>
      </c>
      <c r="AE124">
        <f t="shared" si="59"/>
        <v>2.2999999999999998</v>
      </c>
      <c r="AF124">
        <f t="shared" si="60"/>
        <v>2.2999999999999998</v>
      </c>
      <c r="AG124">
        <f t="shared" si="61"/>
        <v>2.2999999999999998</v>
      </c>
      <c r="AH124">
        <f t="shared" si="62"/>
        <v>2.2999999999999998</v>
      </c>
      <c r="AI124">
        <f t="shared" si="63"/>
        <v>2.2999999999999998</v>
      </c>
      <c r="AJ124">
        <f t="shared" si="64"/>
        <v>2.2999999999999998</v>
      </c>
      <c r="AK124">
        <f t="shared" si="65"/>
        <v>2.2999999999999998</v>
      </c>
      <c r="AL124">
        <f t="shared" si="66"/>
        <v>2.2999999999999998</v>
      </c>
      <c r="AM124">
        <f t="shared" si="67"/>
        <v>2.2999999999999998</v>
      </c>
      <c r="AN124">
        <f t="shared" si="68"/>
        <v>2.2999999999999998</v>
      </c>
      <c r="AQ124">
        <v>105</v>
      </c>
      <c r="AR124" s="14">
        <v>4.545919050879407</v>
      </c>
      <c r="AS124" s="13">
        <f t="shared" si="37"/>
        <v>44501.580841336792</v>
      </c>
      <c r="AT124" s="9">
        <v>3.5145608587278292</v>
      </c>
      <c r="AU124" s="13">
        <f t="shared" si="38"/>
        <v>34405.257204529044</v>
      </c>
    </row>
    <row r="125" spans="1:47" x14ac:dyDescent="0.45">
      <c r="A125">
        <f t="shared" si="33"/>
        <v>106</v>
      </c>
      <c r="B125" s="13">
        <f t="shared" si="34"/>
        <v>44469.94254931638</v>
      </c>
      <c r="F125">
        <f t="shared" si="35"/>
        <v>106</v>
      </c>
      <c r="G125" s="13">
        <f t="shared" si="36"/>
        <v>34382.749676050902</v>
      </c>
      <c r="I125" s="1">
        <v>4</v>
      </c>
      <c r="J125" s="16" t="s">
        <v>47</v>
      </c>
      <c r="K125">
        <f t="shared" si="69"/>
        <v>10</v>
      </c>
      <c r="L125" s="4" t="s">
        <v>11</v>
      </c>
      <c r="M125" s="1">
        <v>0</v>
      </c>
      <c r="N125" s="10">
        <f t="shared" si="44"/>
        <v>27.683726496313152</v>
      </c>
      <c r="O125" s="10">
        <f t="shared" si="45"/>
        <v>82.823049383442338</v>
      </c>
      <c r="P125" s="10">
        <f t="shared" si="46"/>
        <v>154.60717555261064</v>
      </c>
      <c r="Q125" s="10">
        <f t="shared" si="47"/>
        <v>244.69805246754686</v>
      </c>
      <c r="R125" s="10">
        <f t="shared" si="48"/>
        <v>351.9164888697353</v>
      </c>
      <c r="S125" s="10">
        <f t="shared" si="49"/>
        <v>475.38825520593048</v>
      </c>
      <c r="T125" s="10">
        <f t="shared" si="50"/>
        <v>614.42565022722238</v>
      </c>
      <c r="U125" s="10">
        <f t="shared" si="51"/>
        <v>768.46600733962521</v>
      </c>
      <c r="V125" s="10">
        <f t="shared" si="52"/>
        <v>937.03583772128616</v>
      </c>
      <c r="W125" s="10">
        <f t="shared" si="53"/>
        <v>1119.7281860976509</v>
      </c>
      <c r="X125" s="10">
        <f t="shared" si="54"/>
        <v>1316.1874672795227</v>
      </c>
      <c r="Y125" s="10">
        <f t="shared" si="55"/>
        <v>1526.0988441814916</v>
      </c>
      <c r="AB125">
        <f t="shared" si="56"/>
        <v>1</v>
      </c>
      <c r="AC125">
        <f t="shared" si="57"/>
        <v>2.2999999999999998</v>
      </c>
      <c r="AD125">
        <f t="shared" si="58"/>
        <v>2.2999999999999998</v>
      </c>
      <c r="AE125">
        <f t="shared" si="59"/>
        <v>2.2999999999999998</v>
      </c>
      <c r="AF125">
        <f t="shared" si="60"/>
        <v>2.2999999999999998</v>
      </c>
      <c r="AG125">
        <f t="shared" si="61"/>
        <v>2.2999999999999998</v>
      </c>
      <c r="AH125">
        <f t="shared" si="62"/>
        <v>2.2999999999999998</v>
      </c>
      <c r="AI125">
        <f t="shared" si="63"/>
        <v>2.2999999999999998</v>
      </c>
      <c r="AJ125">
        <f t="shared" si="64"/>
        <v>2.2999999999999998</v>
      </c>
      <c r="AK125">
        <f t="shared" si="65"/>
        <v>2.2999999999999998</v>
      </c>
      <c r="AL125">
        <f t="shared" si="66"/>
        <v>2.2999999999999998</v>
      </c>
      <c r="AM125">
        <f t="shared" si="67"/>
        <v>2.2999999999999998</v>
      </c>
      <c r="AN125">
        <f t="shared" si="68"/>
        <v>2.2999999999999998</v>
      </c>
      <c r="AQ125">
        <v>106</v>
      </c>
      <c r="AR125" s="14">
        <v>4.5426871406480451</v>
      </c>
      <c r="AS125" s="13">
        <f t="shared" si="37"/>
        <v>44469.94254931638</v>
      </c>
      <c r="AT125" s="9">
        <v>3.5122616729334681</v>
      </c>
      <c r="AU125" s="13">
        <f t="shared" si="38"/>
        <v>34382.749676050902</v>
      </c>
    </row>
    <row r="126" spans="1:47" x14ac:dyDescent="0.45">
      <c r="A126">
        <f t="shared" si="33"/>
        <v>107</v>
      </c>
      <c r="B126" s="13">
        <f t="shared" si="34"/>
        <v>44437.947069332338</v>
      </c>
      <c r="F126">
        <f t="shared" si="35"/>
        <v>107</v>
      </c>
      <c r="G126" s="13">
        <f t="shared" si="36"/>
        <v>34360.178355987613</v>
      </c>
      <c r="I126" s="1">
        <v>5</v>
      </c>
      <c r="J126" s="16" t="s">
        <v>47</v>
      </c>
      <c r="K126">
        <f t="shared" si="69"/>
        <v>10</v>
      </c>
      <c r="L126" s="4" t="s">
        <v>11</v>
      </c>
      <c r="M126" s="1">
        <v>0</v>
      </c>
      <c r="N126" s="10">
        <f t="shared" si="44"/>
        <v>27.683726496313152</v>
      </c>
      <c r="O126" s="10">
        <f t="shared" si="45"/>
        <v>82.823049383442338</v>
      </c>
      <c r="P126" s="10">
        <f t="shared" si="46"/>
        <v>154.60717555261064</v>
      </c>
      <c r="Q126" s="10">
        <f t="shared" si="47"/>
        <v>244.69805246754686</v>
      </c>
      <c r="R126" s="10">
        <f t="shared" si="48"/>
        <v>351.9164888697353</v>
      </c>
      <c r="S126" s="10">
        <f t="shared" si="49"/>
        <v>475.38825520593048</v>
      </c>
      <c r="T126" s="10">
        <f t="shared" si="50"/>
        <v>614.42565022722238</v>
      </c>
      <c r="U126" s="10">
        <f t="shared" si="51"/>
        <v>768.46600733962521</v>
      </c>
      <c r="V126" s="10">
        <f t="shared" si="52"/>
        <v>937.03583772128616</v>
      </c>
      <c r="W126" s="10">
        <f t="shared" si="53"/>
        <v>1119.7281860976509</v>
      </c>
      <c r="X126" s="10">
        <f t="shared" si="54"/>
        <v>1316.1874672795227</v>
      </c>
      <c r="Y126" s="10">
        <f t="shared" si="55"/>
        <v>1526.0988441814916</v>
      </c>
      <c r="AB126">
        <f t="shared" si="56"/>
        <v>1</v>
      </c>
      <c r="AC126">
        <f t="shared" si="57"/>
        <v>2.2999999999999998</v>
      </c>
      <c r="AD126">
        <f t="shared" si="58"/>
        <v>2.2999999999999998</v>
      </c>
      <c r="AE126">
        <f t="shared" si="59"/>
        <v>2.2999999999999998</v>
      </c>
      <c r="AF126">
        <f t="shared" si="60"/>
        <v>2.2999999999999998</v>
      </c>
      <c r="AG126">
        <f t="shared" si="61"/>
        <v>2.2999999999999998</v>
      </c>
      <c r="AH126">
        <f t="shared" si="62"/>
        <v>2.2999999999999998</v>
      </c>
      <c r="AI126">
        <f t="shared" si="63"/>
        <v>2.2999999999999998</v>
      </c>
      <c r="AJ126">
        <f t="shared" si="64"/>
        <v>2.2999999999999998</v>
      </c>
      <c r="AK126">
        <f t="shared" si="65"/>
        <v>2.2999999999999998</v>
      </c>
      <c r="AL126">
        <f t="shared" si="66"/>
        <v>2.2999999999999998</v>
      </c>
      <c r="AM126">
        <f t="shared" si="67"/>
        <v>2.2999999999999998</v>
      </c>
      <c r="AN126">
        <f t="shared" si="68"/>
        <v>2.2999999999999998</v>
      </c>
      <c r="AQ126">
        <v>107</v>
      </c>
      <c r="AR126" s="14">
        <v>4.5394187430034751</v>
      </c>
      <c r="AS126" s="13">
        <f t="shared" si="37"/>
        <v>44437.947069332338</v>
      </c>
      <c r="AT126" s="9">
        <v>3.5099559707103265</v>
      </c>
      <c r="AU126" s="13">
        <f t="shared" si="38"/>
        <v>34360.178355987613</v>
      </c>
    </row>
    <row r="127" spans="1:47" x14ac:dyDescent="0.45">
      <c r="A127">
        <f t="shared" si="33"/>
        <v>108</v>
      </c>
      <c r="B127" s="13">
        <f t="shared" si="34"/>
        <v>44405.593763566896</v>
      </c>
      <c r="F127">
        <f t="shared" si="35"/>
        <v>108</v>
      </c>
      <c r="G127" s="13">
        <f t="shared" si="36"/>
        <v>34337.543662265132</v>
      </c>
      <c r="I127" s="1">
        <v>6</v>
      </c>
      <c r="J127" s="16" t="s">
        <v>47</v>
      </c>
      <c r="K127">
        <f t="shared" si="69"/>
        <v>10</v>
      </c>
      <c r="L127" s="4" t="s">
        <v>11</v>
      </c>
      <c r="M127" s="1">
        <v>0</v>
      </c>
      <c r="N127" s="10">
        <f t="shared" si="44"/>
        <v>27.683726496313152</v>
      </c>
      <c r="O127" s="10">
        <f t="shared" si="45"/>
        <v>82.823049383442338</v>
      </c>
      <c r="P127" s="10">
        <f t="shared" si="46"/>
        <v>154.60717555261064</v>
      </c>
      <c r="Q127" s="10">
        <f t="shared" si="47"/>
        <v>244.69805246754686</v>
      </c>
      <c r="R127" s="10">
        <f t="shared" si="48"/>
        <v>351.9164888697353</v>
      </c>
      <c r="S127" s="10">
        <f t="shared" si="49"/>
        <v>475.38825520593048</v>
      </c>
      <c r="T127" s="10">
        <f t="shared" si="50"/>
        <v>614.42565022722238</v>
      </c>
      <c r="U127" s="10">
        <f t="shared" si="51"/>
        <v>768.46600733962521</v>
      </c>
      <c r="V127" s="10">
        <f t="shared" si="52"/>
        <v>937.03583772128616</v>
      </c>
      <c r="W127" s="10">
        <f t="shared" si="53"/>
        <v>1119.7281860976509</v>
      </c>
      <c r="X127" s="10">
        <f t="shared" si="54"/>
        <v>1316.1874672795227</v>
      </c>
      <c r="Y127" s="10">
        <f t="shared" si="55"/>
        <v>1526.0988441814916</v>
      </c>
      <c r="AB127">
        <f t="shared" si="56"/>
        <v>1</v>
      </c>
      <c r="AC127">
        <f t="shared" si="57"/>
        <v>2.2999999999999998</v>
      </c>
      <c r="AD127">
        <f t="shared" si="58"/>
        <v>2.2999999999999998</v>
      </c>
      <c r="AE127">
        <f t="shared" si="59"/>
        <v>2.2999999999999998</v>
      </c>
      <c r="AF127">
        <f t="shared" si="60"/>
        <v>2.2999999999999998</v>
      </c>
      <c r="AG127">
        <f t="shared" si="61"/>
        <v>2.2999999999999998</v>
      </c>
      <c r="AH127">
        <f t="shared" si="62"/>
        <v>2.2999999999999998</v>
      </c>
      <c r="AI127">
        <f t="shared" si="63"/>
        <v>2.2999999999999998</v>
      </c>
      <c r="AJ127">
        <f t="shared" si="64"/>
        <v>2.2999999999999998</v>
      </c>
      <c r="AK127">
        <f t="shared" si="65"/>
        <v>2.2999999999999998</v>
      </c>
      <c r="AL127">
        <f t="shared" si="66"/>
        <v>2.2999999999999998</v>
      </c>
      <c r="AM127">
        <f t="shared" si="67"/>
        <v>2.2999999999999998</v>
      </c>
      <c r="AN127">
        <f t="shared" si="68"/>
        <v>2.2999999999999998</v>
      </c>
      <c r="AQ127">
        <v>108</v>
      </c>
      <c r="AR127" s="14">
        <v>4.5361137927914266</v>
      </c>
      <c r="AS127" s="13">
        <f t="shared" si="37"/>
        <v>44405.593763566896</v>
      </c>
      <c r="AT127" s="9">
        <v>3.5076437947503152</v>
      </c>
      <c r="AU127" s="13">
        <f t="shared" si="38"/>
        <v>34337.543662265132</v>
      </c>
    </row>
    <row r="128" spans="1:47" x14ac:dyDescent="0.45">
      <c r="A128">
        <f t="shared" si="33"/>
        <v>109</v>
      </c>
      <c r="B128" s="13">
        <f t="shared" si="34"/>
        <v>44372.881999012578</v>
      </c>
      <c r="F128">
        <f t="shared" si="35"/>
        <v>109</v>
      </c>
      <c r="G128" s="13">
        <f t="shared" si="36"/>
        <v>34314.846006221516</v>
      </c>
      <c r="I128" s="1">
        <v>7</v>
      </c>
      <c r="J128" s="16" t="s">
        <v>47</v>
      </c>
      <c r="K128">
        <f t="shared" si="69"/>
        <v>10</v>
      </c>
      <c r="L128" s="4" t="s">
        <v>11</v>
      </c>
      <c r="M128" s="1">
        <v>0</v>
      </c>
      <c r="N128" s="10">
        <f t="shared" si="44"/>
        <v>27.683726496313152</v>
      </c>
      <c r="O128" s="10">
        <f t="shared" si="45"/>
        <v>82.823049383442338</v>
      </c>
      <c r="P128" s="10">
        <f t="shared" si="46"/>
        <v>154.60717555261064</v>
      </c>
      <c r="Q128" s="10">
        <f t="shared" si="47"/>
        <v>244.69805246754686</v>
      </c>
      <c r="R128" s="10">
        <f t="shared" si="48"/>
        <v>351.9164888697353</v>
      </c>
      <c r="S128" s="10">
        <f t="shared" si="49"/>
        <v>475.38825520593048</v>
      </c>
      <c r="T128" s="10">
        <f t="shared" si="50"/>
        <v>614.42565022722238</v>
      </c>
      <c r="U128" s="10">
        <f t="shared" si="51"/>
        <v>768.46600733962521</v>
      </c>
      <c r="V128" s="10">
        <f t="shared" si="52"/>
        <v>937.03583772128616</v>
      </c>
      <c r="W128" s="10">
        <f t="shared" si="53"/>
        <v>1119.7281860976509</v>
      </c>
      <c r="X128" s="10">
        <f t="shared" si="54"/>
        <v>1316.1874672795227</v>
      </c>
      <c r="Y128" s="10">
        <f t="shared" si="55"/>
        <v>1526.0988441814916</v>
      </c>
      <c r="AB128">
        <f t="shared" si="56"/>
        <v>1</v>
      </c>
      <c r="AC128">
        <f t="shared" si="57"/>
        <v>2.2999999999999998</v>
      </c>
      <c r="AD128">
        <f t="shared" si="58"/>
        <v>2.2999999999999998</v>
      </c>
      <c r="AE128">
        <f t="shared" si="59"/>
        <v>2.2999999999999998</v>
      </c>
      <c r="AF128">
        <f t="shared" si="60"/>
        <v>2.2999999999999998</v>
      </c>
      <c r="AG128">
        <f t="shared" si="61"/>
        <v>2.2999999999999998</v>
      </c>
      <c r="AH128">
        <f t="shared" si="62"/>
        <v>2.2999999999999998</v>
      </c>
      <c r="AI128">
        <f t="shared" si="63"/>
        <v>2.2999999999999998</v>
      </c>
      <c r="AJ128">
        <f t="shared" si="64"/>
        <v>2.2999999999999998</v>
      </c>
      <c r="AK128">
        <f t="shared" si="65"/>
        <v>2.2999999999999998</v>
      </c>
      <c r="AL128">
        <f t="shared" si="66"/>
        <v>2.2999999999999998</v>
      </c>
      <c r="AM128">
        <f t="shared" si="67"/>
        <v>2.2999999999999998</v>
      </c>
      <c r="AN128">
        <f t="shared" si="68"/>
        <v>2.2999999999999998</v>
      </c>
      <c r="AQ128">
        <v>109</v>
      </c>
      <c r="AR128" s="14">
        <v>4.5327722253490128</v>
      </c>
      <c r="AS128" s="13">
        <f t="shared" si="37"/>
        <v>44372.881999012578</v>
      </c>
      <c r="AT128" s="9">
        <v>3.5053251870723798</v>
      </c>
      <c r="AU128" s="13">
        <f t="shared" si="38"/>
        <v>34314.846006221516</v>
      </c>
    </row>
    <row r="129" spans="1:47" x14ac:dyDescent="0.45">
      <c r="A129">
        <f t="shared" si="33"/>
        <v>110</v>
      </c>
      <c r="B129" s="13">
        <f t="shared" si="34"/>
        <v>44339.811147391927</v>
      </c>
      <c r="F129">
        <f t="shared" si="35"/>
        <v>110</v>
      </c>
      <c r="G129" s="13">
        <f t="shared" si="36"/>
        <v>34292.085792770311</v>
      </c>
      <c r="I129" s="1">
        <v>8</v>
      </c>
      <c r="J129" s="16" t="s">
        <v>47</v>
      </c>
      <c r="K129">
        <f t="shared" si="69"/>
        <v>10</v>
      </c>
      <c r="L129" s="4" t="s">
        <v>11</v>
      </c>
      <c r="M129" s="1">
        <v>0</v>
      </c>
      <c r="N129" s="10">
        <f t="shared" si="44"/>
        <v>27.683726496313152</v>
      </c>
      <c r="O129" s="10">
        <f t="shared" si="45"/>
        <v>82.823049383442338</v>
      </c>
      <c r="P129" s="10">
        <f t="shared" si="46"/>
        <v>154.60717555261064</v>
      </c>
      <c r="Q129" s="10">
        <f t="shared" si="47"/>
        <v>244.69805246754686</v>
      </c>
      <c r="R129" s="10">
        <f t="shared" si="48"/>
        <v>351.9164888697353</v>
      </c>
      <c r="S129" s="10">
        <f t="shared" si="49"/>
        <v>475.38825520593048</v>
      </c>
      <c r="T129" s="10">
        <f t="shared" si="50"/>
        <v>614.42565022722238</v>
      </c>
      <c r="U129" s="10">
        <f t="shared" si="51"/>
        <v>768.46600733962521</v>
      </c>
      <c r="V129" s="10">
        <f t="shared" si="52"/>
        <v>937.03583772128616</v>
      </c>
      <c r="W129" s="10">
        <f t="shared" si="53"/>
        <v>1119.7281860976509</v>
      </c>
      <c r="X129" s="10">
        <f t="shared" si="54"/>
        <v>1316.1874672795227</v>
      </c>
      <c r="Y129" s="10">
        <f t="shared" si="55"/>
        <v>1526.0988441814916</v>
      </c>
      <c r="AB129">
        <f t="shared" si="56"/>
        <v>1</v>
      </c>
      <c r="AC129">
        <f t="shared" si="57"/>
        <v>2.2999999999999998</v>
      </c>
      <c r="AD129">
        <f t="shared" si="58"/>
        <v>2.2999999999999998</v>
      </c>
      <c r="AE129">
        <f t="shared" si="59"/>
        <v>2.2999999999999998</v>
      </c>
      <c r="AF129">
        <f t="shared" si="60"/>
        <v>2.2999999999999998</v>
      </c>
      <c r="AG129">
        <f t="shared" si="61"/>
        <v>2.2999999999999998</v>
      </c>
      <c r="AH129">
        <f t="shared" si="62"/>
        <v>2.2999999999999998</v>
      </c>
      <c r="AI129">
        <f t="shared" si="63"/>
        <v>2.2999999999999998</v>
      </c>
      <c r="AJ129">
        <f t="shared" si="64"/>
        <v>2.2999999999999998</v>
      </c>
      <c r="AK129">
        <f t="shared" si="65"/>
        <v>2.2999999999999998</v>
      </c>
      <c r="AL129">
        <f t="shared" si="66"/>
        <v>2.2999999999999998</v>
      </c>
      <c r="AM129">
        <f t="shared" si="67"/>
        <v>2.2999999999999998</v>
      </c>
      <c r="AN129">
        <f t="shared" si="68"/>
        <v>2.2999999999999998</v>
      </c>
      <c r="AQ129">
        <v>110</v>
      </c>
      <c r="AR129" s="14">
        <v>4.5293939764965261</v>
      </c>
      <c r="AS129" s="13">
        <f t="shared" si="37"/>
        <v>44339.811147391927</v>
      </c>
      <c r="AT129" s="9">
        <v>3.5030001890391906</v>
      </c>
      <c r="AU129" s="13">
        <f t="shared" si="38"/>
        <v>34292.085792770311</v>
      </c>
    </row>
    <row r="130" spans="1:47" x14ac:dyDescent="0.45">
      <c r="A130">
        <f t="shared" si="33"/>
        <v>111</v>
      </c>
      <c r="B130" s="13">
        <f t="shared" si="34"/>
        <v>44306.380585079278</v>
      </c>
      <c r="F130">
        <f t="shared" si="35"/>
        <v>111</v>
      </c>
      <c r="G130" s="13">
        <f t="shared" si="36"/>
        <v>34269.26342055852</v>
      </c>
      <c r="I130" s="1">
        <v>9</v>
      </c>
      <c r="J130" s="16" t="s">
        <v>47</v>
      </c>
      <c r="K130">
        <f t="shared" si="69"/>
        <v>10</v>
      </c>
      <c r="L130" s="4" t="s">
        <v>11</v>
      </c>
      <c r="M130" s="1">
        <v>0</v>
      </c>
      <c r="N130" s="10">
        <f t="shared" si="44"/>
        <v>27.683726496313152</v>
      </c>
      <c r="O130" s="10">
        <f t="shared" si="45"/>
        <v>82.823049383442338</v>
      </c>
      <c r="P130" s="10">
        <f t="shared" si="46"/>
        <v>154.60717555261064</v>
      </c>
      <c r="Q130" s="10">
        <f t="shared" si="47"/>
        <v>244.69805246754686</v>
      </c>
      <c r="R130" s="10">
        <f t="shared" si="48"/>
        <v>351.9164888697353</v>
      </c>
      <c r="S130" s="10">
        <f t="shared" si="49"/>
        <v>475.38825520593048</v>
      </c>
      <c r="T130" s="10">
        <f t="shared" si="50"/>
        <v>614.42565022722238</v>
      </c>
      <c r="U130" s="10">
        <f t="shared" si="51"/>
        <v>768.46600733962521</v>
      </c>
      <c r="V130" s="10">
        <f t="shared" si="52"/>
        <v>937.03583772128616</v>
      </c>
      <c r="W130" s="10">
        <f t="shared" si="53"/>
        <v>1119.7281860976509</v>
      </c>
      <c r="X130" s="10">
        <f t="shared" si="54"/>
        <v>1316.1874672795227</v>
      </c>
      <c r="Y130" s="10">
        <f t="shared" si="55"/>
        <v>1526.0988441814916</v>
      </c>
      <c r="AB130">
        <f t="shared" si="56"/>
        <v>1</v>
      </c>
      <c r="AC130">
        <f t="shared" si="57"/>
        <v>2.2999999999999998</v>
      </c>
      <c r="AD130">
        <f t="shared" si="58"/>
        <v>2.2999999999999998</v>
      </c>
      <c r="AE130">
        <f t="shared" si="59"/>
        <v>2.2999999999999998</v>
      </c>
      <c r="AF130">
        <f t="shared" si="60"/>
        <v>2.2999999999999998</v>
      </c>
      <c r="AG130">
        <f t="shared" si="61"/>
        <v>2.2999999999999998</v>
      </c>
      <c r="AH130">
        <f t="shared" si="62"/>
        <v>2.2999999999999998</v>
      </c>
      <c r="AI130">
        <f t="shared" si="63"/>
        <v>2.2999999999999998</v>
      </c>
      <c r="AJ130">
        <f t="shared" si="64"/>
        <v>2.2999999999999998</v>
      </c>
      <c r="AK130">
        <f t="shared" si="65"/>
        <v>2.2999999999999998</v>
      </c>
      <c r="AL130">
        <f t="shared" si="66"/>
        <v>2.2999999999999998</v>
      </c>
      <c r="AM130">
        <f t="shared" si="67"/>
        <v>2.2999999999999998</v>
      </c>
      <c r="AN130">
        <f t="shared" si="68"/>
        <v>2.2999999999999998</v>
      </c>
      <c r="AQ130">
        <v>111</v>
      </c>
      <c r="AR130" s="14">
        <v>4.5259789825294456</v>
      </c>
      <c r="AS130" s="13">
        <f t="shared" si="37"/>
        <v>44306.380585079278</v>
      </c>
      <c r="AT130" s="9">
        <v>3.5006688413732783</v>
      </c>
      <c r="AU130" s="13">
        <f t="shared" si="38"/>
        <v>34269.26342055852</v>
      </c>
    </row>
    <row r="131" spans="1:47" x14ac:dyDescent="0.45">
      <c r="A131">
        <f t="shared" si="33"/>
        <v>112</v>
      </c>
      <c r="B131" s="13">
        <f t="shared" si="34"/>
        <v>44272.589693024405</v>
      </c>
      <c r="F131">
        <f t="shared" si="35"/>
        <v>112</v>
      </c>
      <c r="G131" s="13">
        <f t="shared" si="36"/>
        <v>34246.379282119189</v>
      </c>
      <c r="I131" s="1">
        <v>10</v>
      </c>
      <c r="J131" s="16" t="s">
        <v>47</v>
      </c>
      <c r="K131">
        <f t="shared" si="69"/>
        <v>10</v>
      </c>
      <c r="L131" s="4" t="s">
        <v>11</v>
      </c>
      <c r="M131" s="1">
        <v>0</v>
      </c>
      <c r="N131" s="10">
        <f t="shared" si="44"/>
        <v>27.683726496313152</v>
      </c>
      <c r="O131" s="10">
        <f t="shared" si="45"/>
        <v>82.823049383442338</v>
      </c>
      <c r="P131" s="10">
        <f t="shared" si="46"/>
        <v>154.60717555261064</v>
      </c>
      <c r="Q131" s="10">
        <f t="shared" si="47"/>
        <v>244.69805246754686</v>
      </c>
      <c r="R131" s="10">
        <f t="shared" si="48"/>
        <v>351.9164888697353</v>
      </c>
      <c r="S131" s="10">
        <f t="shared" si="49"/>
        <v>475.38825520593048</v>
      </c>
      <c r="T131" s="10">
        <f t="shared" si="50"/>
        <v>614.42565022722238</v>
      </c>
      <c r="U131" s="10">
        <f t="shared" si="51"/>
        <v>768.46600733962521</v>
      </c>
      <c r="V131" s="10">
        <f t="shared" si="52"/>
        <v>937.03583772128616</v>
      </c>
      <c r="W131" s="10">
        <f t="shared" si="53"/>
        <v>1119.7281860976509</v>
      </c>
      <c r="X131" s="10">
        <f t="shared" si="54"/>
        <v>1316.1874672795227</v>
      </c>
      <c r="Y131" s="10">
        <f t="shared" si="55"/>
        <v>1526.0988441814916</v>
      </c>
      <c r="AB131">
        <f t="shared" si="56"/>
        <v>1</v>
      </c>
      <c r="AC131">
        <f t="shared" si="57"/>
        <v>2.2999999999999998</v>
      </c>
      <c r="AD131">
        <f t="shared" si="58"/>
        <v>2.2999999999999998</v>
      </c>
      <c r="AE131">
        <f t="shared" si="59"/>
        <v>2.2999999999999998</v>
      </c>
      <c r="AF131">
        <f t="shared" si="60"/>
        <v>2.2999999999999998</v>
      </c>
      <c r="AG131">
        <f t="shared" si="61"/>
        <v>2.2999999999999998</v>
      </c>
      <c r="AH131">
        <f t="shared" si="62"/>
        <v>2.2999999999999998</v>
      </c>
      <c r="AI131">
        <f t="shared" si="63"/>
        <v>2.2999999999999998</v>
      </c>
      <c r="AJ131">
        <f t="shared" si="64"/>
        <v>2.2999999999999998</v>
      </c>
      <c r="AK131">
        <f t="shared" si="65"/>
        <v>2.2999999999999998</v>
      </c>
      <c r="AL131">
        <f t="shared" si="66"/>
        <v>2.2999999999999998</v>
      </c>
      <c r="AM131">
        <f t="shared" si="67"/>
        <v>2.2999999999999998</v>
      </c>
      <c r="AN131">
        <f t="shared" si="68"/>
        <v>2.2999999999999998</v>
      </c>
      <c r="AQ131">
        <v>112</v>
      </c>
      <c r="AR131" s="14">
        <v>4.5225271802106448</v>
      </c>
      <c r="AS131" s="13">
        <f t="shared" si="37"/>
        <v>44272.589693024405</v>
      </c>
      <c r="AT131" s="9">
        <v>3.4983311841726223</v>
      </c>
      <c r="AU131" s="13">
        <f t="shared" si="38"/>
        <v>34246.379282119189</v>
      </c>
    </row>
    <row r="132" spans="1:47" x14ac:dyDescent="0.45">
      <c r="A132">
        <f t="shared" si="33"/>
        <v>113</v>
      </c>
      <c r="B132" s="13">
        <f t="shared" si="34"/>
        <v>44238.437856678247</v>
      </c>
      <c r="F132">
        <f t="shared" si="35"/>
        <v>113</v>
      </c>
      <c r="G132" s="13">
        <f t="shared" si="36"/>
        <v>34223.43376401905</v>
      </c>
      <c r="AQ132">
        <v>113</v>
      </c>
      <c r="AR132" s="14">
        <v>4.5190385067627945</v>
      </c>
      <c r="AS132" s="13">
        <f t="shared" si="37"/>
        <v>44238.437856678247</v>
      </c>
      <c r="AT132" s="9">
        <v>3.4959872569257318</v>
      </c>
      <c r="AU132" s="13">
        <f t="shared" si="38"/>
        <v>34223.43376401905</v>
      </c>
    </row>
    <row r="133" spans="1:47" x14ac:dyDescent="0.45">
      <c r="A133">
        <f t="shared" si="33"/>
        <v>114</v>
      </c>
      <c r="B133" s="13">
        <f t="shared" si="34"/>
        <v>44203.924465920427</v>
      </c>
      <c r="F133">
        <f t="shared" si="35"/>
        <v>114</v>
      </c>
      <c r="G133" s="13">
        <f t="shared" si="36"/>
        <v>34200.427247001266</v>
      </c>
      <c r="J133" t="s">
        <v>22</v>
      </c>
      <c r="K133" s="27">
        <v>2.5</v>
      </c>
      <c r="L133" t="s">
        <v>48</v>
      </c>
      <c r="AQ133">
        <v>114</v>
      </c>
      <c r="AR133" s="14">
        <v>4.5155128998609673</v>
      </c>
      <c r="AS133" s="13">
        <f t="shared" si="37"/>
        <v>44203.924465920427</v>
      </c>
      <c r="AT133" s="9">
        <v>3.4936370985262268</v>
      </c>
      <c r="AU133" s="13">
        <f t="shared" si="38"/>
        <v>34200.427247001266</v>
      </c>
    </row>
    <row r="134" spans="1:47" x14ac:dyDescent="0.45">
      <c r="A134">
        <f t="shared" si="33"/>
        <v>115</v>
      </c>
      <c r="B134" s="13">
        <f t="shared" si="34"/>
        <v>44169.048914988503</v>
      </c>
      <c r="F134">
        <f t="shared" si="35"/>
        <v>115</v>
      </c>
      <c r="G134" s="13">
        <f t="shared" si="36"/>
        <v>34177.360106123546</v>
      </c>
      <c r="J134" t="s">
        <v>23</v>
      </c>
      <c r="K134" s="27">
        <v>0</v>
      </c>
      <c r="L134" t="s">
        <v>48</v>
      </c>
      <c r="AQ134">
        <v>115</v>
      </c>
      <c r="AR134" s="14">
        <v>4.5119502976254067</v>
      </c>
      <c r="AS134" s="13">
        <f t="shared" si="37"/>
        <v>44169.048914988503</v>
      </c>
      <c r="AT134" s="9">
        <v>3.491280747286948</v>
      </c>
      <c r="AU134" s="13">
        <f t="shared" si="38"/>
        <v>34177.360106123546</v>
      </c>
    </row>
    <row r="135" spans="1:47" x14ac:dyDescent="0.45">
      <c r="A135">
        <f t="shared" si="33"/>
        <v>116</v>
      </c>
      <c r="B135" s="13">
        <f t="shared" si="34"/>
        <v>44133.810602409081</v>
      </c>
      <c r="F135">
        <f t="shared" si="35"/>
        <v>116</v>
      </c>
      <c r="G135" s="13">
        <f t="shared" si="36"/>
        <v>34154.232710891782</v>
      </c>
      <c r="J135" t="s">
        <v>24</v>
      </c>
      <c r="K135" s="27">
        <v>0</v>
      </c>
      <c r="L135" t="s">
        <v>48</v>
      </c>
      <c r="AQ135">
        <v>116</v>
      </c>
      <c r="AR135" s="14">
        <v>4.5083506386144885</v>
      </c>
      <c r="AS135" s="13">
        <f t="shared" si="37"/>
        <v>44133.810602409081</v>
      </c>
      <c r="AT135" s="9">
        <v>3.4889182409536081</v>
      </c>
      <c r="AU135" s="13">
        <f t="shared" si="38"/>
        <v>34154.232710891782</v>
      </c>
    </row>
    <row r="136" spans="1:47" x14ac:dyDescent="0.45">
      <c r="A136">
        <f t="shared" si="33"/>
        <v>117</v>
      </c>
      <c r="B136" s="13">
        <f t="shared" si="34"/>
        <v>44098.208930930523</v>
      </c>
      <c r="F136">
        <f t="shared" si="35"/>
        <v>117</v>
      </c>
      <c r="G136" s="13">
        <f t="shared" si="36"/>
        <v>34131.0454253895</v>
      </c>
      <c r="J136" t="s">
        <v>25</v>
      </c>
      <c r="K136" s="27">
        <v>0</v>
      </c>
      <c r="L136" t="s">
        <v>48</v>
      </c>
      <c r="AQ136">
        <v>117</v>
      </c>
      <c r="AR136" s="14">
        <v>4.5047138618178488</v>
      </c>
      <c r="AS136" s="13">
        <f t="shared" si="37"/>
        <v>44098.208930930523</v>
      </c>
      <c r="AT136" s="9">
        <v>3.4865496167180146</v>
      </c>
      <c r="AU136" s="13">
        <f t="shared" si="38"/>
        <v>34131.0454253895</v>
      </c>
    </row>
    <row r="137" spans="1:47" x14ac:dyDescent="0.45">
      <c r="A137">
        <f t="shared" si="33"/>
        <v>118</v>
      </c>
      <c r="B137" s="13">
        <f t="shared" si="34"/>
        <v>44062.243307457269</v>
      </c>
      <c r="F137">
        <f t="shared" si="35"/>
        <v>118</v>
      </c>
      <c r="G137" s="13">
        <f t="shared" si="36"/>
        <v>34107.7986084031</v>
      </c>
      <c r="J137" t="s">
        <v>26</v>
      </c>
      <c r="K137" s="27">
        <v>0</v>
      </c>
      <c r="L137" t="s">
        <v>48</v>
      </c>
      <c r="AQ137">
        <v>118</v>
      </c>
      <c r="AR137" s="14">
        <v>4.5010399066496776</v>
      </c>
      <c r="AS137" s="13">
        <f t="shared" si="37"/>
        <v>44062.243307457269</v>
      </c>
      <c r="AT137" s="9">
        <v>3.4841749112308649</v>
      </c>
      <c r="AU137" s="13">
        <f t="shared" si="38"/>
        <v>34107.7986084031</v>
      </c>
    </row>
    <row r="138" spans="1:47" x14ac:dyDescent="0.45">
      <c r="A138">
        <f t="shared" si="33"/>
        <v>119</v>
      </c>
      <c r="B138" s="13">
        <f t="shared" si="34"/>
        <v>44025.91314298581</v>
      </c>
      <c r="F138">
        <f t="shared" si="35"/>
        <v>119</v>
      </c>
      <c r="G138" s="13">
        <f t="shared" si="36"/>
        <v>34084.492613543291</v>
      </c>
      <c r="J138" t="s">
        <v>27</v>
      </c>
      <c r="K138" s="27">
        <v>0</v>
      </c>
      <c r="L138" t="s">
        <v>48</v>
      </c>
      <c r="AQ138">
        <v>119</v>
      </c>
      <c r="AR138" s="14">
        <v>4.4973287129421724</v>
      </c>
      <c r="AS138" s="13">
        <f t="shared" si="37"/>
        <v>44025.91314298581</v>
      </c>
      <c r="AT138" s="9">
        <v>3.4817941606141476</v>
      </c>
      <c r="AU138" s="13">
        <f t="shared" si="38"/>
        <v>34084.492613543291</v>
      </c>
    </row>
    <row r="139" spans="1:47" x14ac:dyDescent="0.45">
      <c r="A139">
        <f t="shared" si="33"/>
        <v>120</v>
      </c>
      <c r="B139" s="13">
        <f t="shared" si="34"/>
        <v>43989.217852542075</v>
      </c>
      <c r="F139">
        <f t="shared" si="35"/>
        <v>120</v>
      </c>
      <c r="G139" s="13">
        <f t="shared" si="36"/>
        <v>34061.127789362596</v>
      </c>
      <c r="J139" t="s">
        <v>28</v>
      </c>
      <c r="K139" s="27">
        <v>0</v>
      </c>
      <c r="L139" t="s">
        <v>48</v>
      </c>
      <c r="AQ139">
        <v>120</v>
      </c>
      <c r="AR139" s="14">
        <v>4.4935802209391476</v>
      </c>
      <c r="AS139" s="13">
        <f t="shared" si="37"/>
        <v>43989.217852542075</v>
      </c>
      <c r="AT139" s="9">
        <v>3.4794074004731508</v>
      </c>
      <c r="AU139" s="13">
        <f t="shared" si="38"/>
        <v>34061.127789362596</v>
      </c>
    </row>
    <row r="140" spans="1:47" x14ac:dyDescent="0.45">
      <c r="A140">
        <f t="shared" si="33"/>
        <v>121</v>
      </c>
      <c r="B140" s="13">
        <f t="shared" si="34"/>
        <v>43952.156855120418</v>
      </c>
      <c r="F140">
        <f t="shared" si="35"/>
        <v>121</v>
      </c>
      <c r="G140" s="13">
        <f t="shared" si="36"/>
        <v>34037.704479469394</v>
      </c>
      <c r="J140" t="s">
        <v>29</v>
      </c>
      <c r="K140" s="27">
        <v>0</v>
      </c>
      <c r="L140" t="s">
        <v>48</v>
      </c>
      <c r="AQ140">
        <v>121</v>
      </c>
      <c r="AR140" s="14">
        <v>4.4897943712897979</v>
      </c>
      <c r="AS140" s="13">
        <f t="shared" si="37"/>
        <v>43952.156855120418</v>
      </c>
      <c r="AT140" s="9">
        <v>3.4770146659081065</v>
      </c>
      <c r="AU140" s="13">
        <f t="shared" si="38"/>
        <v>34037.704479469394</v>
      </c>
    </row>
    <row r="141" spans="1:47" x14ac:dyDescent="0.45">
      <c r="A141">
        <f t="shared" si="33"/>
        <v>122</v>
      </c>
      <c r="B141" s="13">
        <f t="shared" si="34"/>
        <v>43914.729573623888</v>
      </c>
      <c r="F141">
        <f t="shared" si="35"/>
        <v>122</v>
      </c>
      <c r="G141" s="13">
        <f t="shared" si="36"/>
        <v>34014.223022638304</v>
      </c>
      <c r="J141" t="s">
        <v>30</v>
      </c>
      <c r="K141" s="27">
        <v>0</v>
      </c>
      <c r="L141" t="s">
        <v>48</v>
      </c>
      <c r="AQ141">
        <v>122</v>
      </c>
      <c r="AR141" s="14">
        <v>4.4859711050425979</v>
      </c>
      <c r="AS141" s="13">
        <f t="shared" si="37"/>
        <v>43914.729573623888</v>
      </c>
      <c r="AT141" s="9">
        <v>3.474615991525472</v>
      </c>
      <c r="AU141" s="13">
        <f t="shared" si="38"/>
        <v>34014.223022638304</v>
      </c>
    </row>
    <row r="142" spans="1:47" x14ac:dyDescent="0.45">
      <c r="A142">
        <f t="shared" si="33"/>
        <v>123</v>
      </c>
      <c r="B142" s="13">
        <f t="shared" si="34"/>
        <v>43876.935434806001</v>
      </c>
      <c r="F142">
        <f t="shared" si="35"/>
        <v>123</v>
      </c>
      <c r="G142" s="13">
        <f t="shared" si="36"/>
        <v>33990.683752917357</v>
      </c>
      <c r="J142" t="s">
        <v>31</v>
      </c>
      <c r="K142" s="27">
        <v>0</v>
      </c>
      <c r="L142" t="s">
        <v>48</v>
      </c>
      <c r="AQ142">
        <v>123</v>
      </c>
      <c r="AR142" s="14">
        <v>4.4821103636393573</v>
      </c>
      <c r="AS142" s="13">
        <f t="shared" si="37"/>
        <v>43876.935434806001</v>
      </c>
      <c r="AT142" s="9">
        <v>3.4722114114488734</v>
      </c>
      <c r="AU142" s="13">
        <f t="shared" si="38"/>
        <v>33990.683752917357</v>
      </c>
    </row>
    <row r="143" spans="1:47" x14ac:dyDescent="0.45">
      <c r="A143">
        <f t="shared" si="33"/>
        <v>124</v>
      </c>
      <c r="B143" s="13">
        <f t="shared" si="34"/>
        <v>43838.773869213779</v>
      </c>
      <c r="F143">
        <f t="shared" si="35"/>
        <v>124</v>
      </c>
      <c r="G143" s="13">
        <f t="shared" si="36"/>
        <v>33967.086999731873</v>
      </c>
      <c r="AQ143">
        <v>124</v>
      </c>
      <c r="AR143" s="14">
        <v>4.4782120889093964</v>
      </c>
      <c r="AS143" s="13">
        <f t="shared" si="37"/>
        <v>43838.773869213779</v>
      </c>
      <c r="AT143" s="9">
        <v>3.4698009593297168</v>
      </c>
      <c r="AU143" s="13">
        <f t="shared" si="38"/>
        <v>33967.086999731873</v>
      </c>
    </row>
    <row r="144" spans="1:47" x14ac:dyDescent="0.45">
      <c r="A144">
        <f t="shared" si="33"/>
        <v>125</v>
      </c>
      <c r="B144" s="13">
        <f t="shared" si="34"/>
        <v>43800.24431113209</v>
      </c>
      <c r="F144">
        <f t="shared" si="35"/>
        <v>125</v>
      </c>
      <c r="G144" s="13">
        <f t="shared" si="36"/>
        <v>33943.433087985213</v>
      </c>
      <c r="AQ144">
        <v>125</v>
      </c>
      <c r="AR144" s="14">
        <v>4.4742762230638666</v>
      </c>
      <c r="AS144" s="13">
        <f t="shared" si="37"/>
        <v>43800.24431113209</v>
      </c>
      <c r="AT144" s="9">
        <v>3.4673846683574849</v>
      </c>
      <c r="AU144" s="13">
        <f t="shared" si="38"/>
        <v>33943.433087985213</v>
      </c>
    </row>
    <row r="145" spans="1:47" x14ac:dyDescent="0.45">
      <c r="A145">
        <f t="shared" si="33"/>
        <v>126</v>
      </c>
      <c r="B145" s="13">
        <f t="shared" si="34"/>
        <v>43761.346198529318</v>
      </c>
      <c r="F145">
        <f t="shared" si="35"/>
        <v>126</v>
      </c>
      <c r="G145" s="13">
        <f t="shared" si="36"/>
        <v>33919.722338156607</v>
      </c>
      <c r="L145" s="12" t="s">
        <v>11</v>
      </c>
      <c r="M145" s="10">
        <f>M122*($K133/0.5)+M123*($K134/0.5)+M124*($K135/0.5)+M125*($K136/0.5)+M126*($K137/0.5)+M127*($K138/0.5)+M128*($K139/0.5)+M129*($K140/0.5)+M130*($K141/0.5)+M131*($K142/0.5)</f>
        <v>0</v>
      </c>
      <c r="N145" s="10">
        <f t="shared" ref="N145:Y145" si="70">N122*($K133/0.5)+N123*($K134/0.5)+N124*($K135/0.5)+N125*($K136/0.5)+N126*($K137/0.5)+N127*($K138/0.5)+N128*($K139/0.5)+N129*($K140/0.5)+N130*($K141/0.5)+N131*($K142/0.5)</f>
        <v>138.41863248156577</v>
      </c>
      <c r="O145" s="10">
        <f t="shared" si="70"/>
        <v>414.11524691721172</v>
      </c>
      <c r="P145" s="10">
        <f t="shared" si="70"/>
        <v>773.03587776305324</v>
      </c>
      <c r="Q145" s="10">
        <f t="shared" si="70"/>
        <v>1223.4902623377343</v>
      </c>
      <c r="R145" s="10">
        <f t="shared" si="70"/>
        <v>1759.5824443486765</v>
      </c>
      <c r="S145" s="10">
        <f t="shared" si="70"/>
        <v>2376.9412760296523</v>
      </c>
      <c r="T145" s="10">
        <f t="shared" si="70"/>
        <v>3072.1282511361119</v>
      </c>
      <c r="U145" s="10">
        <f t="shared" si="70"/>
        <v>3842.3300366981262</v>
      </c>
      <c r="V145" s="10">
        <f t="shared" si="70"/>
        <v>4685.1791886064311</v>
      </c>
      <c r="W145" s="10">
        <f t="shared" si="70"/>
        <v>5598.6409304882545</v>
      </c>
      <c r="X145" s="10">
        <f t="shared" si="70"/>
        <v>6580.9373363976138</v>
      </c>
      <c r="Y145" s="10">
        <f t="shared" si="70"/>
        <v>7630.4942209074579</v>
      </c>
      <c r="AQ145">
        <v>126</v>
      </c>
      <c r="AR145" s="14">
        <v>4.4703027086901947</v>
      </c>
      <c r="AS145" s="13">
        <f t="shared" si="37"/>
        <v>43761.346198529318</v>
      </c>
      <c r="AT145" s="9">
        <v>3.4649625712697256</v>
      </c>
      <c r="AU145" s="13">
        <f t="shared" si="38"/>
        <v>33919.722338156607</v>
      </c>
    </row>
    <row r="146" spans="1:47" x14ac:dyDescent="0.45">
      <c r="A146">
        <f t="shared" si="33"/>
        <v>127</v>
      </c>
      <c r="B146" s="13">
        <f t="shared" si="34"/>
        <v>43722.078973004151</v>
      </c>
      <c r="F146">
        <f t="shared" si="35"/>
        <v>127</v>
      </c>
      <c r="G146" s="13">
        <f t="shared" si="36"/>
        <v>33895.955066396054</v>
      </c>
      <c r="AQ146">
        <v>127</v>
      </c>
      <c r="AR146" s="14">
        <v>4.4662914887466503</v>
      </c>
      <c r="AS146" s="13">
        <f t="shared" si="37"/>
        <v>43722.078973004151</v>
      </c>
      <c r="AT146" s="9">
        <v>3.4625347003617475</v>
      </c>
      <c r="AU146" s="13">
        <f t="shared" si="38"/>
        <v>33895.955066396054</v>
      </c>
    </row>
    <row r="147" spans="1:47" x14ac:dyDescent="0.45">
      <c r="A147">
        <f t="shared" si="33"/>
        <v>128</v>
      </c>
      <c r="B147" s="13">
        <f t="shared" si="34"/>
        <v>43682.442079733599</v>
      </c>
      <c r="F147">
        <f t="shared" si="35"/>
        <v>128</v>
      </c>
      <c r="G147" s="13">
        <f t="shared" si="36"/>
        <v>33872.131584616502</v>
      </c>
      <c r="I147" s="1" t="s">
        <v>21</v>
      </c>
      <c r="J147" s="2" t="s">
        <v>49</v>
      </c>
      <c r="AQ147">
        <v>128</v>
      </c>
      <c r="AR147" s="14">
        <v>4.4622425065570352</v>
      </c>
      <c r="AS147" s="13">
        <f t="shared" si="37"/>
        <v>43682.442079733599</v>
      </c>
      <c r="AT147" s="9">
        <v>3.4601010874960365</v>
      </c>
      <c r="AU147" s="13">
        <f t="shared" si="38"/>
        <v>33872.131584616502</v>
      </c>
    </row>
    <row r="148" spans="1:47" x14ac:dyDescent="0.45">
      <c r="A148">
        <f t="shared" ref="A148:A211" si="71">AQ148*B$12*B$13</f>
        <v>129</v>
      </c>
      <c r="B148" s="13">
        <f t="shared" ref="B148:B211" si="72">IF(B$10="DDC-1T+",AS148*B$11*B$13^2,AU148*B$11*B$13^2)</f>
        <v>43642.434967422159</v>
      </c>
      <c r="F148">
        <f t="shared" ref="F148:F211" si="73">AQ148*G$12*G$13</f>
        <v>129</v>
      </c>
      <c r="G148" s="13">
        <f t="shared" ref="G148:G211" si="74">IF(G$10="DDC-1T+",AS148*G$11*G$13^2,AU148*G$11*G$13^2)</f>
        <v>33848.252200583287</v>
      </c>
      <c r="AQ148">
        <v>129</v>
      </c>
      <c r="AR148" s="14">
        <v>4.458155705805491</v>
      </c>
      <c r="AS148" s="13">
        <f t="shared" ref="AS148:AS211" si="75">AR148*998.2*9.807</f>
        <v>43642.434967422159</v>
      </c>
      <c r="AT148" s="9">
        <v>3.4576617641113936</v>
      </c>
      <c r="AU148" s="13">
        <f t="shared" ref="AU148:AU211" si="76">AT148*998.2*9.807</f>
        <v>33848.252200583287</v>
      </c>
    </row>
    <row r="149" spans="1:47" x14ac:dyDescent="0.45">
      <c r="A149">
        <f t="shared" si="71"/>
        <v>130</v>
      </c>
      <c r="B149" s="13">
        <f t="shared" si="72"/>
        <v>43602.057088252091</v>
      </c>
      <c r="F149">
        <f t="shared" si="73"/>
        <v>130</v>
      </c>
      <c r="G149" s="13">
        <f t="shared" si="74"/>
        <v>33824.317218001095</v>
      </c>
      <c r="I149" s="1">
        <v>1</v>
      </c>
      <c r="J149" t="s">
        <v>50</v>
      </c>
      <c r="K149" s="27">
        <f>K122</f>
        <v>10</v>
      </c>
      <c r="L149" t="s">
        <v>51</v>
      </c>
      <c r="AQ149">
        <v>130</v>
      </c>
      <c r="AR149" s="14">
        <v>4.4540310305314215</v>
      </c>
      <c r="AS149" s="13">
        <f t="shared" si="75"/>
        <v>43602.057088252091</v>
      </c>
      <c r="AT149" s="9">
        <v>3.4552167612318154</v>
      </c>
      <c r="AU149" s="13">
        <f t="shared" si="76"/>
        <v>33824.317218001095</v>
      </c>
    </row>
    <row r="150" spans="1:47" x14ac:dyDescent="0.45">
      <c r="A150">
        <f t="shared" si="71"/>
        <v>131</v>
      </c>
      <c r="B150" s="13">
        <f t="shared" si="72"/>
        <v>43561.307897834813</v>
      </c>
      <c r="F150">
        <f t="shared" si="73"/>
        <v>131</v>
      </c>
      <c r="G150" s="13">
        <f t="shared" si="74"/>
        <v>33800.326936598372</v>
      </c>
      <c r="I150" s="1"/>
      <c r="J150" t="s">
        <v>52</v>
      </c>
      <c r="K150" s="27">
        <v>65</v>
      </c>
      <c r="L150" t="s">
        <v>51</v>
      </c>
      <c r="AQ150">
        <v>131</v>
      </c>
      <c r="AR150" s="14">
        <v>4.4498684251245191</v>
      </c>
      <c r="AS150" s="13">
        <f t="shared" si="75"/>
        <v>43561.307897834813</v>
      </c>
      <c r="AT150" s="9">
        <v>3.4527661094751187</v>
      </c>
      <c r="AU150" s="13">
        <f t="shared" si="76"/>
        <v>33800.326936598372</v>
      </c>
    </row>
    <row r="151" spans="1:47" x14ac:dyDescent="0.45">
      <c r="A151">
        <f t="shared" si="71"/>
        <v>132</v>
      </c>
      <c r="B151" s="13">
        <f t="shared" si="72"/>
        <v>43520.186855163207</v>
      </c>
      <c r="F151">
        <f t="shared" si="73"/>
        <v>132</v>
      </c>
      <c r="G151" s="13">
        <f t="shared" si="74"/>
        <v>33776.281652209364</v>
      </c>
      <c r="I151" s="1"/>
      <c r="J151" t="s">
        <v>53</v>
      </c>
      <c r="K151" s="16">
        <v>90</v>
      </c>
      <c r="L151" t="s">
        <v>54</v>
      </c>
      <c r="AQ151">
        <v>132</v>
      </c>
      <c r="AR151" s="14">
        <v>4.4456678343199059</v>
      </c>
      <c r="AS151" s="13">
        <f t="shared" si="75"/>
        <v>43520.186855163207</v>
      </c>
      <c r="AT151" s="9">
        <v>3.4503098390613212</v>
      </c>
      <c r="AU151" s="13">
        <f t="shared" si="76"/>
        <v>33776.281652209364</v>
      </c>
    </row>
    <row r="152" spans="1:47" x14ac:dyDescent="0.45">
      <c r="A152">
        <f t="shared" si="71"/>
        <v>133</v>
      </c>
      <c r="B152" s="13">
        <f t="shared" si="72"/>
        <v>43478.693422565135</v>
      </c>
      <c r="F152">
        <f t="shared" si="73"/>
        <v>133</v>
      </c>
      <c r="G152" s="13">
        <f t="shared" si="74"/>
        <v>33752.181656853914</v>
      </c>
      <c r="I152" s="1"/>
      <c r="J152" t="s">
        <v>55</v>
      </c>
      <c r="L152" s="4" t="s">
        <v>11</v>
      </c>
      <c r="M152" s="1">
        <v>0</v>
      </c>
      <c r="N152" s="10">
        <f t="shared" ref="N152:Y152" si="77">IF(N$15*1000^2/($M$12*($K149/2000)^2*PI())*($K149/1000)/$O$12&lt;2320,(64*PI()*$K150*($K151/180)*1000*$M$12*(N$15/($M$12*($K149/2000)^2*PI()))^2)/((N$15*1000^2/($M$12*($K149/2000)^2*PI())*($K149/1000)/$O$12)*1000*$K149*2)*AC152*AC153,(0.3164*PI()*$K150*($K151/180)*1000*$M$12*(N$15/($M$12*($K149/2000)^2*PI()))^2)/(((N$15*1000^2/($M$12*($K149/2000)^2*PI())*($K149/1000)/$O$12))^0.25*1000*$K149*2)*AC152*AC153)</f>
        <v>9.8765346361106303</v>
      </c>
      <c r="O152" s="10">
        <f t="shared" si="77"/>
        <v>29.548215483663636</v>
      </c>
      <c r="P152" s="10">
        <f t="shared" si="77"/>
        <v>55.158149483233622</v>
      </c>
      <c r="Q152" s="10">
        <f t="shared" si="77"/>
        <v>87.29925831720675</v>
      </c>
      <c r="R152" s="10">
        <f t="shared" si="77"/>
        <v>125.55084994801076</v>
      </c>
      <c r="S152" s="10">
        <f t="shared" si="77"/>
        <v>169.60103144953641</v>
      </c>
      <c r="T152" s="10">
        <f t="shared" si="77"/>
        <v>219.20445632896028</v>
      </c>
      <c r="U152" s="10">
        <f t="shared" si="77"/>
        <v>274.16038585608197</v>
      </c>
      <c r="V152" s="10">
        <f t="shared" si="77"/>
        <v>334.29989664735831</v>
      </c>
      <c r="W152" s="10">
        <f t="shared" si="77"/>
        <v>399.47780203996717</v>
      </c>
      <c r="X152" s="10">
        <f t="shared" si="77"/>
        <v>469.56724232672053</v>
      </c>
      <c r="Y152" s="10">
        <f t="shared" si="77"/>
        <v>544.45589522401292</v>
      </c>
      <c r="AB152">
        <f t="shared" ref="AB152:AN152" si="78">IF($K151=90,48.8278467851456 - 47.806959580207*EXP(-0.277239618115161*($K150/$K149)^-1.54747755889509),IF($K151=75,50.1417823050971 - 49.1135860314465*EXP(-0.301530732764457*($K150/$K149)^-1.54561444953472),IF($K151=60,54.7760811257494 - 53.7540574575869*EXP(-0.304630071575136*($K150/$K149)^-1.55407754771893),IF($K151=45,43.1114956669904 - 42.081470426847*EXP(-0.421774530709856*($K150/$K149)^-1.56548181659313),IF($K151=30,83.6300898181698 - 82.5595081919206*EXP(-0.232275883030308*($K150/$K149)^-1.58789653739729),IF($K151=15,107.103583610419 - 106.022180533241*EXP(-0.173822505110446*($K150/$K149)^-1.54794763569524),))))))</f>
        <v>1.7470961707020436</v>
      </c>
      <c r="AC152">
        <f t="shared" si="78"/>
        <v>1.7470961707020436</v>
      </c>
      <c r="AD152">
        <f t="shared" si="78"/>
        <v>1.7470961707020436</v>
      </c>
      <c r="AE152">
        <f t="shared" si="78"/>
        <v>1.7470961707020436</v>
      </c>
      <c r="AF152">
        <f t="shared" si="78"/>
        <v>1.7470961707020436</v>
      </c>
      <c r="AG152">
        <f t="shared" si="78"/>
        <v>1.7470961707020436</v>
      </c>
      <c r="AH152">
        <f t="shared" si="78"/>
        <v>1.7470961707020436</v>
      </c>
      <c r="AI152">
        <f t="shared" si="78"/>
        <v>1.7470961707020436</v>
      </c>
      <c r="AJ152">
        <f t="shared" si="78"/>
        <v>1.7470961707020436</v>
      </c>
      <c r="AK152">
        <f t="shared" si="78"/>
        <v>1.7470961707020436</v>
      </c>
      <c r="AL152">
        <f t="shared" si="78"/>
        <v>1.7470961707020436</v>
      </c>
      <c r="AM152">
        <f t="shared" si="78"/>
        <v>1.7470961707020436</v>
      </c>
      <c r="AN152">
        <f t="shared" si="78"/>
        <v>1.7470961707020436</v>
      </c>
      <c r="AQ152">
        <v>133</v>
      </c>
      <c r="AR152" s="14">
        <v>4.4414292031933744</v>
      </c>
      <c r="AS152" s="13">
        <f t="shared" si="75"/>
        <v>43478.693422565135</v>
      </c>
      <c r="AT152" s="9">
        <v>3.4478479798207911</v>
      </c>
      <c r="AU152" s="13">
        <f t="shared" si="76"/>
        <v>33752.181656853914</v>
      </c>
    </row>
    <row r="153" spans="1:47" x14ac:dyDescent="0.45">
      <c r="A153">
        <f t="shared" si="71"/>
        <v>134</v>
      </c>
      <c r="B153" s="13">
        <f t="shared" si="72"/>
        <v>43436.827065657795</v>
      </c>
      <c r="F153">
        <f t="shared" si="73"/>
        <v>134</v>
      </c>
      <c r="G153" s="13">
        <f t="shared" si="74"/>
        <v>33728.027238814931</v>
      </c>
      <c r="I153" s="1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AB153">
        <f t="shared" ref="AB153:AN153" si="79">IF(AND($J122="Schlauch 8 mm 0,5 Meter",M$15*1000^2/($M$12*($K67/2000)^2*PI())*($K67/1000)/$O$12&gt;1000),2.3,IF(AND($J122="Schlauch 10 mm 0,5 Meter",M$15*1000^2/($M$12*($K67/2000)^2*PI())*($K67/1000)/$O$12&gt;1000),2.3,IF(AND($J122="Schlauch 13 mm 0,5 Meter",M$15*1000^2/($M$12*($K67/2000)^2*PI())*($K67/1000)/$O$12&gt;1000),2.3,1)))</f>
        <v>1</v>
      </c>
      <c r="AC153">
        <f t="shared" si="79"/>
        <v>2.2999999999999998</v>
      </c>
      <c r="AD153">
        <f t="shared" si="79"/>
        <v>2.2999999999999998</v>
      </c>
      <c r="AE153">
        <f t="shared" si="79"/>
        <v>2.2999999999999998</v>
      </c>
      <c r="AF153">
        <f t="shared" si="79"/>
        <v>2.2999999999999998</v>
      </c>
      <c r="AG153">
        <f t="shared" si="79"/>
        <v>2.2999999999999998</v>
      </c>
      <c r="AH153">
        <f t="shared" si="79"/>
        <v>2.2999999999999998</v>
      </c>
      <c r="AI153">
        <f t="shared" si="79"/>
        <v>2.2999999999999998</v>
      </c>
      <c r="AJ153">
        <f t="shared" si="79"/>
        <v>2.2999999999999998</v>
      </c>
      <c r="AK153">
        <f t="shared" si="79"/>
        <v>2.2999999999999998</v>
      </c>
      <c r="AL153">
        <f t="shared" si="79"/>
        <v>2.2999999999999998</v>
      </c>
      <c r="AM153">
        <f t="shared" si="79"/>
        <v>2.2999999999999998</v>
      </c>
      <c r="AN153">
        <f t="shared" si="79"/>
        <v>2.2999999999999998</v>
      </c>
      <c r="AQ153">
        <v>134</v>
      </c>
      <c r="AR153" s="14">
        <v>4.4371524771567303</v>
      </c>
      <c r="AS153" s="13">
        <f t="shared" si="75"/>
        <v>43436.827065657795</v>
      </c>
      <c r="AT153" s="9">
        <v>3.4453805612021622</v>
      </c>
      <c r="AU153" s="13">
        <f t="shared" si="76"/>
        <v>33728.027238814931</v>
      </c>
    </row>
    <row r="154" spans="1:47" x14ac:dyDescent="0.45">
      <c r="A154">
        <f t="shared" si="71"/>
        <v>135</v>
      </c>
      <c r="B154" s="13">
        <f t="shared" si="72"/>
        <v>43394.587253303114</v>
      </c>
      <c r="F154">
        <f t="shared" si="73"/>
        <v>135</v>
      </c>
      <c r="G154" s="13">
        <f t="shared" si="74"/>
        <v>33703.818682713798</v>
      </c>
      <c r="I154" s="1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AQ154">
        <v>135</v>
      </c>
      <c r="AR154" s="14">
        <v>4.4328376019532323</v>
      </c>
      <c r="AS154" s="13">
        <f t="shared" si="75"/>
        <v>43394.587253303114</v>
      </c>
      <c r="AT154" s="9">
        <v>3.4429076122800382</v>
      </c>
      <c r="AU154" s="13">
        <f t="shared" si="76"/>
        <v>33703.818682713798</v>
      </c>
    </row>
    <row r="155" spans="1:47" x14ac:dyDescent="0.45">
      <c r="A155">
        <f t="shared" si="71"/>
        <v>136</v>
      </c>
      <c r="B155" s="13">
        <f t="shared" si="72"/>
        <v>43351.973457564025</v>
      </c>
      <c r="F155">
        <f t="shared" si="73"/>
        <v>136</v>
      </c>
      <c r="G155" s="13">
        <f t="shared" si="74"/>
        <v>33679.556269583714</v>
      </c>
      <c r="I155" s="1">
        <v>2</v>
      </c>
      <c r="J155" t="s">
        <v>50</v>
      </c>
      <c r="K155" s="27">
        <f>K123</f>
        <v>10</v>
      </c>
      <c r="L155" t="s">
        <v>51</v>
      </c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AQ155">
        <v>136</v>
      </c>
      <c r="AR155" s="14">
        <v>4.4284845236531316</v>
      </c>
      <c r="AS155" s="13">
        <f t="shared" si="75"/>
        <v>43351.973457564025</v>
      </c>
      <c r="AT155" s="9">
        <v>3.4404291617624798</v>
      </c>
      <c r="AU155" s="13">
        <f t="shared" si="76"/>
        <v>33679.556269583714</v>
      </c>
    </row>
    <row r="156" spans="1:47" x14ac:dyDescent="0.45">
      <c r="A156">
        <f t="shared" si="71"/>
        <v>137</v>
      </c>
      <c r="B156" s="13">
        <f t="shared" si="72"/>
        <v>43308.985153661706</v>
      </c>
      <c r="F156">
        <f t="shared" si="73"/>
        <v>137</v>
      </c>
      <c r="G156" s="13">
        <f t="shared" si="74"/>
        <v>33655.240276940945</v>
      </c>
      <c r="I156" s="1"/>
      <c r="J156" t="s">
        <v>52</v>
      </c>
      <c r="K156" s="27">
        <v>65</v>
      </c>
      <c r="L156" t="s">
        <v>51</v>
      </c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AQ156">
        <v>137</v>
      </c>
      <c r="AR156" s="14">
        <v>4.4240931886492971</v>
      </c>
      <c r="AS156" s="13">
        <f t="shared" si="75"/>
        <v>43308.985153661706</v>
      </c>
      <c r="AT156" s="9">
        <v>3.4379452379982904</v>
      </c>
      <c r="AU156" s="13">
        <f t="shared" si="76"/>
        <v>33655.240276940945</v>
      </c>
    </row>
    <row r="157" spans="1:47" x14ac:dyDescent="0.45">
      <c r="A157">
        <f t="shared" si="71"/>
        <v>138</v>
      </c>
      <c r="B157" s="13">
        <f t="shared" si="72"/>
        <v>43265.621819933658</v>
      </c>
      <c r="F157">
        <f t="shared" si="73"/>
        <v>138</v>
      </c>
      <c r="G157" s="13">
        <f t="shared" si="74"/>
        <v>33630.870978854291</v>
      </c>
      <c r="I157" s="1"/>
      <c r="J157" t="s">
        <v>53</v>
      </c>
      <c r="K157" s="16">
        <v>30</v>
      </c>
      <c r="L157" t="s">
        <v>54</v>
      </c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AQ157">
        <v>138</v>
      </c>
      <c r="AR157" s="14">
        <v>4.4196635436529359</v>
      </c>
      <c r="AS157" s="13">
        <f t="shared" si="75"/>
        <v>43265.621819933658</v>
      </c>
      <c r="AT157" s="9">
        <v>3.4354558689841053</v>
      </c>
      <c r="AU157" s="13">
        <f t="shared" si="76"/>
        <v>33630.870978854291</v>
      </c>
    </row>
    <row r="158" spans="1:47" x14ac:dyDescent="0.45">
      <c r="A158">
        <f t="shared" si="71"/>
        <v>139</v>
      </c>
      <c r="B158" s="13">
        <f t="shared" si="72"/>
        <v>43221.882937792652</v>
      </c>
      <c r="F158">
        <f t="shared" si="73"/>
        <v>139</v>
      </c>
      <c r="G158" s="13">
        <f t="shared" si="74"/>
        <v>33606.448646012555</v>
      </c>
      <c r="I158" s="1"/>
      <c r="J158" t="s">
        <v>55</v>
      </c>
      <c r="L158" s="4" t="s">
        <v>11</v>
      </c>
      <c r="M158" s="1">
        <v>0</v>
      </c>
      <c r="N158" s="10">
        <f t="shared" ref="N158:Y158" si="80">IF(N$15*1000^2/($M$12*($K155/2000)^2*PI())*($K155/1000)/$O$12&lt;2320,(64*PI()*$K156*($K157/180)*1000*$M$12*(N$15/($M$12*($K155/2000)^2*PI()))^2)/((N$15*1000^2/($M$12*($K155/2000)^2*PI())*($K155/1000)/$O$12)*1000*$K155*2)*AC158*AC159,(0.3164*PI()*$K156*($K157/180)*1000*$M$12*(N$15/($M$12*($K155/2000)^2*PI()))^2)/(((N$15*1000^2/($M$12*($K155/2000)^2*PI())*($K155/1000)/$O$12))^0.25*1000*$K155*2)*AC158*AC159)</f>
        <v>3.8561803518306395</v>
      </c>
      <c r="O158" s="10">
        <f t="shared" si="80"/>
        <v>11.536763872944032</v>
      </c>
      <c r="P158" s="10">
        <f t="shared" si="80"/>
        <v>21.535870638564756</v>
      </c>
      <c r="Q158" s="10">
        <f t="shared" si="80"/>
        <v>34.085000160012534</v>
      </c>
      <c r="R158" s="10">
        <f t="shared" si="80"/>
        <v>49.019898027291525</v>
      </c>
      <c r="S158" s="10">
        <f t="shared" si="80"/>
        <v>66.218789203118916</v>
      </c>
      <c r="T158" s="10">
        <f t="shared" si="80"/>
        <v>85.585880946429725</v>
      </c>
      <c r="U158" s="10">
        <f t="shared" si="80"/>
        <v>107.04279710852703</v>
      </c>
      <c r="V158" s="10">
        <f t="shared" si="80"/>
        <v>130.52358348010725</v>
      </c>
      <c r="W158" s="10">
        <f t="shared" si="80"/>
        <v>155.97155358386328</v>
      </c>
      <c r="X158" s="10">
        <f t="shared" si="80"/>
        <v>183.3371764933801</v>
      </c>
      <c r="Y158" s="10">
        <f t="shared" si="80"/>
        <v>212.57659725354725</v>
      </c>
      <c r="AB158">
        <f t="shared" ref="AB158:AN158" si="81">IF($K157=90,48.8278467851456 - 47.806959580207*EXP(-0.277239618115161*($K156/$K155)^-1.54747755889509),IF($K157=75,50.1417823050971 - 49.1135860314465*EXP(-0.301530732764457*($K156/$K155)^-1.54561444953472),IF($K157=60,54.7760811257494 - 53.7540574575869*EXP(-0.304630071575136*($K156/$K155)^-1.55407754771893),IF($K157=45,43.1114956669904 - 42.081470426847*EXP(-0.421774530709856*($K156/$K155)^-1.56548181659313),IF($K157=30,83.6300898181698 - 82.5595081919206*EXP(-0.232275883030308*($K156/$K155)^-1.58789653739729),IF($K157=15,107.103583610419 - 106.022180533241*EXP(-0.173822505110446*($K156/$K155)^-1.54794763569524),))))))</f>
        <v>2.0464013465575732</v>
      </c>
      <c r="AC158">
        <f t="shared" si="81"/>
        <v>2.0464013465575732</v>
      </c>
      <c r="AD158">
        <f t="shared" si="81"/>
        <v>2.0464013465575732</v>
      </c>
      <c r="AE158">
        <f t="shared" si="81"/>
        <v>2.0464013465575732</v>
      </c>
      <c r="AF158">
        <f t="shared" si="81"/>
        <v>2.0464013465575732</v>
      </c>
      <c r="AG158">
        <f t="shared" si="81"/>
        <v>2.0464013465575732</v>
      </c>
      <c r="AH158">
        <f t="shared" si="81"/>
        <v>2.0464013465575732</v>
      </c>
      <c r="AI158">
        <f t="shared" si="81"/>
        <v>2.0464013465575732</v>
      </c>
      <c r="AJ158">
        <f t="shared" si="81"/>
        <v>2.0464013465575732</v>
      </c>
      <c r="AK158">
        <f t="shared" si="81"/>
        <v>2.0464013465575732</v>
      </c>
      <c r="AL158">
        <f t="shared" si="81"/>
        <v>2.0464013465575732</v>
      </c>
      <c r="AM158">
        <f t="shared" si="81"/>
        <v>2.0464013465575732</v>
      </c>
      <c r="AN158">
        <f t="shared" si="81"/>
        <v>2.0464013465575732</v>
      </c>
      <c r="AQ158">
        <v>139</v>
      </c>
      <c r="AR158" s="14">
        <v>4.415195535689401</v>
      </c>
      <c r="AS158" s="13">
        <f t="shared" si="75"/>
        <v>43221.882937792652</v>
      </c>
      <c r="AT158" s="9">
        <v>3.4329610823712882</v>
      </c>
      <c r="AU158" s="13">
        <f t="shared" si="76"/>
        <v>33606.448646012555</v>
      </c>
    </row>
    <row r="159" spans="1:47" x14ac:dyDescent="0.45">
      <c r="A159">
        <f t="shared" si="71"/>
        <v>140</v>
      </c>
      <c r="B159" s="13">
        <f t="shared" si="72"/>
        <v>43177.76799168648</v>
      </c>
      <c r="F159">
        <f t="shared" si="73"/>
        <v>140</v>
      </c>
      <c r="G159" s="13">
        <f t="shared" si="74"/>
        <v>33581.973545790301</v>
      </c>
      <c r="I159" s="1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AB159">
        <f t="shared" ref="AB159:AN159" si="82">IF(AND($J123="Schlauch 8 mm 0,5 Meter",M$15*1000^2/($M$12*($K68/2000)^2*PI())*($K68/1000)/$O$12&gt;1000),2.3,IF(AND($J123="Schlauch 10 mm 0,5 Meter",M$15*1000^2/($M$12*($K68/2000)^2*PI())*($K68/1000)/$O$12&gt;1000),2.3,IF(AND($J123="Schlauch 13 mm 0,5 Meter",M$15*1000^2/($M$12*($K68/2000)^2*PI())*($K68/1000)/$O$12&gt;1000),2.3,1)))</f>
        <v>1</v>
      </c>
      <c r="AC159">
        <f t="shared" si="82"/>
        <v>2.2999999999999998</v>
      </c>
      <c r="AD159">
        <f t="shared" si="82"/>
        <v>2.2999999999999998</v>
      </c>
      <c r="AE159">
        <f t="shared" si="82"/>
        <v>2.2999999999999998</v>
      </c>
      <c r="AF159">
        <f t="shared" si="82"/>
        <v>2.2999999999999998</v>
      </c>
      <c r="AG159">
        <f t="shared" si="82"/>
        <v>2.2999999999999998</v>
      </c>
      <c r="AH159">
        <f t="shared" si="82"/>
        <v>2.2999999999999998</v>
      </c>
      <c r="AI159">
        <f t="shared" si="82"/>
        <v>2.2999999999999998</v>
      </c>
      <c r="AJ159">
        <f t="shared" si="82"/>
        <v>2.2999999999999998</v>
      </c>
      <c r="AK159">
        <f t="shared" si="82"/>
        <v>2.2999999999999998</v>
      </c>
      <c r="AL159">
        <f t="shared" si="82"/>
        <v>2.2999999999999998</v>
      </c>
      <c r="AM159">
        <f t="shared" si="82"/>
        <v>2.2999999999999998</v>
      </c>
      <c r="AN159">
        <f t="shared" si="82"/>
        <v>2.2999999999999998</v>
      </c>
      <c r="AQ159">
        <v>140</v>
      </c>
      <c r="AR159" s="14">
        <v>4.4106891120940785</v>
      </c>
      <c r="AS159" s="13">
        <f t="shared" si="75"/>
        <v>43177.76799168648</v>
      </c>
      <c r="AT159" s="9">
        <v>3.4304609054726467</v>
      </c>
      <c r="AU159" s="13">
        <f t="shared" si="76"/>
        <v>33581.973545790301</v>
      </c>
    </row>
    <row r="160" spans="1:47" x14ac:dyDescent="0.45">
      <c r="A160">
        <f t="shared" si="71"/>
        <v>141</v>
      </c>
      <c r="B160" s="13">
        <f t="shared" si="72"/>
        <v>43133.276469058612</v>
      </c>
      <c r="F160">
        <f t="shared" si="73"/>
        <v>141</v>
      </c>
      <c r="G160" s="13">
        <f t="shared" si="74"/>
        <v>33557.445942311817</v>
      </c>
      <c r="I160" s="1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AQ160">
        <v>141</v>
      </c>
      <c r="AR160" s="14">
        <v>4.4061442205083674</v>
      </c>
      <c r="AS160" s="13">
        <f t="shared" si="75"/>
        <v>43133.276469058612</v>
      </c>
      <c r="AT160" s="9">
        <v>3.4279553652689669</v>
      </c>
      <c r="AU160" s="13">
        <f t="shared" si="76"/>
        <v>33557.445942311817</v>
      </c>
    </row>
    <row r="161" spans="1:47" x14ac:dyDescent="0.45">
      <c r="A161">
        <f t="shared" si="71"/>
        <v>142</v>
      </c>
      <c r="B161" s="13">
        <f t="shared" si="72"/>
        <v>43088.407860309548</v>
      </c>
      <c r="F161">
        <f t="shared" si="73"/>
        <v>142</v>
      </c>
      <c r="G161" s="13">
        <f t="shared" si="74"/>
        <v>33532.866096513455</v>
      </c>
      <c r="I161" s="1">
        <v>3</v>
      </c>
      <c r="J161" t="s">
        <v>50</v>
      </c>
      <c r="K161" s="27">
        <f>K124</f>
        <v>10</v>
      </c>
      <c r="L161" t="s">
        <v>51</v>
      </c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AQ161">
        <v>142</v>
      </c>
      <c r="AR161" s="14">
        <v>4.4015608088757316</v>
      </c>
      <c r="AS161" s="13">
        <f t="shared" si="75"/>
        <v>43088.407860309548</v>
      </c>
      <c r="AT161" s="9">
        <v>3.4254444884153825</v>
      </c>
      <c r="AU161" s="13">
        <f t="shared" si="76"/>
        <v>33532.866096513455</v>
      </c>
    </row>
    <row r="162" spans="1:47" x14ac:dyDescent="0.45">
      <c r="A162">
        <f t="shared" si="71"/>
        <v>143</v>
      </c>
      <c r="B162" s="13">
        <f t="shared" si="72"/>
        <v>43043.161658758916</v>
      </c>
      <c r="F162">
        <f t="shared" si="73"/>
        <v>143</v>
      </c>
      <c r="G162" s="13">
        <f t="shared" si="74"/>
        <v>33508.234266204301</v>
      </c>
      <c r="I162" s="1"/>
      <c r="J162" t="s">
        <v>52</v>
      </c>
      <c r="K162" s="27">
        <v>80</v>
      </c>
      <c r="L162" t="s">
        <v>51</v>
      </c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AQ162">
        <v>143</v>
      </c>
      <c r="AR162" s="14">
        <v>4.3969388254378341</v>
      </c>
      <c r="AS162" s="13">
        <f t="shared" si="75"/>
        <v>43043.161658758916</v>
      </c>
      <c r="AT162" s="9">
        <v>3.422928301247568</v>
      </c>
      <c r="AU162" s="13">
        <f t="shared" si="76"/>
        <v>33508.234266204301</v>
      </c>
    </row>
    <row r="163" spans="1:47" x14ac:dyDescent="0.45">
      <c r="A163">
        <f t="shared" si="71"/>
        <v>144</v>
      </c>
      <c r="B163" s="13">
        <f t="shared" si="72"/>
        <v>42997.537360608461</v>
      </c>
      <c r="F163">
        <f t="shared" si="73"/>
        <v>144</v>
      </c>
      <c r="G163" s="13">
        <f t="shared" si="74"/>
        <v>33483.550706125257</v>
      </c>
      <c r="I163" s="1"/>
      <c r="J163" t="s">
        <v>53</v>
      </c>
      <c r="K163" s="16">
        <v>30</v>
      </c>
      <c r="L163" t="s">
        <v>54</v>
      </c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AQ163">
        <v>144</v>
      </c>
      <c r="AR163" s="14">
        <v>4.3922782187307456</v>
      </c>
      <c r="AS163" s="13">
        <f t="shared" si="75"/>
        <v>42997.537360608461</v>
      </c>
      <c r="AT163" s="9">
        <v>3.420406829787781</v>
      </c>
      <c r="AU163" s="13">
        <f t="shared" si="76"/>
        <v>33483.550706125257</v>
      </c>
    </row>
    <row r="164" spans="1:47" x14ac:dyDescent="0.45">
      <c r="A164">
        <f t="shared" si="71"/>
        <v>145</v>
      </c>
      <c r="B164" s="13">
        <f t="shared" si="72"/>
        <v>42951.534464905591</v>
      </c>
      <c r="F164">
        <f t="shared" si="73"/>
        <v>145</v>
      </c>
      <c r="G164" s="13">
        <f t="shared" si="74"/>
        <v>33458.815668006682</v>
      </c>
      <c r="I164" s="1"/>
      <c r="J164" t="s">
        <v>55</v>
      </c>
      <c r="L164" s="4" t="s">
        <v>11</v>
      </c>
      <c r="M164" s="1">
        <v>0</v>
      </c>
      <c r="N164" s="10">
        <f t="shared" ref="N164:Y164" si="83">IF(N$15*1000^2/($M$12*($K161/2000)^2*PI())*($K161/1000)/$O$12&lt;2320,(64*PI()*$K162*($K163/180)*1000*$M$12*(N$15/($M$12*($K161/2000)^2*PI()))^2)/((N$15*1000^2/($M$12*($K161/2000)^2*PI())*($K161/1000)/$O$12)*1000*$K161*2)*AC164*AC165,(0.3164*PI()*$K162*($K163/180)*1000*$M$12*(N$15/($M$12*($K161/2000)^2*PI()))^2)/(((N$15*1000^2/($M$12*($K161/2000)^2*PI())*($K161/1000)/$O$12))^0.25*1000*$K161*2)*AC164*AC165)</f>
        <v>4.1131385975115924</v>
      </c>
      <c r="O164" s="10">
        <f t="shared" si="83"/>
        <v>12.305521123683041</v>
      </c>
      <c r="P164" s="10">
        <f t="shared" si="83"/>
        <v>22.970922693604273</v>
      </c>
      <c r="Q164" s="10">
        <f t="shared" si="83"/>
        <v>36.356268888663664</v>
      </c>
      <c r="R164" s="10">
        <f t="shared" si="83"/>
        <v>52.286360135209364</v>
      </c>
      <c r="S164" s="10">
        <f t="shared" si="83"/>
        <v>70.631306863677139</v>
      </c>
      <c r="T164" s="10">
        <f t="shared" si="83"/>
        <v>91.288933142267325</v>
      </c>
      <c r="U164" s="10">
        <f t="shared" si="83"/>
        <v>114.17564019371407</v>
      </c>
      <c r="V164" s="10">
        <f t="shared" si="83"/>
        <v>139.22107892144933</v>
      </c>
      <c r="W164" s="10">
        <f t="shared" si="83"/>
        <v>166.36478552023161</v>
      </c>
      <c r="X164" s="10">
        <f t="shared" si="83"/>
        <v>195.55392854894038</v>
      </c>
      <c r="Y164" s="10">
        <f t="shared" si="83"/>
        <v>226.74173075856262</v>
      </c>
      <c r="AB164">
        <f t="shared" ref="AB164:AN164" si="84">IF($K163=90,48.8278467851456 - 47.806959580207*EXP(-0.277239618115161*($K162/$K161)^-1.54747755889509),IF($K163=75,50.1417823050971 - 49.1135860314465*EXP(-0.301530732764457*($K162/$K161)^-1.54561444953472),IF($K163=60,54.7760811257494 - 53.7540574575869*EXP(-0.304630071575136*($K162/$K161)^-1.55407754771893),IF($K163=45,43.1114956669904 - 42.081470426847*EXP(-0.421774530709856*($K162/$K161)^-1.56548181659313),IF($K163=30,83.6300898181698 - 82.5595081919206*EXP(-0.232275883030308*($K162/$K161)^-1.58789653739729),IF($K163=15,107.103583610419 - 106.022180533241*EXP(-0.173822505110446*($K162/$K161)^-1.54794763569524),))))))</f>
        <v>1.7734959006599524</v>
      </c>
      <c r="AC164">
        <f t="shared" si="84"/>
        <v>1.7734959006599524</v>
      </c>
      <c r="AD164">
        <f t="shared" si="84"/>
        <v>1.7734959006599524</v>
      </c>
      <c r="AE164">
        <f t="shared" si="84"/>
        <v>1.7734959006599524</v>
      </c>
      <c r="AF164">
        <f t="shared" si="84"/>
        <v>1.7734959006599524</v>
      </c>
      <c r="AG164">
        <f t="shared" si="84"/>
        <v>1.7734959006599524</v>
      </c>
      <c r="AH164">
        <f t="shared" si="84"/>
        <v>1.7734959006599524</v>
      </c>
      <c r="AI164">
        <f t="shared" si="84"/>
        <v>1.7734959006599524</v>
      </c>
      <c r="AJ164">
        <f t="shared" si="84"/>
        <v>1.7734959006599524</v>
      </c>
      <c r="AK164">
        <f t="shared" si="84"/>
        <v>1.7734959006599524</v>
      </c>
      <c r="AL164">
        <f t="shared" si="84"/>
        <v>1.7734959006599524</v>
      </c>
      <c r="AM164">
        <f t="shared" si="84"/>
        <v>1.7734959006599524</v>
      </c>
      <c r="AN164">
        <f t="shared" si="84"/>
        <v>1.7734959006599524</v>
      </c>
      <c r="AQ164">
        <v>145</v>
      </c>
      <c r="AR164" s="14">
        <v>4.3875789375812309</v>
      </c>
      <c r="AS164" s="13">
        <f t="shared" si="75"/>
        <v>42951.534464905591</v>
      </c>
      <c r="AT164" s="9">
        <v>3.4178800997507435</v>
      </c>
      <c r="AU164" s="13">
        <f t="shared" si="76"/>
        <v>33458.815668006682</v>
      </c>
    </row>
    <row r="165" spans="1:47" x14ac:dyDescent="0.45">
      <c r="A165">
        <f t="shared" si="71"/>
        <v>146</v>
      </c>
      <c r="B165" s="13">
        <f t="shared" si="72"/>
        <v>42905.15247350774</v>
      </c>
      <c r="F165">
        <f t="shared" si="73"/>
        <v>146</v>
      </c>
      <c r="G165" s="13">
        <f t="shared" si="74"/>
        <v>33434.029400624473</v>
      </c>
      <c r="I165" s="1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AB165">
        <f t="shared" ref="AB165:AN165" si="85">IF(AND($J124="Schlauch 8 mm 0,5 Meter",M$15*1000^2/($M$12*($K69/2000)^2*PI())*($K69/1000)/$O$12&gt;1000),2.3,IF(AND($J124="Schlauch 10 mm 0,5 Meter",M$15*1000^2/($M$12*($K69/2000)^2*PI())*($K69/1000)/$O$12&gt;1000),2.3,IF(AND($J124="Schlauch 13 mm 0,5 Meter",M$15*1000^2/($M$12*($K69/2000)^2*PI())*($K69/1000)/$O$12&gt;1000),2.3,1)))</f>
        <v>1</v>
      </c>
      <c r="AC165">
        <f t="shared" si="85"/>
        <v>2.2999999999999998</v>
      </c>
      <c r="AD165">
        <f t="shared" si="85"/>
        <v>2.2999999999999998</v>
      </c>
      <c r="AE165">
        <f t="shared" si="85"/>
        <v>2.2999999999999998</v>
      </c>
      <c r="AF165">
        <f t="shared" si="85"/>
        <v>2.2999999999999998</v>
      </c>
      <c r="AG165">
        <f t="shared" si="85"/>
        <v>2.2999999999999998</v>
      </c>
      <c r="AH165">
        <f t="shared" si="85"/>
        <v>2.2999999999999998</v>
      </c>
      <c r="AI165">
        <f t="shared" si="85"/>
        <v>2.2999999999999998</v>
      </c>
      <c r="AJ165">
        <f t="shared" si="85"/>
        <v>2.2999999999999998</v>
      </c>
      <c r="AK165">
        <f t="shared" si="85"/>
        <v>2.2999999999999998</v>
      </c>
      <c r="AL165">
        <f t="shared" si="85"/>
        <v>2.2999999999999998</v>
      </c>
      <c r="AM165">
        <f t="shared" si="85"/>
        <v>2.2999999999999998</v>
      </c>
      <c r="AN165">
        <f t="shared" si="85"/>
        <v>2.2999999999999998</v>
      </c>
      <c r="AQ165">
        <v>146</v>
      </c>
      <c r="AR165" s="14">
        <v>4.382840931103102</v>
      </c>
      <c r="AS165" s="13">
        <f t="shared" si="75"/>
        <v>42905.15247350774</v>
      </c>
      <c r="AT165" s="9">
        <v>3.4153481365493752</v>
      </c>
      <c r="AU165" s="13">
        <f t="shared" si="76"/>
        <v>33434.029400624473</v>
      </c>
    </row>
    <row r="166" spans="1:47" x14ac:dyDescent="0.45">
      <c r="A166">
        <f t="shared" si="71"/>
        <v>147</v>
      </c>
      <c r="B166" s="13">
        <f t="shared" si="72"/>
        <v>42858.390891047369</v>
      </c>
      <c r="F166">
        <f t="shared" si="73"/>
        <v>147</v>
      </c>
      <c r="G166" s="13">
        <f t="shared" si="74"/>
        <v>33409.192149854767</v>
      </c>
      <c r="I166" s="1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AQ166">
        <v>147</v>
      </c>
      <c r="AR166" s="14">
        <v>4.3780641486936469</v>
      </c>
      <c r="AS166" s="13">
        <f t="shared" si="75"/>
        <v>42858.390891047369</v>
      </c>
      <c r="AT166" s="9">
        <v>3.4128109653003804</v>
      </c>
      <c r="AU166" s="13">
        <f t="shared" si="76"/>
        <v>33409.192149854767</v>
      </c>
    </row>
    <row r="167" spans="1:47" x14ac:dyDescent="0.45">
      <c r="A167">
        <f t="shared" si="71"/>
        <v>148</v>
      </c>
      <c r="B167" s="13">
        <f t="shared" si="72"/>
        <v>42811.249224897692</v>
      </c>
      <c r="F167">
        <f t="shared" si="73"/>
        <v>148</v>
      </c>
      <c r="G167" s="13">
        <f t="shared" si="74"/>
        <v>33384.304158727267</v>
      </c>
      <c r="I167" s="1">
        <v>4</v>
      </c>
      <c r="J167" t="s">
        <v>50</v>
      </c>
      <c r="K167" s="27">
        <f>K125</f>
        <v>10</v>
      </c>
      <c r="L167" t="s">
        <v>51</v>
      </c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AQ167">
        <v>148</v>
      </c>
      <c r="AR167" s="14">
        <v>4.373248540030124</v>
      </c>
      <c r="AS167" s="13">
        <f t="shared" si="75"/>
        <v>42811.249224897692</v>
      </c>
      <c r="AT167" s="9">
        <v>3.4102686108296929</v>
      </c>
      <c r="AU167" s="13">
        <f t="shared" si="76"/>
        <v>33384.304158727267</v>
      </c>
    </row>
    <row r="168" spans="1:47" x14ac:dyDescent="0.45">
      <c r="A168">
        <f t="shared" si="71"/>
        <v>149</v>
      </c>
      <c r="B168" s="13">
        <f t="shared" si="72"/>
        <v>42763.726985138994</v>
      </c>
      <c r="F168">
        <f t="shared" si="73"/>
        <v>149</v>
      </c>
      <c r="G168" s="13">
        <f t="shared" si="74"/>
        <v>33359.365667477221</v>
      </c>
      <c r="I168" s="1"/>
      <c r="J168" t="s">
        <v>52</v>
      </c>
      <c r="K168" s="27">
        <v>130</v>
      </c>
      <c r="L168" t="s">
        <v>51</v>
      </c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AQ168">
        <v>149</v>
      </c>
      <c r="AR168" s="14">
        <v>4.3683940550663261</v>
      </c>
      <c r="AS168" s="13">
        <f t="shared" si="75"/>
        <v>42763.726985138994</v>
      </c>
      <c r="AT168" s="9">
        <v>3.4077210976777899</v>
      </c>
      <c r="AU168" s="13">
        <f t="shared" si="76"/>
        <v>33359.365667477221</v>
      </c>
    </row>
    <row r="169" spans="1:47" x14ac:dyDescent="0.45">
      <c r="A169">
        <f t="shared" si="71"/>
        <v>150</v>
      </c>
      <c r="B169" s="13">
        <f t="shared" si="72"/>
        <v>42715.823684525618</v>
      </c>
      <c r="F169">
        <f t="shared" si="73"/>
        <v>150</v>
      </c>
      <c r="G169" s="13">
        <f t="shared" si="74"/>
        <v>33334.376913596105</v>
      </c>
      <c r="I169" s="1"/>
      <c r="J169" t="s">
        <v>53</v>
      </c>
      <c r="K169" s="16">
        <v>60</v>
      </c>
      <c r="L169" t="s">
        <v>54</v>
      </c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AQ169">
        <v>150</v>
      </c>
      <c r="AR169" s="14">
        <v>4.3635006440292043</v>
      </c>
      <c r="AS169" s="13">
        <f t="shared" si="75"/>
        <v>42715.823684525618</v>
      </c>
      <c r="AT169" s="9">
        <v>3.4051684501048665</v>
      </c>
      <c r="AU169" s="13">
        <f t="shared" si="76"/>
        <v>33334.376913596105</v>
      </c>
    </row>
    <row r="170" spans="1:47" x14ac:dyDescent="0.45">
      <c r="A170">
        <f t="shared" si="71"/>
        <v>151</v>
      </c>
      <c r="B170" s="13">
        <f t="shared" si="72"/>
        <v>42667.538838453562</v>
      </c>
      <c r="F170">
        <f t="shared" si="73"/>
        <v>151</v>
      </c>
      <c r="G170" s="13">
        <f t="shared" si="74"/>
        <v>33309.338131881079</v>
      </c>
      <c r="I170" s="1"/>
      <c r="J170" t="s">
        <v>55</v>
      </c>
      <c r="L170" s="4" t="s">
        <v>11</v>
      </c>
      <c r="M170" s="1">
        <v>0</v>
      </c>
      <c r="N170" s="10">
        <f t="shared" ref="N170:Y170" si="86">IF(N$15*1000^2/($M$12*($K167/2000)^2*PI())*($K167/1000)/$O$12&lt;2320,(64*PI()*$K168*($K169/180)*1000*$M$12*(N$15/($M$12*($K167/2000)^2*PI()))^2)/((N$15*1000^2/($M$12*($K167/2000)^2*PI())*($K167/1000)/$O$12)*1000*$K167*2)*AC170*AC171,(0.3164*PI()*$K168*($K169/180)*1000*$M$12*(N$15/($M$12*($K167/2000)^2*PI()))^2)/(((N$15*1000^2/($M$12*($K167/2000)^2*PI())*($K167/1000)/$O$12))^0.25*1000*$K167*2)*AC170*AC171)</f>
        <v>9.9892366438525695</v>
      </c>
      <c r="O170" s="10">
        <f t="shared" si="86"/>
        <v>29.885392776397936</v>
      </c>
      <c r="P170" s="10">
        <f t="shared" si="86"/>
        <v>55.787563991371101</v>
      </c>
      <c r="Q170" s="10">
        <f t="shared" si="86"/>
        <v>88.295437852765588</v>
      </c>
      <c r="R170" s="10">
        <f t="shared" si="86"/>
        <v>126.98352176906761</v>
      </c>
      <c r="S170" s="10">
        <f t="shared" si="86"/>
        <v>171.53636377648237</v>
      </c>
      <c r="T170" s="10">
        <f t="shared" si="86"/>
        <v>221.70581771171979</v>
      </c>
      <c r="U170" s="10">
        <f t="shared" si="86"/>
        <v>277.2888541972261</v>
      </c>
      <c r="V170" s="10">
        <f t="shared" si="86"/>
        <v>338.11462224983109</v>
      </c>
      <c r="W170" s="10">
        <f t="shared" si="86"/>
        <v>404.03627846889924</v>
      </c>
      <c r="X170" s="10">
        <f t="shared" si="86"/>
        <v>474.92551553993604</v>
      </c>
      <c r="Y170" s="10">
        <f t="shared" si="86"/>
        <v>550.6687294598521</v>
      </c>
      <c r="AB170">
        <f t="shared" ref="AB170:AN170" si="87">IF($K169=90,48.8278467851456 - 47.806959580207*EXP(-0.277239618115161*($K168/$K167)^-1.54747755889509),IF($K169=75,50.1417823050971 - 49.1135860314465*EXP(-0.301530732764457*($K168/$K167)^-1.54561444953472),IF($K169=60,54.7760811257494 - 53.7540574575869*EXP(-0.304630071575136*($K168/$K167)^-1.55407754771893),IF($K169=45,43.1114956669904 - 42.081470426847*EXP(-0.421774530709856*($K168/$K167)^-1.56548181659313),IF($K169=30,83.6300898181698 - 82.5595081919206*EXP(-0.232275883030308*($K168/$K167)^-1.58789653739729),IF($K169=15,107.103583610419 - 106.022180533241*EXP(-0.173822505110446*($K168/$K167)^-1.54794763569524),))))))</f>
        <v>1.3252743293864455</v>
      </c>
      <c r="AC170">
        <f t="shared" si="87"/>
        <v>1.3252743293864455</v>
      </c>
      <c r="AD170">
        <f t="shared" si="87"/>
        <v>1.3252743293864455</v>
      </c>
      <c r="AE170">
        <f t="shared" si="87"/>
        <v>1.3252743293864455</v>
      </c>
      <c r="AF170">
        <f t="shared" si="87"/>
        <v>1.3252743293864455</v>
      </c>
      <c r="AG170">
        <f t="shared" si="87"/>
        <v>1.3252743293864455</v>
      </c>
      <c r="AH170">
        <f t="shared" si="87"/>
        <v>1.3252743293864455</v>
      </c>
      <c r="AI170">
        <f t="shared" si="87"/>
        <v>1.3252743293864455</v>
      </c>
      <c r="AJ170">
        <f t="shared" si="87"/>
        <v>1.3252743293864455</v>
      </c>
      <c r="AK170">
        <f t="shared" si="87"/>
        <v>1.3252743293864455</v>
      </c>
      <c r="AL170">
        <f t="shared" si="87"/>
        <v>1.3252743293864455</v>
      </c>
      <c r="AM170">
        <f t="shared" si="87"/>
        <v>1.3252743293864455</v>
      </c>
      <c r="AN170">
        <f t="shared" si="87"/>
        <v>1.3252743293864455</v>
      </c>
      <c r="AQ170">
        <v>151</v>
      </c>
      <c r="AR170" s="14">
        <v>4.3585682574155618</v>
      </c>
      <c r="AS170" s="13">
        <f t="shared" si="75"/>
        <v>42667.538838453562</v>
      </c>
      <c r="AT170" s="9">
        <v>3.4026106920958874</v>
      </c>
      <c r="AU170" s="13">
        <f t="shared" si="76"/>
        <v>33309.338131881079</v>
      </c>
    </row>
    <row r="171" spans="1:47" x14ac:dyDescent="0.45">
      <c r="A171">
        <f t="shared" si="71"/>
        <v>152</v>
      </c>
      <c r="B171" s="13">
        <f t="shared" si="72"/>
        <v>42618.87196492868</v>
      </c>
      <c r="F171">
        <f t="shared" si="73"/>
        <v>152</v>
      </c>
      <c r="G171" s="13">
        <f t="shared" si="74"/>
        <v>33284.249554483191</v>
      </c>
      <c r="I171" s="1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AB171">
        <f t="shared" ref="AB171:AN171" si="88">IF(AND($J125="Schlauch 8 mm 0,5 Meter",M$15*1000^2/($M$12*($K70/2000)^2*PI())*($K70/1000)/$O$12&gt;1000),2.3,IF(AND($J125="Schlauch 10 mm 0,5 Meter",M$15*1000^2/($M$12*($K70/2000)^2*PI())*($K70/1000)/$O$12&gt;1000),2.3,IF(AND($J125="Schlauch 13 mm 0,5 Meter",M$15*1000^2/($M$12*($K70/2000)^2*PI())*($K70/1000)/$O$12&gt;1000),2.3,1)))</f>
        <v>1</v>
      </c>
      <c r="AC171">
        <f t="shared" si="88"/>
        <v>2.2999999999999998</v>
      </c>
      <c r="AD171">
        <f t="shared" si="88"/>
        <v>2.2999999999999998</v>
      </c>
      <c r="AE171">
        <f t="shared" si="88"/>
        <v>2.2999999999999998</v>
      </c>
      <c r="AF171">
        <f t="shared" si="88"/>
        <v>2.2999999999999998</v>
      </c>
      <c r="AG171">
        <f t="shared" si="88"/>
        <v>2.2999999999999998</v>
      </c>
      <c r="AH171">
        <f t="shared" si="88"/>
        <v>2.2999999999999998</v>
      </c>
      <c r="AI171">
        <f t="shared" si="88"/>
        <v>2.2999999999999998</v>
      </c>
      <c r="AJ171">
        <f t="shared" si="88"/>
        <v>2.2999999999999998</v>
      </c>
      <c r="AK171">
        <f t="shared" si="88"/>
        <v>2.2999999999999998</v>
      </c>
      <c r="AL171">
        <f t="shared" si="88"/>
        <v>2.2999999999999998</v>
      </c>
      <c r="AM171">
        <f t="shared" si="88"/>
        <v>2.2999999999999998</v>
      </c>
      <c r="AN171">
        <f t="shared" si="88"/>
        <v>2.2999999999999998</v>
      </c>
      <c r="AQ171">
        <v>152</v>
      </c>
      <c r="AR171" s="14">
        <v>4.3535968459888021</v>
      </c>
      <c r="AS171" s="13">
        <f t="shared" si="75"/>
        <v>42618.87196492868</v>
      </c>
      <c r="AT171" s="9">
        <v>3.4000478473655136</v>
      </c>
      <c r="AU171" s="13">
        <f t="shared" si="76"/>
        <v>33284.249554483191</v>
      </c>
    </row>
    <row r="172" spans="1:47" x14ac:dyDescent="0.45">
      <c r="A172">
        <f t="shared" si="71"/>
        <v>153</v>
      </c>
      <c r="B172" s="13">
        <f t="shared" si="72"/>
        <v>42569.822584535541</v>
      </c>
      <c r="F172">
        <f t="shared" si="73"/>
        <v>153</v>
      </c>
      <c r="G172" s="13">
        <f t="shared" si="74"/>
        <v>33259.111410954451</v>
      </c>
      <c r="I172" s="1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AQ172">
        <v>153</v>
      </c>
      <c r="AR172" s="14">
        <v>4.3485863607757489</v>
      </c>
      <c r="AS172" s="13">
        <f t="shared" si="75"/>
        <v>42569.822584535541</v>
      </c>
      <c r="AT172" s="9">
        <v>3.3974799393629085</v>
      </c>
      <c r="AU172" s="13">
        <f t="shared" si="76"/>
        <v>33259.111410954451</v>
      </c>
    </row>
    <row r="173" spans="1:47" x14ac:dyDescent="0.45">
      <c r="A173">
        <f t="shared" si="71"/>
        <v>154</v>
      </c>
      <c r="B173" s="13">
        <f t="shared" si="72"/>
        <v>42520.39022040672</v>
      </c>
      <c r="F173">
        <f t="shared" si="73"/>
        <v>154</v>
      </c>
      <c r="G173" s="13">
        <f t="shared" si="74"/>
        <v>33233.923928293712</v>
      </c>
      <c r="I173" s="1">
        <v>5</v>
      </c>
      <c r="J173" t="s">
        <v>50</v>
      </c>
      <c r="K173" s="27">
        <f>K126</f>
        <v>10</v>
      </c>
      <c r="L173" t="s">
        <v>51</v>
      </c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AQ173">
        <v>154</v>
      </c>
      <c r="AR173" s="14">
        <v>4.3435367530635105</v>
      </c>
      <c r="AS173" s="13">
        <f t="shared" si="75"/>
        <v>42520.39022040672</v>
      </c>
      <c r="AT173" s="9">
        <v>3.3949069912764265</v>
      </c>
      <c r="AU173" s="13">
        <f t="shared" si="76"/>
        <v>33233.923928293712</v>
      </c>
    </row>
    <row r="174" spans="1:47" x14ac:dyDescent="0.45">
      <c r="A174">
        <f t="shared" si="71"/>
        <v>155</v>
      </c>
      <c r="B174" s="13">
        <f t="shared" si="72"/>
        <v>42470.574398192788</v>
      </c>
      <c r="F174">
        <f t="shared" si="73"/>
        <v>155</v>
      </c>
      <c r="G174" s="13">
        <f t="shared" si="74"/>
        <v>33208.687330991525</v>
      </c>
      <c r="I174" s="1"/>
      <c r="J174" t="s">
        <v>52</v>
      </c>
      <c r="K174" s="27">
        <v>100</v>
      </c>
      <c r="L174" t="s">
        <v>51</v>
      </c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AQ174">
        <v>155</v>
      </c>
      <c r="AR174" s="14">
        <v>4.3384479743964119</v>
      </c>
      <c r="AS174" s="13">
        <f t="shared" si="75"/>
        <v>42470.574398192788</v>
      </c>
      <c r="AT174" s="9">
        <v>3.3923290260381935</v>
      </c>
      <c r="AU174" s="13">
        <f t="shared" si="76"/>
        <v>33208.687330991525</v>
      </c>
    </row>
    <row r="175" spans="1:47" x14ac:dyDescent="0.45">
      <c r="A175">
        <f t="shared" si="71"/>
        <v>156</v>
      </c>
      <c r="B175" s="13">
        <f t="shared" si="72"/>
        <v>42420.374646032753</v>
      </c>
      <c r="F175">
        <f t="shared" si="73"/>
        <v>156</v>
      </c>
      <c r="G175" s="13">
        <f t="shared" si="74"/>
        <v>33183.401841073821</v>
      </c>
      <c r="I175" s="1"/>
      <c r="J175" t="s">
        <v>53</v>
      </c>
      <c r="K175" s="16">
        <v>90</v>
      </c>
      <c r="L175" t="s">
        <v>54</v>
      </c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AQ175">
        <v>156</v>
      </c>
      <c r="AR175" s="14">
        <v>4.3333199765729784</v>
      </c>
      <c r="AS175" s="13">
        <f t="shared" si="75"/>
        <v>42420.374646032753</v>
      </c>
      <c r="AT175" s="9">
        <v>3.3897460663285703</v>
      </c>
      <c r="AU175" s="13">
        <f t="shared" si="76"/>
        <v>33183.401841073821</v>
      </c>
    </row>
    <row r="176" spans="1:47" x14ac:dyDescent="0.45">
      <c r="A176">
        <f t="shared" si="71"/>
        <v>157</v>
      </c>
      <c r="B176" s="13">
        <f t="shared" si="72"/>
        <v>42369.790494525128</v>
      </c>
      <c r="F176">
        <f t="shared" si="73"/>
        <v>157</v>
      </c>
      <c r="G176" s="13">
        <f t="shared" si="74"/>
        <v>33158.067678144653</v>
      </c>
      <c r="I176" s="1"/>
      <c r="J176" t="s">
        <v>55</v>
      </c>
      <c r="L176" s="4" t="s">
        <v>11</v>
      </c>
      <c r="M176" s="1">
        <v>0</v>
      </c>
      <c r="N176" s="10">
        <f t="shared" ref="N176:Y176" si="89">IF(N$15*1000^2/($M$12*($K173/2000)^2*PI())*($K173/1000)/$O$12&lt;2320,(64*PI()*$K174*($K175/180)*1000*$M$12*(N$15/($M$12*($K173/2000)^2*PI()))^2)/((N$15*1000^2/($M$12*($K173/2000)^2*PI())*($K173/1000)/$O$12)*1000*$K173*2)*AC176*AC177,(0.3164*PI()*$K174*($K175/180)*1000*$M$12*(N$15/($M$12*($K173/2000)^2*PI()))^2)/(((N$15*1000^2/($M$12*($K173/2000)^2*PI())*($K173/1000)/$O$12))^0.25*1000*$K173*2)*AC176*AC177)</f>
        <v>12.133658367531098</v>
      </c>
      <c r="O176" s="10">
        <f t="shared" si="89"/>
        <v>36.300986657619333</v>
      </c>
      <c r="P176" s="10">
        <f t="shared" si="89"/>
        <v>67.763660704208959</v>
      </c>
      <c r="Q176" s="10">
        <f t="shared" si="89"/>
        <v>107.25010493933424</v>
      </c>
      <c r="R176" s="10">
        <f t="shared" si="89"/>
        <v>154.24348490132286</v>
      </c>
      <c r="S176" s="10">
        <f t="shared" si="89"/>
        <v>208.36062953351455</v>
      </c>
      <c r="T176" s="10">
        <f t="shared" si="89"/>
        <v>269.30012233353557</v>
      </c>
      <c r="U176" s="10">
        <f t="shared" si="89"/>
        <v>336.81534895099634</v>
      </c>
      <c r="V176" s="10">
        <f t="shared" si="89"/>
        <v>410.6987812698402</v>
      </c>
      <c r="W176" s="10">
        <f t="shared" si="89"/>
        <v>490.77205254189977</v>
      </c>
      <c r="X176" s="10">
        <f t="shared" si="89"/>
        <v>576.87931130668426</v>
      </c>
      <c r="Y176" s="10">
        <f t="shared" si="89"/>
        <v>668.88256582250085</v>
      </c>
      <c r="AB176">
        <f t="shared" ref="AB176:AN176" si="90">IF($K175=90,48.8278467851456 - 47.806959580207*EXP(-0.277239618115161*($K174/$K173)^-1.54747755889509),IF($K175=75,50.1417823050971 - 49.1135860314465*EXP(-0.301530732764457*($K174/$K173)^-1.54561444953472),IF($K175=60,54.7760811257494 - 53.7540574575869*EXP(-0.304630071575136*($K174/$K173)^-1.55407754771893),IF($K175=45,43.1114956669904 - 42.081470426847*EXP(-0.421774530709856*($K174/$K173)^-1.56548181659313),IF($K175=30,83.6300898181698 - 82.5595081919206*EXP(-0.232275883030308*($K174/$K173)^-1.58789653739729),IF($K175=15,107.103583610419 - 106.022180533241*EXP(-0.173822505110446*($K174/$K173)^-1.54794763569524),))))))</f>
        <v>1.3951385535022496</v>
      </c>
      <c r="AC176">
        <f t="shared" si="90"/>
        <v>1.3951385535022496</v>
      </c>
      <c r="AD176">
        <f t="shared" si="90"/>
        <v>1.3951385535022496</v>
      </c>
      <c r="AE176">
        <f t="shared" si="90"/>
        <v>1.3951385535022496</v>
      </c>
      <c r="AF176">
        <f t="shared" si="90"/>
        <v>1.3951385535022496</v>
      </c>
      <c r="AG176">
        <f t="shared" si="90"/>
        <v>1.3951385535022496</v>
      </c>
      <c r="AH176">
        <f t="shared" si="90"/>
        <v>1.3951385535022496</v>
      </c>
      <c r="AI176">
        <f t="shared" si="90"/>
        <v>1.3951385535022496</v>
      </c>
      <c r="AJ176">
        <f t="shared" si="90"/>
        <v>1.3951385535022496</v>
      </c>
      <c r="AK176">
        <f t="shared" si="90"/>
        <v>1.3951385535022496</v>
      </c>
      <c r="AL176">
        <f t="shared" si="90"/>
        <v>1.3951385535022496</v>
      </c>
      <c r="AM176">
        <f t="shared" si="90"/>
        <v>1.3951385535022496</v>
      </c>
      <c r="AN176">
        <f t="shared" si="90"/>
        <v>1.3951385535022496</v>
      </c>
      <c r="AQ176">
        <v>157</v>
      </c>
      <c r="AR176" s="14">
        <v>4.3281527116429768</v>
      </c>
      <c r="AS176" s="13">
        <f t="shared" si="75"/>
        <v>42369.790494525128</v>
      </c>
      <c r="AT176" s="9">
        <v>3.3871581345805191</v>
      </c>
      <c r="AU176" s="13">
        <f t="shared" si="76"/>
        <v>33158.067678144653</v>
      </c>
    </row>
    <row r="177" spans="1:47" x14ac:dyDescent="0.45">
      <c r="A177">
        <f t="shared" si="71"/>
        <v>158</v>
      </c>
      <c r="B177" s="13">
        <f t="shared" si="72"/>
        <v>42318.821476699421</v>
      </c>
      <c r="F177">
        <f t="shared" si="73"/>
        <v>158</v>
      </c>
      <c r="G177" s="13">
        <f t="shared" si="74"/>
        <v>33132.685059427873</v>
      </c>
      <c r="I177" s="1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AB177">
        <f t="shared" ref="AB177:AN177" si="91">IF(AND($J126="Schlauch 8 mm 0,5 Meter",M$15*1000^2/($M$12*($K71/2000)^2*PI())*($K71/1000)/$O$12&gt;1000),2.3,IF(AND($J126="Schlauch 10 mm 0,5 Meter",M$15*1000^2/($M$12*($K71/2000)^2*PI())*($K71/1000)/$O$12&gt;1000),2.3,IF(AND($J126="Schlauch 13 mm 0,5 Meter",M$15*1000^2/($M$12*($K71/2000)^2*PI())*($K71/1000)/$O$12&gt;1000),2.3,1)))</f>
        <v>1</v>
      </c>
      <c r="AC177">
        <f t="shared" si="91"/>
        <v>2.2999999999999998</v>
      </c>
      <c r="AD177">
        <f t="shared" si="91"/>
        <v>2.2999999999999998</v>
      </c>
      <c r="AE177">
        <f t="shared" si="91"/>
        <v>2.2999999999999998</v>
      </c>
      <c r="AF177">
        <f t="shared" si="91"/>
        <v>2.2999999999999998</v>
      </c>
      <c r="AG177">
        <f t="shared" si="91"/>
        <v>2.2999999999999998</v>
      </c>
      <c r="AH177">
        <f t="shared" si="91"/>
        <v>2.2999999999999998</v>
      </c>
      <c r="AI177">
        <f t="shared" si="91"/>
        <v>2.2999999999999998</v>
      </c>
      <c r="AJ177">
        <f t="shared" si="91"/>
        <v>2.2999999999999998</v>
      </c>
      <c r="AK177">
        <f t="shared" si="91"/>
        <v>2.2999999999999998</v>
      </c>
      <c r="AL177">
        <f t="shared" si="91"/>
        <v>2.2999999999999998</v>
      </c>
      <c r="AM177">
        <f t="shared" si="91"/>
        <v>2.2999999999999998</v>
      </c>
      <c r="AN177">
        <f t="shared" si="91"/>
        <v>2.2999999999999998</v>
      </c>
      <c r="AQ177">
        <v>158</v>
      </c>
      <c r="AR177" s="14">
        <v>4.3229461319045051</v>
      </c>
      <c r="AS177" s="13">
        <f t="shared" si="75"/>
        <v>42318.821476699421</v>
      </c>
      <c r="AT177" s="9">
        <v>3.3845652529838581</v>
      </c>
      <c r="AU177" s="13">
        <f t="shared" si="76"/>
        <v>33132.685059427873</v>
      </c>
    </row>
    <row r="178" spans="1:47" x14ac:dyDescent="0.45">
      <c r="A178">
        <f t="shared" si="71"/>
        <v>159</v>
      </c>
      <c r="B178" s="13">
        <f t="shared" si="72"/>
        <v>42267.467127988224</v>
      </c>
      <c r="F178">
        <f t="shared" si="73"/>
        <v>159</v>
      </c>
      <c r="G178" s="13">
        <f t="shared" si="74"/>
        <v>33107.254199807838</v>
      </c>
      <c r="I178" s="1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AQ178">
        <v>159</v>
      </c>
      <c r="AR178" s="14">
        <v>4.3177001899011387</v>
      </c>
      <c r="AS178" s="13">
        <f t="shared" si="75"/>
        <v>42267.467127988224</v>
      </c>
      <c r="AT178" s="9">
        <v>3.3819674434894234</v>
      </c>
      <c r="AU178" s="13">
        <f t="shared" si="76"/>
        <v>33107.254199807838</v>
      </c>
    </row>
    <row r="179" spans="1:47" x14ac:dyDescent="0.45">
      <c r="A179">
        <f t="shared" si="71"/>
        <v>160</v>
      </c>
      <c r="B179" s="13">
        <f t="shared" si="72"/>
        <v>42215.726986199712</v>
      </c>
      <c r="F179">
        <f t="shared" si="73"/>
        <v>160</v>
      </c>
      <c r="G179" s="13">
        <f t="shared" si="74"/>
        <v>33081.775311869169</v>
      </c>
      <c r="I179" s="1">
        <v>6</v>
      </c>
      <c r="J179" t="s">
        <v>50</v>
      </c>
      <c r="K179" s="27">
        <f>K127</f>
        <v>10</v>
      </c>
      <c r="L179" t="s">
        <v>51</v>
      </c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AQ179">
        <v>160</v>
      </c>
      <c r="AR179" s="14">
        <v>4.3124148384191274</v>
      </c>
      <c r="AS179" s="13">
        <f t="shared" si="75"/>
        <v>42215.726986199712</v>
      </c>
      <c r="AT179" s="9">
        <v>3.3793647278131296</v>
      </c>
      <c r="AU179" s="13">
        <f t="shared" si="76"/>
        <v>33081.775311869169</v>
      </c>
    </row>
    <row r="180" spans="1:47" x14ac:dyDescent="0.45">
      <c r="A180">
        <f t="shared" si="71"/>
        <v>161</v>
      </c>
      <c r="B180" s="13">
        <f t="shared" si="72"/>
        <v>42163.600591490649</v>
      </c>
      <c r="F180">
        <f t="shared" si="73"/>
        <v>161</v>
      </c>
      <c r="G180" s="13">
        <f t="shared" si="74"/>
        <v>33056.248605935638</v>
      </c>
      <c r="I180" s="1"/>
      <c r="J180" t="s">
        <v>52</v>
      </c>
      <c r="K180" s="27">
        <v>100</v>
      </c>
      <c r="L180" t="s">
        <v>51</v>
      </c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AQ180">
        <v>161</v>
      </c>
      <c r="AR180" s="14">
        <v>4.3070900304846313</v>
      </c>
      <c r="AS180" s="13">
        <f t="shared" si="75"/>
        <v>42163.600591490649</v>
      </c>
      <c r="AT180" s="9">
        <v>3.3767571274399391</v>
      </c>
      <c r="AU180" s="13">
        <f t="shared" si="76"/>
        <v>33056.248605935638</v>
      </c>
    </row>
    <row r="181" spans="1:47" x14ac:dyDescent="0.45">
      <c r="A181">
        <f t="shared" si="71"/>
        <v>162</v>
      </c>
      <c r="B181" s="13">
        <f t="shared" si="72"/>
        <v>42111.087486339995</v>
      </c>
      <c r="F181">
        <f t="shared" si="73"/>
        <v>162</v>
      </c>
      <c r="G181" s="13">
        <f t="shared" si="74"/>
        <v>33030.67429010808</v>
      </c>
      <c r="I181" s="1"/>
      <c r="J181" t="s">
        <v>53</v>
      </c>
      <c r="K181" s="16">
        <v>90</v>
      </c>
      <c r="L181" t="s">
        <v>54</v>
      </c>
      <c r="M181" s="1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AQ181">
        <v>162</v>
      </c>
      <c r="AR181" s="14">
        <v>4.3017257193610261</v>
      </c>
      <c r="AS181" s="13">
        <f t="shared" si="75"/>
        <v>42111.087486339995</v>
      </c>
      <c r="AT181" s="9">
        <v>3.3741446636277383</v>
      </c>
      <c r="AU181" s="13">
        <f t="shared" si="76"/>
        <v>33030.67429010808</v>
      </c>
    </row>
    <row r="182" spans="1:47" x14ac:dyDescent="0.45">
      <c r="A182">
        <f t="shared" si="71"/>
        <v>163</v>
      </c>
      <c r="B182" s="13">
        <f t="shared" si="72"/>
        <v>42058.187215522732</v>
      </c>
      <c r="F182">
        <f t="shared" si="73"/>
        <v>163</v>
      </c>
      <c r="G182" s="13">
        <f t="shared" si="74"/>
        <v>33005.052570301465</v>
      </c>
      <c r="I182" s="1"/>
      <c r="J182" t="s">
        <v>55</v>
      </c>
      <c r="L182" s="4" t="s">
        <v>11</v>
      </c>
      <c r="M182" s="1">
        <v>0</v>
      </c>
      <c r="N182" s="10">
        <f t="shared" ref="N182:Y182" si="92">IF(N$15*1000^2/($M$12*($K179/2000)^2*PI())*($K179/1000)/$O$12&lt;2320,(64*PI()*$K180*($K181/180)*1000*$M$12*(N$15/($M$12*($K179/2000)^2*PI()))^2)/((N$15*1000^2/($M$12*($K179/2000)^2*PI())*($K179/1000)/$O$12)*1000*$K179*2)*AC182*AC183,(0.3164*PI()*$K180*($K181/180)*1000*$M$12*(N$15/($M$12*($K179/2000)^2*PI()))^2)/(((N$15*1000^2/($M$12*($K179/2000)^2*PI())*($K179/1000)/$O$12))^0.25*1000*$K179*2)*AC182*AC183)</f>
        <v>12.133658367531098</v>
      </c>
      <c r="O182" s="10">
        <f t="shared" si="92"/>
        <v>36.300986657619333</v>
      </c>
      <c r="P182" s="10">
        <f t="shared" si="92"/>
        <v>67.763660704208959</v>
      </c>
      <c r="Q182" s="10">
        <f t="shared" si="92"/>
        <v>107.25010493933424</v>
      </c>
      <c r="R182" s="10">
        <f t="shared" si="92"/>
        <v>154.24348490132286</v>
      </c>
      <c r="S182" s="10">
        <f t="shared" si="92"/>
        <v>208.36062953351455</v>
      </c>
      <c r="T182" s="10">
        <f t="shared" si="92"/>
        <v>269.30012233353557</v>
      </c>
      <c r="U182" s="10">
        <f t="shared" si="92"/>
        <v>336.81534895099634</v>
      </c>
      <c r="V182" s="10">
        <f t="shared" si="92"/>
        <v>410.6987812698402</v>
      </c>
      <c r="W182" s="10">
        <f t="shared" si="92"/>
        <v>490.77205254189977</v>
      </c>
      <c r="X182" s="10">
        <f t="shared" si="92"/>
        <v>576.87931130668426</v>
      </c>
      <c r="Y182" s="10">
        <f t="shared" si="92"/>
        <v>668.88256582250085</v>
      </c>
      <c r="AB182">
        <f t="shared" ref="AB182:AN182" si="93">IF($K181=90,48.8278467851456 - 47.806959580207*EXP(-0.277239618115161*($K180/$K179)^-1.54747755889509),IF($K181=75,50.1417823050971 - 49.1135860314465*EXP(-0.301530732764457*($K180/$K179)^-1.54561444953472),IF($K181=60,54.7760811257494 - 53.7540574575869*EXP(-0.304630071575136*($K180/$K179)^-1.55407754771893),IF($K181=45,43.1114956669904 - 42.081470426847*EXP(-0.421774530709856*($K180/$K179)^-1.56548181659313),IF($K181=30,83.6300898181698 - 82.5595081919206*EXP(-0.232275883030308*($K180/$K179)^-1.58789653739729),IF($K181=15,107.103583610419 - 106.022180533241*EXP(-0.173822505110446*($K180/$K179)^-1.54794763569524),))))))</f>
        <v>1.3951385535022496</v>
      </c>
      <c r="AC182">
        <f t="shared" si="93"/>
        <v>1.3951385535022496</v>
      </c>
      <c r="AD182">
        <f t="shared" si="93"/>
        <v>1.3951385535022496</v>
      </c>
      <c r="AE182">
        <f t="shared" si="93"/>
        <v>1.3951385535022496</v>
      </c>
      <c r="AF182">
        <f t="shared" si="93"/>
        <v>1.3951385535022496</v>
      </c>
      <c r="AG182">
        <f t="shared" si="93"/>
        <v>1.3951385535022496</v>
      </c>
      <c r="AH182">
        <f t="shared" si="93"/>
        <v>1.3951385535022496</v>
      </c>
      <c r="AI182">
        <f t="shared" si="93"/>
        <v>1.3951385535022496</v>
      </c>
      <c r="AJ182">
        <f t="shared" si="93"/>
        <v>1.3951385535022496</v>
      </c>
      <c r="AK182">
        <f t="shared" si="93"/>
        <v>1.3951385535022496</v>
      </c>
      <c r="AL182">
        <f t="shared" si="93"/>
        <v>1.3951385535022496</v>
      </c>
      <c r="AM182">
        <f t="shared" si="93"/>
        <v>1.3951385535022496</v>
      </c>
      <c r="AN182">
        <f t="shared" si="93"/>
        <v>1.3951385535022496</v>
      </c>
      <c r="AQ182">
        <v>163</v>
      </c>
      <c r="AR182" s="14">
        <v>4.2963218585462322</v>
      </c>
      <c r="AS182" s="13">
        <f t="shared" si="75"/>
        <v>42058.187215522732</v>
      </c>
      <c r="AT182" s="9">
        <v>3.3715273574111246</v>
      </c>
      <c r="AU182" s="13">
        <f t="shared" si="76"/>
        <v>33005.052570301465</v>
      </c>
    </row>
    <row r="183" spans="1:47" x14ac:dyDescent="0.45">
      <c r="A183">
        <f t="shared" si="71"/>
        <v>164</v>
      </c>
      <c r="B183" s="13">
        <f t="shared" si="72"/>
        <v>42004.899326084349</v>
      </c>
      <c r="F183">
        <f t="shared" si="73"/>
        <v>164</v>
      </c>
      <c r="G183" s="13">
        <f t="shared" si="74"/>
        <v>32979.383650281205</v>
      </c>
      <c r="I183" s="1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AB183">
        <f t="shared" ref="AB183:AN183" si="94">IF(AND($J127="Schlauch 8 mm 0,5 Meter",M$15*1000^2/($M$12*($K72/2000)^2*PI())*($K72/1000)/$O$12&gt;1000),2.3,IF(AND($J127="Schlauch 10 mm 0,5 Meter",M$15*1000^2/($M$12*($K72/2000)^2*PI())*($K72/1000)/$O$12&gt;1000),2.3,IF(AND($J127="Schlauch 13 mm 0,5 Meter",M$15*1000^2/($M$12*($K72/2000)^2*PI())*($K72/1000)/$O$12&gt;1000),2.3,1)))</f>
        <v>1</v>
      </c>
      <c r="AC183">
        <f t="shared" si="94"/>
        <v>2.2999999999999998</v>
      </c>
      <c r="AD183">
        <f t="shared" si="94"/>
        <v>2.2999999999999998</v>
      </c>
      <c r="AE183">
        <f t="shared" si="94"/>
        <v>2.2999999999999998</v>
      </c>
      <c r="AF183">
        <f t="shared" si="94"/>
        <v>2.2999999999999998</v>
      </c>
      <c r="AG183">
        <f t="shared" si="94"/>
        <v>2.2999999999999998</v>
      </c>
      <c r="AH183">
        <f t="shared" si="94"/>
        <v>2.2999999999999998</v>
      </c>
      <c r="AI183">
        <f t="shared" si="94"/>
        <v>2.2999999999999998</v>
      </c>
      <c r="AJ183">
        <f t="shared" si="94"/>
        <v>2.2999999999999998</v>
      </c>
      <c r="AK183">
        <f t="shared" si="94"/>
        <v>2.2999999999999998</v>
      </c>
      <c r="AL183">
        <f t="shared" si="94"/>
        <v>2.2999999999999998</v>
      </c>
      <c r="AM183">
        <f t="shared" si="94"/>
        <v>2.2999999999999998</v>
      </c>
      <c r="AN183">
        <f t="shared" si="94"/>
        <v>2.2999999999999998</v>
      </c>
      <c r="AQ183">
        <v>164</v>
      </c>
      <c r="AR183" s="14">
        <v>4.2908784017701063</v>
      </c>
      <c r="AS183" s="13">
        <f t="shared" si="75"/>
        <v>42004.899326084349</v>
      </c>
      <c r="AT183" s="9">
        <v>3.3689052296051116</v>
      </c>
      <c r="AU183" s="13">
        <f t="shared" si="76"/>
        <v>32979.383650281205</v>
      </c>
    </row>
    <row r="184" spans="1:47" x14ac:dyDescent="0.45">
      <c r="A184">
        <f t="shared" si="71"/>
        <v>165</v>
      </c>
      <c r="B184" s="13">
        <f t="shared" si="72"/>
        <v>41951.223367315695</v>
      </c>
      <c r="F184">
        <f t="shared" si="73"/>
        <v>165</v>
      </c>
      <c r="G184" s="13">
        <f t="shared" si="74"/>
        <v>32953.667731698515</v>
      </c>
      <c r="I184" s="1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AQ184">
        <v>165</v>
      </c>
      <c r="AR184" s="14">
        <v>4.2853953029918719</v>
      </c>
      <c r="AS184" s="13">
        <f t="shared" si="75"/>
        <v>41951.223367315695</v>
      </c>
      <c r="AT184" s="9">
        <v>3.3662783008087453</v>
      </c>
      <c r="AU184" s="13">
        <f t="shared" si="76"/>
        <v>32953.667731698515</v>
      </c>
    </row>
    <row r="185" spans="1:47" x14ac:dyDescent="0.45">
      <c r="A185">
        <f t="shared" si="71"/>
        <v>166</v>
      </c>
      <c r="B185" s="13">
        <f t="shared" si="72"/>
        <v>41897.158890728198</v>
      </c>
      <c r="F185">
        <f t="shared" si="73"/>
        <v>166</v>
      </c>
      <c r="G185" s="13">
        <f t="shared" si="74"/>
        <v>32927.905014125041</v>
      </c>
      <c r="I185" s="1">
        <v>7</v>
      </c>
      <c r="J185" t="s">
        <v>50</v>
      </c>
      <c r="K185" s="27">
        <f>K128</f>
        <v>10</v>
      </c>
      <c r="L185" t="s">
        <v>51</v>
      </c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AQ185">
        <v>166</v>
      </c>
      <c r="AR185" s="14">
        <v>4.2798725163975888</v>
      </c>
      <c r="AS185" s="13">
        <f t="shared" si="75"/>
        <v>41897.158890728198</v>
      </c>
      <c r="AT185" s="9">
        <v>3.3636465914086409</v>
      </c>
      <c r="AU185" s="13">
        <f t="shared" si="76"/>
        <v>32927.905014125041</v>
      </c>
    </row>
    <row r="186" spans="1:47" x14ac:dyDescent="0.45">
      <c r="A186">
        <f t="shared" si="71"/>
        <v>167</v>
      </c>
      <c r="B186" s="13">
        <f t="shared" si="72"/>
        <v>41842.705450029651</v>
      </c>
      <c r="F186">
        <f t="shared" si="73"/>
        <v>167</v>
      </c>
      <c r="G186" s="13">
        <f t="shared" si="74"/>
        <v>32902.095695086777</v>
      </c>
      <c r="I186" s="1"/>
      <c r="J186" t="s">
        <v>52</v>
      </c>
      <c r="K186" s="27">
        <v>100</v>
      </c>
      <c r="L186" t="s">
        <v>51</v>
      </c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AQ186">
        <v>167</v>
      </c>
      <c r="AR186" s="14">
        <v>4.2743099963976814</v>
      </c>
      <c r="AS186" s="13">
        <f t="shared" si="75"/>
        <v>41842.705450029651</v>
      </c>
      <c r="AT186" s="9">
        <v>3.3610101215824431</v>
      </c>
      <c r="AU186" s="13">
        <f t="shared" si="76"/>
        <v>32902.095695086777</v>
      </c>
    </row>
    <row r="187" spans="1:47" x14ac:dyDescent="0.45">
      <c r="A187">
        <f t="shared" si="71"/>
        <v>168</v>
      </c>
      <c r="B187" s="13">
        <f t="shared" si="72"/>
        <v>41787.862601100263</v>
      </c>
      <c r="F187">
        <f t="shared" si="73"/>
        <v>168</v>
      </c>
      <c r="G187" s="13">
        <f t="shared" si="74"/>
        <v>32876.239970097093</v>
      </c>
      <c r="I187" s="1"/>
      <c r="J187" t="s">
        <v>53</v>
      </c>
      <c r="K187" s="16">
        <v>90</v>
      </c>
      <c r="L187" t="s">
        <v>54</v>
      </c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AQ187">
        <v>168</v>
      </c>
      <c r="AR187" s="14">
        <v>4.2687076976244871</v>
      </c>
      <c r="AS187" s="13">
        <f t="shared" si="75"/>
        <v>41787.862601100263</v>
      </c>
      <c r="AT187" s="9">
        <v>3.3583689113022066</v>
      </c>
      <c r="AU187" s="13">
        <f t="shared" si="76"/>
        <v>32876.239970097093</v>
      </c>
    </row>
    <row r="188" spans="1:47" x14ac:dyDescent="0.45">
      <c r="A188">
        <f t="shared" si="71"/>
        <v>169</v>
      </c>
      <c r="B188" s="13">
        <f t="shared" si="72"/>
        <v>41732.629901969129</v>
      </c>
      <c r="F188">
        <f t="shared" si="73"/>
        <v>169</v>
      </c>
      <c r="G188" s="13">
        <f t="shared" si="74"/>
        <v>32850.338032689157</v>
      </c>
      <c r="I188" s="1"/>
      <c r="J188" t="s">
        <v>55</v>
      </c>
      <c r="L188" s="4" t="s">
        <v>11</v>
      </c>
      <c r="M188" s="1">
        <v>0</v>
      </c>
      <c r="N188" s="10">
        <f t="shared" ref="N188:Y188" si="95">IF(N$15*1000^2/($M$12*($K185/2000)^2*PI())*($K185/1000)/$O$12&lt;2320,(64*PI()*$K186*($K187/180)*1000*$M$12*(N$15/($M$12*($K185/2000)^2*PI()))^2)/((N$15*1000^2/($M$12*($K185/2000)^2*PI())*($K185/1000)/$O$12)*1000*$K185*2)*AC188*AC189,(0.3164*PI()*$K186*($K187/180)*1000*$M$12*(N$15/($M$12*($K185/2000)^2*PI()))^2)/(((N$15*1000^2/($M$12*($K185/2000)^2*PI())*($K185/1000)/$O$12))^0.25*1000*$K185*2)*AC188*AC189)</f>
        <v>12.133658367531098</v>
      </c>
      <c r="O188" s="10">
        <f t="shared" si="95"/>
        <v>36.300986657619333</v>
      </c>
      <c r="P188" s="10">
        <f t="shared" si="95"/>
        <v>67.763660704208959</v>
      </c>
      <c r="Q188" s="10">
        <f t="shared" si="95"/>
        <v>107.25010493933424</v>
      </c>
      <c r="R188" s="10">
        <f t="shared" si="95"/>
        <v>154.24348490132286</v>
      </c>
      <c r="S188" s="10">
        <f t="shared" si="95"/>
        <v>208.36062953351455</v>
      </c>
      <c r="T188" s="10">
        <f t="shared" si="95"/>
        <v>269.30012233353557</v>
      </c>
      <c r="U188" s="10">
        <f t="shared" si="95"/>
        <v>336.81534895099634</v>
      </c>
      <c r="V188" s="10">
        <f t="shared" si="95"/>
        <v>410.6987812698402</v>
      </c>
      <c r="W188" s="10">
        <f t="shared" si="95"/>
        <v>490.77205254189977</v>
      </c>
      <c r="X188" s="10">
        <f t="shared" si="95"/>
        <v>576.87931130668426</v>
      </c>
      <c r="Y188" s="10">
        <f t="shared" si="95"/>
        <v>668.88256582250085</v>
      </c>
      <c r="AB188">
        <f t="shared" ref="AB188:AN188" si="96">IF($K187=90,48.8278467851456 - 47.806959580207*EXP(-0.277239618115161*($K186/$K185)^-1.54747755889509),IF($K187=75,50.1417823050971 - 49.1135860314465*EXP(-0.301530732764457*($K186/$K185)^-1.54561444953472),IF($K187=60,54.7760811257494 - 53.7540574575869*EXP(-0.304630071575136*($K186/$K185)^-1.55407754771893),IF($K187=45,43.1114956669904 - 42.081470426847*EXP(-0.421774530709856*($K186/$K185)^-1.56548181659313),IF($K187=30,83.6300898181698 - 82.5595081919206*EXP(-0.232275883030308*($K186/$K185)^-1.58789653739729),IF($K187=15,107.103583610419 - 106.022180533241*EXP(-0.173822505110446*($K186/$K185)^-1.54794763569524),))))))</f>
        <v>1.3951385535022496</v>
      </c>
      <c r="AC188">
        <f t="shared" si="96"/>
        <v>1.3951385535022496</v>
      </c>
      <c r="AD188">
        <f t="shared" si="96"/>
        <v>1.3951385535022496</v>
      </c>
      <c r="AE188">
        <f t="shared" si="96"/>
        <v>1.3951385535022496</v>
      </c>
      <c r="AF188">
        <f t="shared" si="96"/>
        <v>1.3951385535022496</v>
      </c>
      <c r="AG188">
        <f t="shared" si="96"/>
        <v>1.3951385535022496</v>
      </c>
      <c r="AH188">
        <f t="shared" si="96"/>
        <v>1.3951385535022496</v>
      </c>
      <c r="AI188">
        <f t="shared" si="96"/>
        <v>1.3951385535022496</v>
      </c>
      <c r="AJ188">
        <f t="shared" si="96"/>
        <v>1.3951385535022496</v>
      </c>
      <c r="AK188">
        <f t="shared" si="96"/>
        <v>1.3951385535022496</v>
      </c>
      <c r="AL188">
        <f t="shared" si="96"/>
        <v>1.3951385535022496</v>
      </c>
      <c r="AM188">
        <f t="shared" si="96"/>
        <v>1.3951385535022496</v>
      </c>
      <c r="AN188">
        <f t="shared" si="96"/>
        <v>1.3951385535022496</v>
      </c>
      <c r="AQ188">
        <v>169</v>
      </c>
      <c r="AR188" s="14">
        <v>4.2630655749298594</v>
      </c>
      <c r="AS188" s="13">
        <f t="shared" si="75"/>
        <v>41732.629901969129</v>
      </c>
      <c r="AT188" s="9">
        <v>3.355722980337704</v>
      </c>
      <c r="AU188" s="13">
        <f t="shared" si="76"/>
        <v>32850.338032689157</v>
      </c>
    </row>
    <row r="189" spans="1:47" x14ac:dyDescent="0.45">
      <c r="A189">
        <f t="shared" si="71"/>
        <v>170</v>
      </c>
      <c r="B189" s="13">
        <f t="shared" si="72"/>
        <v>41677.006912791265</v>
      </c>
      <c r="F189">
        <f t="shared" si="73"/>
        <v>170</v>
      </c>
      <c r="G189" s="13">
        <f t="shared" si="74"/>
        <v>32824.390074447598</v>
      </c>
      <c r="I189" s="1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AB189">
        <f t="shared" ref="AB189:AN189" si="97">IF(AND($J128="Schlauch 8 mm 0,5 Meter",M$15*1000^2/($M$12*($K73/2000)^2*PI())*($K73/1000)/$O$12&gt;1000),2.3,IF(AND($J128="Schlauch 10 mm 0,5 Meter",M$15*1000^2/($M$12*($K73/2000)^2*PI())*($K73/1000)/$O$12&gt;1000),2.3,IF(AND($J128="Schlauch 13 mm 0,5 Meter",M$15*1000^2/($M$12*($K73/2000)^2*PI())*($K73/1000)/$O$12&gt;1000),2.3,1)))</f>
        <v>1</v>
      </c>
      <c r="AC189">
        <f t="shared" si="97"/>
        <v>2.2999999999999998</v>
      </c>
      <c r="AD189">
        <f t="shared" si="97"/>
        <v>2.2999999999999998</v>
      </c>
      <c r="AE189">
        <f t="shared" si="97"/>
        <v>2.2999999999999998</v>
      </c>
      <c r="AF189">
        <f t="shared" si="97"/>
        <v>2.2999999999999998</v>
      </c>
      <c r="AG189">
        <f t="shared" si="97"/>
        <v>2.2999999999999998</v>
      </c>
      <c r="AH189">
        <f t="shared" si="97"/>
        <v>2.2999999999999998</v>
      </c>
      <c r="AI189">
        <f t="shared" si="97"/>
        <v>2.2999999999999998</v>
      </c>
      <c r="AJ189">
        <f t="shared" si="97"/>
        <v>2.2999999999999998</v>
      </c>
      <c r="AK189">
        <f t="shared" si="97"/>
        <v>2.2999999999999998</v>
      </c>
      <c r="AL189">
        <f t="shared" si="97"/>
        <v>2.2999999999999998</v>
      </c>
      <c r="AM189">
        <f t="shared" si="97"/>
        <v>2.2999999999999998</v>
      </c>
      <c r="AN189">
        <f t="shared" si="97"/>
        <v>2.2999999999999998</v>
      </c>
      <c r="AQ189">
        <v>170</v>
      </c>
      <c r="AR189" s="14">
        <v>4.2573835833828166</v>
      </c>
      <c r="AS189" s="13">
        <f t="shared" si="75"/>
        <v>41677.006912791265</v>
      </c>
      <c r="AT189" s="9">
        <v>3.3530723482596594</v>
      </c>
      <c r="AU189" s="13">
        <f t="shared" si="76"/>
        <v>32824.390074447598</v>
      </c>
    </row>
    <row r="190" spans="1:47" x14ac:dyDescent="0.45">
      <c r="A190">
        <f t="shared" si="71"/>
        <v>171</v>
      </c>
      <c r="B190" s="13">
        <f t="shared" si="72"/>
        <v>41620.993195824762</v>
      </c>
      <c r="F190">
        <f t="shared" si="73"/>
        <v>171</v>
      </c>
      <c r="G190" s="13">
        <f t="shared" si="74"/>
        <v>32798.396285039453</v>
      </c>
      <c r="I190" s="1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AQ190">
        <v>171</v>
      </c>
      <c r="AR190" s="14">
        <v>4.2516616782672108</v>
      </c>
      <c r="AS190" s="13">
        <f t="shared" si="75"/>
        <v>41620.993195824762</v>
      </c>
      <c r="AT190" s="9">
        <v>3.3504170344429141</v>
      </c>
      <c r="AU190" s="13">
        <f t="shared" si="76"/>
        <v>32798.396285039453</v>
      </c>
    </row>
    <row r="191" spans="1:47" x14ac:dyDescent="0.45">
      <c r="A191">
        <f t="shared" si="71"/>
        <v>172</v>
      </c>
      <c r="B191" s="13">
        <f t="shared" si="72"/>
        <v>41564.588315408539</v>
      </c>
      <c r="F191">
        <f t="shared" si="73"/>
        <v>172</v>
      </c>
      <c r="G191" s="13">
        <f t="shared" si="74"/>
        <v>32772.356852244513</v>
      </c>
      <c r="I191" s="1">
        <v>8</v>
      </c>
      <c r="J191" t="s">
        <v>50</v>
      </c>
      <c r="K191" s="27">
        <f>K129</f>
        <v>10</v>
      </c>
      <c r="L191" t="s">
        <v>51</v>
      </c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AQ191">
        <v>172</v>
      </c>
      <c r="AR191" s="14">
        <v>4.2458998150794542</v>
      </c>
      <c r="AS191" s="13">
        <f t="shared" si="75"/>
        <v>41564.588315408539</v>
      </c>
      <c r="AT191" s="9">
        <v>3.3477570580695208</v>
      </c>
      <c r="AU191" s="13">
        <f t="shared" si="76"/>
        <v>32772.356852244513</v>
      </c>
    </row>
    <row r="192" spans="1:47" x14ac:dyDescent="0.45">
      <c r="A192">
        <f t="shared" si="71"/>
        <v>173</v>
      </c>
      <c r="B192" s="13">
        <f t="shared" si="72"/>
        <v>41507.791837940291</v>
      </c>
      <c r="F192">
        <f t="shared" si="73"/>
        <v>173</v>
      </c>
      <c r="G192" s="13">
        <f t="shared" si="74"/>
        <v>32746.271961984941</v>
      </c>
      <c r="I192" s="1"/>
      <c r="J192" t="s">
        <v>52</v>
      </c>
      <c r="K192" s="27">
        <v>100</v>
      </c>
      <c r="L192" t="s">
        <v>51</v>
      </c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AQ192">
        <v>173</v>
      </c>
      <c r="AR192" s="14">
        <v>4.2400979495262661</v>
      </c>
      <c r="AS192" s="13">
        <f t="shared" si="75"/>
        <v>41507.791837940291</v>
      </c>
      <c r="AT192" s="9">
        <v>3.3450924381317737</v>
      </c>
      <c r="AU192" s="13">
        <f t="shared" si="76"/>
        <v>32746.271961984941</v>
      </c>
    </row>
    <row r="193" spans="1:47" x14ac:dyDescent="0.45">
      <c r="A193">
        <f t="shared" si="71"/>
        <v>174</v>
      </c>
      <c r="B193" s="13">
        <f t="shared" si="72"/>
        <v>41450.603331854953</v>
      </c>
      <c r="F193">
        <f t="shared" si="73"/>
        <v>174</v>
      </c>
      <c r="G193" s="13">
        <f t="shared" si="74"/>
        <v>32720.141798354307</v>
      </c>
      <c r="I193" s="1"/>
      <c r="J193" t="s">
        <v>53</v>
      </c>
      <c r="K193" s="16">
        <v>90</v>
      </c>
      <c r="L193" t="s">
        <v>54</v>
      </c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AQ193">
        <v>174</v>
      </c>
      <c r="AR193" s="14">
        <v>4.2342560375224751</v>
      </c>
      <c r="AS193" s="13">
        <f t="shared" si="75"/>
        <v>41450.603331854953</v>
      </c>
      <c r="AT193" s="9">
        <v>3.3424231934351725</v>
      </c>
      <c r="AU193" s="13">
        <f t="shared" si="76"/>
        <v>32720.141798354307</v>
      </c>
    </row>
    <row r="194" spans="1:47" x14ac:dyDescent="0.45">
      <c r="A194">
        <f t="shared" si="71"/>
        <v>175</v>
      </c>
      <c r="B194" s="13">
        <f t="shared" si="72"/>
        <v>41393.022367603327</v>
      </c>
      <c r="F194">
        <f t="shared" si="73"/>
        <v>175</v>
      </c>
      <c r="G194" s="13">
        <f t="shared" si="74"/>
        <v>32693.966543645965</v>
      </c>
      <c r="I194" s="1"/>
      <c r="J194" t="s">
        <v>55</v>
      </c>
      <c r="L194" s="4" t="s">
        <v>11</v>
      </c>
      <c r="M194" s="1">
        <v>0</v>
      </c>
      <c r="N194" s="10">
        <f t="shared" ref="N194:Y194" si="98">IF(N$15*1000^2/($M$12*($K191/2000)^2*PI())*($K191/1000)/$O$12&lt;2320,(64*PI()*$K192*($K193/180)*1000*$M$12*(N$15/($M$12*($K191/2000)^2*PI()))^2)/((N$15*1000^2/($M$12*($K191/2000)^2*PI())*($K191/1000)/$O$12)*1000*$K191*2)*AC194*AC195,(0.3164*PI()*$K192*($K193/180)*1000*$M$12*(N$15/($M$12*($K191/2000)^2*PI()))^2)/(((N$15*1000^2/($M$12*($K191/2000)^2*PI())*($K191/1000)/$O$12))^0.25*1000*$K191*2)*AC194*AC195)</f>
        <v>12.133658367531098</v>
      </c>
      <c r="O194" s="10">
        <f t="shared" si="98"/>
        <v>36.300986657619333</v>
      </c>
      <c r="P194" s="10">
        <f t="shared" si="98"/>
        <v>67.763660704208959</v>
      </c>
      <c r="Q194" s="10">
        <f t="shared" si="98"/>
        <v>107.25010493933424</v>
      </c>
      <c r="R194" s="10">
        <f t="shared" si="98"/>
        <v>154.24348490132286</v>
      </c>
      <c r="S194" s="10">
        <f t="shared" si="98"/>
        <v>208.36062953351455</v>
      </c>
      <c r="T194" s="10">
        <f t="shared" si="98"/>
        <v>269.30012233353557</v>
      </c>
      <c r="U194" s="10">
        <f t="shared" si="98"/>
        <v>336.81534895099634</v>
      </c>
      <c r="V194" s="10">
        <f t="shared" si="98"/>
        <v>410.6987812698402</v>
      </c>
      <c r="W194" s="10">
        <f t="shared" si="98"/>
        <v>490.77205254189977</v>
      </c>
      <c r="X194" s="10">
        <f t="shared" si="98"/>
        <v>576.87931130668426</v>
      </c>
      <c r="Y194" s="10">
        <f t="shared" si="98"/>
        <v>668.88256582250085</v>
      </c>
      <c r="AB194">
        <f t="shared" ref="AB194:AN194" si="99">IF($K193=90,48.8278467851456 - 47.806959580207*EXP(-0.277239618115161*($K192/$K191)^-1.54747755889509),IF($K193=75,50.1417823050971 - 49.1135860314465*EXP(-0.301530732764457*($K192/$K191)^-1.54561444953472),IF($K193=60,54.7760811257494 - 53.7540574575869*EXP(-0.304630071575136*($K192/$K191)^-1.55407754771893),IF($K193=45,43.1114956669904 - 42.081470426847*EXP(-0.421774530709856*($K192/$K191)^-1.56548181659313),IF($K193=30,83.6300898181698 - 82.5595081919206*EXP(-0.232275883030308*($K192/$K191)^-1.58789653739729),IF($K193=15,107.103583610419 - 106.022180533241*EXP(-0.173822505110446*($K192/$K191)^-1.54794763569524),))))))</f>
        <v>1.3951385535022496</v>
      </c>
      <c r="AC194">
        <f t="shared" si="99"/>
        <v>1.3951385535022496</v>
      </c>
      <c r="AD194">
        <f t="shared" si="99"/>
        <v>1.3951385535022496</v>
      </c>
      <c r="AE194">
        <f t="shared" si="99"/>
        <v>1.3951385535022496</v>
      </c>
      <c r="AF194">
        <f t="shared" si="99"/>
        <v>1.3951385535022496</v>
      </c>
      <c r="AG194">
        <f t="shared" si="99"/>
        <v>1.3951385535022496</v>
      </c>
      <c r="AH194">
        <f t="shared" si="99"/>
        <v>1.3951385535022496</v>
      </c>
      <c r="AI194">
        <f t="shared" si="99"/>
        <v>1.3951385535022496</v>
      </c>
      <c r="AJ194">
        <f t="shared" si="99"/>
        <v>1.3951385535022496</v>
      </c>
      <c r="AK194">
        <f t="shared" si="99"/>
        <v>1.3951385535022496</v>
      </c>
      <c r="AL194">
        <f t="shared" si="99"/>
        <v>1.3951385535022496</v>
      </c>
      <c r="AM194">
        <f t="shared" si="99"/>
        <v>1.3951385535022496</v>
      </c>
      <c r="AN194">
        <f t="shared" si="99"/>
        <v>1.3951385535022496</v>
      </c>
      <c r="AQ194">
        <v>175</v>
      </c>
      <c r="AR194" s="14">
        <v>4.2283740351888346</v>
      </c>
      <c r="AS194" s="13">
        <f t="shared" si="75"/>
        <v>41393.022367603327</v>
      </c>
      <c r="AT194" s="9">
        <v>3.3397493426013223</v>
      </c>
      <c r="AU194" s="13">
        <f t="shared" si="76"/>
        <v>32693.966543645965</v>
      </c>
    </row>
    <row r="195" spans="1:47" x14ac:dyDescent="0.45">
      <c r="A195">
        <f t="shared" si="71"/>
        <v>176</v>
      </c>
      <c r="B195" s="13">
        <f t="shared" si="72"/>
        <v>41335.048517631352</v>
      </c>
      <c r="F195">
        <f t="shared" si="73"/>
        <v>176</v>
      </c>
      <c r="G195" s="13">
        <f t="shared" si="74"/>
        <v>32667.7463783809</v>
      </c>
      <c r="I195" s="1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AB195">
        <f t="shared" ref="AB195:AN195" si="100">IF(AND($J129="Schlauch 8 mm 0,5 Meter",M$15*1000^2/($M$12*($K74/2000)^2*PI())*($K74/1000)/$O$12&gt;1000),2.3,IF(AND($J129="Schlauch 10 mm 0,5 Meter",M$15*1000^2/($M$12*($K74/2000)^2*PI())*($K74/1000)/$O$12&gt;1000),2.3,IF(AND($J129="Schlauch 13 mm 0,5 Meter",M$15*1000^2/($M$12*($K74/2000)^2*PI())*($K74/1000)/$O$12&gt;1000),2.3,1)))</f>
        <v>1</v>
      </c>
      <c r="AC195">
        <f t="shared" si="100"/>
        <v>2.2999999999999998</v>
      </c>
      <c r="AD195">
        <f t="shared" si="100"/>
        <v>2.2999999999999998</v>
      </c>
      <c r="AE195">
        <f t="shared" si="100"/>
        <v>2.2999999999999998</v>
      </c>
      <c r="AF195">
        <f t="shared" si="100"/>
        <v>2.2999999999999998</v>
      </c>
      <c r="AG195">
        <f t="shared" si="100"/>
        <v>2.2999999999999998</v>
      </c>
      <c r="AH195">
        <f t="shared" si="100"/>
        <v>2.2999999999999998</v>
      </c>
      <c r="AI195">
        <f t="shared" si="100"/>
        <v>2.2999999999999998</v>
      </c>
      <c r="AJ195">
        <f t="shared" si="100"/>
        <v>2.2999999999999998</v>
      </c>
      <c r="AK195">
        <f t="shared" si="100"/>
        <v>2.2999999999999998</v>
      </c>
      <c r="AL195">
        <f t="shared" si="100"/>
        <v>2.2999999999999998</v>
      </c>
      <c r="AM195">
        <f t="shared" si="100"/>
        <v>2.2999999999999998</v>
      </c>
      <c r="AN195">
        <f t="shared" si="100"/>
        <v>2.2999999999999998</v>
      </c>
      <c r="AQ195">
        <v>176</v>
      </c>
      <c r="AR195" s="14">
        <v>4.2224518988499016</v>
      </c>
      <c r="AS195" s="13">
        <f t="shared" si="75"/>
        <v>41335.048517631352</v>
      </c>
      <c r="AT195" s="9">
        <v>3.3370709040707758</v>
      </c>
      <c r="AU195" s="13">
        <f t="shared" si="76"/>
        <v>32667.7463783809</v>
      </c>
    </row>
    <row r="196" spans="1:47" x14ac:dyDescent="0.45">
      <c r="A196">
        <f t="shared" si="71"/>
        <v>177</v>
      </c>
      <c r="B196" s="13">
        <f t="shared" si="72"/>
        <v>41276.681356359251</v>
      </c>
      <c r="F196">
        <f t="shared" si="73"/>
        <v>177</v>
      </c>
      <c r="G196" s="13">
        <f t="shared" si="74"/>
        <v>32641.481481334889</v>
      </c>
      <c r="I196" s="1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AQ196">
        <v>177</v>
      </c>
      <c r="AR196" s="14">
        <v>4.2164895850319146</v>
      </c>
      <c r="AS196" s="13">
        <f t="shared" si="75"/>
        <v>41276.681356359251</v>
      </c>
      <c r="AT196" s="9">
        <v>3.3343878961058104</v>
      </c>
      <c r="AU196" s="13">
        <f t="shared" si="76"/>
        <v>32641.481481334889</v>
      </c>
    </row>
    <row r="197" spans="1:47" x14ac:dyDescent="0.45">
      <c r="A197">
        <f t="shared" si="71"/>
        <v>178</v>
      </c>
      <c r="B197" s="13">
        <f t="shared" si="72"/>
        <v>41217.920460161513</v>
      </c>
      <c r="F197">
        <f t="shared" si="73"/>
        <v>178</v>
      </c>
      <c r="G197" s="13">
        <f t="shared" si="74"/>
        <v>32615.172029565168</v>
      </c>
      <c r="I197" s="1">
        <v>9</v>
      </c>
      <c r="J197" t="s">
        <v>50</v>
      </c>
      <c r="K197" s="27">
        <f>K130</f>
        <v>10</v>
      </c>
      <c r="L197" t="s">
        <v>51</v>
      </c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AQ197">
        <v>178</v>
      </c>
      <c r="AR197" s="14">
        <v>4.2104870504607401</v>
      </c>
      <c r="AS197" s="13">
        <f t="shared" si="75"/>
        <v>41217.920460161513</v>
      </c>
      <c r="AT197" s="9">
        <v>3.3317003367931521</v>
      </c>
      <c r="AU197" s="13">
        <f t="shared" si="76"/>
        <v>32615.172029565168</v>
      </c>
    </row>
    <row r="198" spans="1:47" x14ac:dyDescent="0.45">
      <c r="A198">
        <f t="shared" si="71"/>
        <v>179</v>
      </c>
      <c r="B198" s="13">
        <f t="shared" si="72"/>
        <v>41158.765407346822</v>
      </c>
      <c r="F198">
        <f t="shared" si="73"/>
        <v>179</v>
      </c>
      <c r="G198" s="13">
        <f t="shared" si="74"/>
        <v>32588.818198436551</v>
      </c>
      <c r="I198" s="1"/>
      <c r="J198" t="s">
        <v>52</v>
      </c>
      <c r="K198" s="27">
        <v>100</v>
      </c>
      <c r="L198" t="s">
        <v>51</v>
      </c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AQ198">
        <v>179</v>
      </c>
      <c r="AR198" s="14">
        <v>4.2044442520598277</v>
      </c>
      <c r="AS198" s="13">
        <f t="shared" si="75"/>
        <v>41158.765407346822</v>
      </c>
      <c r="AT198" s="9">
        <v>3.3290082440466406</v>
      </c>
      <c r="AU198" s="13">
        <f t="shared" si="76"/>
        <v>32588.818198436551</v>
      </c>
    </row>
    <row r="199" spans="1:47" x14ac:dyDescent="0.45">
      <c r="A199">
        <f t="shared" si="71"/>
        <v>180</v>
      </c>
      <c r="B199" s="13">
        <f t="shared" si="72"/>
        <v>41099.215778138459</v>
      </c>
      <c r="F199">
        <f t="shared" si="73"/>
        <v>180</v>
      </c>
      <c r="G199" s="13">
        <f t="shared" si="74"/>
        <v>32562.420161646911</v>
      </c>
      <c r="I199" s="1"/>
      <c r="J199" t="s">
        <v>53</v>
      </c>
      <c r="K199" s="16">
        <v>90</v>
      </c>
      <c r="L199" t="s">
        <v>54</v>
      </c>
      <c r="M199" s="1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AQ199">
        <v>180</v>
      </c>
      <c r="AR199" s="14">
        <v>4.1983611469482076</v>
      </c>
      <c r="AS199" s="13">
        <f t="shared" si="75"/>
        <v>41099.215778138459</v>
      </c>
      <c r="AT199" s="9">
        <v>3.3263116356098372</v>
      </c>
      <c r="AU199" s="13">
        <f t="shared" si="76"/>
        <v>32562.420161646911</v>
      </c>
    </row>
    <row r="200" spans="1:47" x14ac:dyDescent="0.45">
      <c r="A200">
        <f t="shared" si="71"/>
        <v>181</v>
      </c>
      <c r="B200" s="13">
        <f t="shared" si="72"/>
        <v>41039.271154655013</v>
      </c>
      <c r="F200">
        <f t="shared" si="73"/>
        <v>181</v>
      </c>
      <c r="G200" s="13">
        <f t="shared" si="74"/>
        <v>32535.978091252273</v>
      </c>
      <c r="I200" s="1"/>
      <c r="J200" t="s">
        <v>55</v>
      </c>
      <c r="L200" s="4" t="s">
        <v>11</v>
      </c>
      <c r="M200" s="1">
        <v>0</v>
      </c>
      <c r="N200" s="10">
        <f t="shared" ref="N200:Y200" si="101">IF(N$15*1000^2/($M$12*($K197/2000)^2*PI())*($K197/1000)/$O$12&lt;2320,(64*PI()*$K198*($K199/180)*1000*$M$12*(N$15/($M$12*($K197/2000)^2*PI()))^2)/((N$15*1000^2/($M$12*($K197/2000)^2*PI())*($K197/1000)/$O$12)*1000*$K197*2)*AC200*AC201,(0.3164*PI()*$K198*($K199/180)*1000*$M$12*(N$15/($M$12*($K197/2000)^2*PI()))^2)/(((N$15*1000^2/($M$12*($K197/2000)^2*PI())*($K197/1000)/$O$12))^0.25*1000*$K197*2)*AC200*AC201)</f>
        <v>12.133658367531098</v>
      </c>
      <c r="O200" s="10">
        <f t="shared" si="101"/>
        <v>36.300986657619333</v>
      </c>
      <c r="P200" s="10">
        <f t="shared" si="101"/>
        <v>67.763660704208959</v>
      </c>
      <c r="Q200" s="10">
        <f t="shared" si="101"/>
        <v>107.25010493933424</v>
      </c>
      <c r="R200" s="10">
        <f t="shared" si="101"/>
        <v>154.24348490132286</v>
      </c>
      <c r="S200" s="10">
        <f t="shared" si="101"/>
        <v>208.36062953351455</v>
      </c>
      <c r="T200" s="10">
        <f t="shared" si="101"/>
        <v>269.30012233353557</v>
      </c>
      <c r="U200" s="10">
        <f t="shared" si="101"/>
        <v>336.81534895099634</v>
      </c>
      <c r="V200" s="10">
        <f t="shared" si="101"/>
        <v>410.6987812698402</v>
      </c>
      <c r="W200" s="10">
        <f t="shared" si="101"/>
        <v>490.77205254189977</v>
      </c>
      <c r="X200" s="10">
        <f t="shared" si="101"/>
        <v>576.87931130668426</v>
      </c>
      <c r="Y200" s="10">
        <f t="shared" si="101"/>
        <v>668.88256582250085</v>
      </c>
      <c r="AB200">
        <f t="shared" ref="AB200:AN200" si="102">IF($K199=90,48.8278467851456 - 47.806959580207*EXP(-0.277239618115161*($K198/$K197)^-1.54747755889509),IF($K199=75,50.1417823050971 - 49.1135860314465*EXP(-0.301530732764457*($K198/$K197)^-1.54561444953472),IF($K199=60,54.7760811257494 - 53.7540574575869*EXP(-0.304630071575136*($K198/$K197)^-1.55407754771893),IF($K199=45,43.1114956669904 - 42.081470426847*EXP(-0.421774530709856*($K198/$K197)^-1.56548181659313),IF($K199=30,83.6300898181698 - 82.5595081919206*EXP(-0.232275883030308*($K198/$K197)^-1.58789653739729),IF($K199=15,107.103583610419 - 106.022180533241*EXP(-0.173822505110446*($K198/$K197)^-1.54794763569524),))))))</f>
        <v>1.3951385535022496</v>
      </c>
      <c r="AC200">
        <f t="shared" si="102"/>
        <v>1.3951385535022496</v>
      </c>
      <c r="AD200">
        <f t="shared" si="102"/>
        <v>1.3951385535022496</v>
      </c>
      <c r="AE200">
        <f t="shared" si="102"/>
        <v>1.3951385535022496</v>
      </c>
      <c r="AF200">
        <f t="shared" si="102"/>
        <v>1.3951385535022496</v>
      </c>
      <c r="AG200">
        <f t="shared" si="102"/>
        <v>1.3951385535022496</v>
      </c>
      <c r="AH200">
        <f t="shared" si="102"/>
        <v>1.3951385535022496</v>
      </c>
      <c r="AI200">
        <f t="shared" si="102"/>
        <v>1.3951385535022496</v>
      </c>
      <c r="AJ200">
        <f t="shared" si="102"/>
        <v>1.3951385535022496</v>
      </c>
      <c r="AK200">
        <f t="shared" si="102"/>
        <v>1.3951385535022496</v>
      </c>
      <c r="AL200">
        <f t="shared" si="102"/>
        <v>1.3951385535022496</v>
      </c>
      <c r="AM200">
        <f t="shared" si="102"/>
        <v>1.3951385535022496</v>
      </c>
      <c r="AN200">
        <f t="shared" si="102"/>
        <v>1.3951385535022496</v>
      </c>
      <c r="AQ200">
        <v>181</v>
      </c>
      <c r="AR200" s="14">
        <v>4.1922376924385185</v>
      </c>
      <c r="AS200" s="13">
        <f t="shared" si="75"/>
        <v>41039.271154655013</v>
      </c>
      <c r="AT200" s="9">
        <v>3.3236105290585836</v>
      </c>
      <c r="AU200" s="13">
        <f t="shared" si="76"/>
        <v>32535.978091252273</v>
      </c>
    </row>
    <row r="201" spans="1:47" x14ac:dyDescent="0.45">
      <c r="A201">
        <f t="shared" si="71"/>
        <v>182</v>
      </c>
      <c r="B201" s="13">
        <f t="shared" si="72"/>
        <v>40978.93112089135</v>
      </c>
      <c r="F201">
        <f t="shared" si="73"/>
        <v>182</v>
      </c>
      <c r="G201" s="13">
        <f t="shared" si="74"/>
        <v>32509.492157691308</v>
      </c>
      <c r="I201" s="1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AB201">
        <f t="shared" ref="AB201:AN201" si="103">IF(AND($J130="Schlauch 8 mm 0,5 Meter",M$15*1000^2/($M$12*($K75/2000)^2*PI())*($K75/1000)/$O$12&gt;1000),2.3,IF(AND($J130="Schlauch 10 mm 0,5 Meter",M$15*1000^2/($M$12*($K75/2000)^2*PI())*($K75/1000)/$O$12&gt;1000),2.3,IF(AND($J130="Schlauch 13 mm 0,5 Meter",M$15*1000^2/($M$12*($K75/2000)^2*PI())*($K75/1000)/$O$12&gt;1000),2.3,1)))</f>
        <v>1</v>
      </c>
      <c r="AC201">
        <f t="shared" si="103"/>
        <v>2.2999999999999998</v>
      </c>
      <c r="AD201">
        <f t="shared" si="103"/>
        <v>2.2999999999999998</v>
      </c>
      <c r="AE201">
        <f t="shared" si="103"/>
        <v>2.2999999999999998</v>
      </c>
      <c r="AF201">
        <f t="shared" si="103"/>
        <v>2.2999999999999998</v>
      </c>
      <c r="AG201">
        <f t="shared" si="103"/>
        <v>2.2999999999999998</v>
      </c>
      <c r="AH201">
        <f t="shared" si="103"/>
        <v>2.2999999999999998</v>
      </c>
      <c r="AI201">
        <f t="shared" si="103"/>
        <v>2.2999999999999998</v>
      </c>
      <c r="AJ201">
        <f t="shared" si="103"/>
        <v>2.2999999999999998</v>
      </c>
      <c r="AK201">
        <f t="shared" si="103"/>
        <v>2.2999999999999998</v>
      </c>
      <c r="AL201">
        <f t="shared" si="103"/>
        <v>2.2999999999999998</v>
      </c>
      <c r="AM201">
        <f t="shared" si="103"/>
        <v>2.2999999999999998</v>
      </c>
      <c r="AN201">
        <f t="shared" si="103"/>
        <v>2.2999999999999998</v>
      </c>
      <c r="AQ201">
        <v>182</v>
      </c>
      <c r="AR201" s="14">
        <v>4.1860738460350628</v>
      </c>
      <c r="AS201" s="13">
        <f t="shared" si="75"/>
        <v>40978.93112089135</v>
      </c>
      <c r="AT201" s="9">
        <v>3.3209049418035059</v>
      </c>
      <c r="AU201" s="13">
        <f t="shared" si="76"/>
        <v>32509.492157691308</v>
      </c>
    </row>
    <row r="202" spans="1:47" x14ac:dyDescent="0.45">
      <c r="A202">
        <f t="shared" si="71"/>
        <v>183</v>
      </c>
      <c r="B202" s="13">
        <f t="shared" si="72"/>
        <v>40918.195262699839</v>
      </c>
      <c r="F202">
        <f t="shared" si="73"/>
        <v>183</v>
      </c>
      <c r="G202" s="13">
        <f t="shared" si="74"/>
        <v>32482.962529809301</v>
      </c>
      <c r="I202" s="1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AQ202">
        <v>183</v>
      </c>
      <c r="AR202" s="14">
        <v>4.1798695654318934</v>
      </c>
      <c r="AS202" s="13">
        <f t="shared" si="75"/>
        <v>40918.195262699839</v>
      </c>
      <c r="AT202" s="9">
        <v>3.3181948910924643</v>
      </c>
      <c r="AU202" s="13">
        <f t="shared" si="76"/>
        <v>32482.962529809301</v>
      </c>
    </row>
    <row r="203" spans="1:47" x14ac:dyDescent="0.45">
      <c r="A203">
        <f t="shared" si="71"/>
        <v>184</v>
      </c>
      <c r="B203" s="13">
        <f t="shared" si="72"/>
        <v>40857.063167772045</v>
      </c>
      <c r="F203">
        <f t="shared" si="73"/>
        <v>184</v>
      </c>
      <c r="G203" s="13">
        <f t="shared" si="74"/>
        <v>32456.389374881765</v>
      </c>
      <c r="I203" s="1">
        <v>10</v>
      </c>
      <c r="J203" t="s">
        <v>50</v>
      </c>
      <c r="K203" s="27">
        <f>K131</f>
        <v>10</v>
      </c>
      <c r="L203" t="s">
        <v>51</v>
      </c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AQ203">
        <v>184</v>
      </c>
      <c r="AR203" s="14">
        <v>4.1736248085109366</v>
      </c>
      <c r="AS203" s="13">
        <f t="shared" si="75"/>
        <v>40857.063167772045</v>
      </c>
      <c r="AT203" s="9">
        <v>3.3154803940129618</v>
      </c>
      <c r="AU203" s="13">
        <f t="shared" si="76"/>
        <v>32456.389374881765</v>
      </c>
    </row>
    <row r="204" spans="1:47" x14ac:dyDescent="0.45">
      <c r="A204">
        <f t="shared" si="71"/>
        <v>185</v>
      </c>
      <c r="B204" s="13">
        <f t="shared" si="72"/>
        <v>40795.534425620433</v>
      </c>
      <c r="F204">
        <f t="shared" si="73"/>
        <v>185</v>
      </c>
      <c r="G204" s="13">
        <f t="shared" si="74"/>
        <v>32429.772858637418</v>
      </c>
      <c r="J204" t="s">
        <v>52</v>
      </c>
      <c r="K204" s="27">
        <v>100</v>
      </c>
      <c r="L204" t="s">
        <v>51</v>
      </c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AQ204">
        <v>185</v>
      </c>
      <c r="AR204" s="14">
        <v>4.1673395333401313</v>
      </c>
      <c r="AS204" s="13">
        <f t="shared" si="75"/>
        <v>40795.534425620433</v>
      </c>
      <c r="AT204" s="9">
        <v>3.3127614674944943</v>
      </c>
      <c r="AU204" s="13">
        <f t="shared" si="76"/>
        <v>32429.772858637418</v>
      </c>
    </row>
    <row r="205" spans="1:47" x14ac:dyDescent="0.45">
      <c r="A205">
        <f t="shared" si="71"/>
        <v>186</v>
      </c>
      <c r="B205" s="13">
        <f t="shared" si="72"/>
        <v>40733.608627560578</v>
      </c>
      <c r="F205">
        <f t="shared" si="73"/>
        <v>186</v>
      </c>
      <c r="G205" s="13">
        <f t="shared" si="74"/>
        <v>32403.113145280804</v>
      </c>
      <c r="J205" t="s">
        <v>53</v>
      </c>
      <c r="K205" s="16">
        <v>90</v>
      </c>
      <c r="L205" t="s">
        <v>54</v>
      </c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AQ205">
        <v>186</v>
      </c>
      <c r="AR205" s="14">
        <v>4.1610136981716037</v>
      </c>
      <c r="AS205" s="13">
        <f t="shared" si="75"/>
        <v>40733.608627560578</v>
      </c>
      <c r="AT205" s="9">
        <v>3.3100381283108615</v>
      </c>
      <c r="AU205" s="13">
        <f t="shared" si="76"/>
        <v>32403.113145280804</v>
      </c>
    </row>
    <row r="206" spans="1:47" x14ac:dyDescent="0.45">
      <c r="A206">
        <f t="shared" si="71"/>
        <v>187</v>
      </c>
      <c r="B206" s="13">
        <f t="shared" si="72"/>
        <v>40671.285366693592</v>
      </c>
      <c r="F206">
        <f t="shared" si="73"/>
        <v>187</v>
      </c>
      <c r="G206" s="13">
        <f t="shared" si="74"/>
        <v>32376.410397514454</v>
      </c>
      <c r="J206" t="s">
        <v>55</v>
      </c>
      <c r="L206" s="4" t="s">
        <v>11</v>
      </c>
      <c r="M206" s="1">
        <v>0</v>
      </c>
      <c r="N206" s="10">
        <f t="shared" ref="N206:Y206" si="104">IF(N$15*1000^2/($M$12*($K203/2000)^2*PI())*($K203/1000)/$O$12&lt;2320,(64*PI()*$K204*($K205/180)*1000*$M$12*(N$15/($M$12*($K203/2000)^2*PI()))^2)/((N$15*1000^2/($M$12*($K203/2000)^2*PI())*($K203/1000)/$O$12)*1000*$K203*2)*AC206*AC207,(0.3164*PI()*$K204*($K205/180)*1000*$M$12*(N$15/($M$12*($K203/2000)^2*PI()))^2)/(((N$15*1000^2/($M$12*($K203/2000)^2*PI())*($K203/1000)/$O$12))^0.25*1000*$K203*2)*AC206*AC207)</f>
        <v>12.133658367531098</v>
      </c>
      <c r="O206" s="10">
        <f t="shared" si="104"/>
        <v>36.300986657619333</v>
      </c>
      <c r="P206" s="10">
        <f t="shared" si="104"/>
        <v>67.763660704208959</v>
      </c>
      <c r="Q206" s="10">
        <f t="shared" si="104"/>
        <v>107.25010493933424</v>
      </c>
      <c r="R206" s="10">
        <f t="shared" si="104"/>
        <v>154.24348490132286</v>
      </c>
      <c r="S206" s="10">
        <f t="shared" si="104"/>
        <v>208.36062953351455</v>
      </c>
      <c r="T206" s="10">
        <f t="shared" si="104"/>
        <v>269.30012233353557</v>
      </c>
      <c r="U206" s="10">
        <f t="shared" si="104"/>
        <v>336.81534895099634</v>
      </c>
      <c r="V206" s="10">
        <f t="shared" si="104"/>
        <v>410.6987812698402</v>
      </c>
      <c r="W206" s="10">
        <f t="shared" si="104"/>
        <v>490.77205254189977</v>
      </c>
      <c r="X206" s="10">
        <f t="shared" si="104"/>
        <v>576.87931130668426</v>
      </c>
      <c r="Y206" s="10">
        <f t="shared" si="104"/>
        <v>668.88256582250085</v>
      </c>
      <c r="AB206">
        <f t="shared" ref="AB206:AN206" si="105">IF($K205=90,48.8278467851456 - 47.806959580207*EXP(-0.277239618115161*($K204/$K203)^-1.54747755889509),IF($K205=75,50.1417823050971 - 49.1135860314465*EXP(-0.301530732764457*($K204/$K203)^-1.54561444953472),IF($K205=60,54.7760811257494 - 53.7540574575869*EXP(-0.304630071575136*($K204/$K203)^-1.55407754771893),IF($K205=45,43.1114956669904 - 42.081470426847*EXP(-0.421774530709856*($K204/$K203)^-1.56548181659313),IF($K205=30,83.6300898181698 - 82.5595081919206*EXP(-0.232275883030308*($K204/$K203)^-1.58789653739729),IF($K205=15,107.103583610419 - 106.022180533241*EXP(-0.173822505110446*($K204/$K203)^-1.54794763569524),))))))</f>
        <v>1.3951385535022496</v>
      </c>
      <c r="AC206">
        <f t="shared" si="105"/>
        <v>1.3951385535022496</v>
      </c>
      <c r="AD206">
        <f t="shared" si="105"/>
        <v>1.3951385535022496</v>
      </c>
      <c r="AE206">
        <f t="shared" si="105"/>
        <v>1.3951385535022496</v>
      </c>
      <c r="AF206">
        <f t="shared" si="105"/>
        <v>1.3951385535022496</v>
      </c>
      <c r="AG206">
        <f t="shared" si="105"/>
        <v>1.3951385535022496</v>
      </c>
      <c r="AH206">
        <f t="shared" si="105"/>
        <v>1.3951385535022496</v>
      </c>
      <c r="AI206">
        <f t="shared" si="105"/>
        <v>1.3951385535022496</v>
      </c>
      <c r="AJ206">
        <f t="shared" si="105"/>
        <v>1.3951385535022496</v>
      </c>
      <c r="AK206">
        <f t="shared" si="105"/>
        <v>1.3951385535022496</v>
      </c>
      <c r="AL206">
        <f t="shared" si="105"/>
        <v>1.3951385535022496</v>
      </c>
      <c r="AM206">
        <f t="shared" si="105"/>
        <v>1.3951385535022496</v>
      </c>
      <c r="AN206">
        <f t="shared" si="105"/>
        <v>1.3951385535022496</v>
      </c>
      <c r="AQ206">
        <v>187</v>
      </c>
      <c r="AR206" s="14">
        <v>4.1546472614398775</v>
      </c>
      <c r="AS206" s="13">
        <f t="shared" si="75"/>
        <v>40671.285366693592</v>
      </c>
      <c r="AT206" s="9">
        <v>3.307310393082429</v>
      </c>
      <c r="AU206" s="13">
        <f t="shared" si="76"/>
        <v>32376.410397514454</v>
      </c>
    </row>
    <row r="207" spans="1:47" x14ac:dyDescent="0.45">
      <c r="A207">
        <f t="shared" si="71"/>
        <v>188</v>
      </c>
      <c r="B207" s="13">
        <f t="shared" si="72"/>
        <v>40608.564237888677</v>
      </c>
      <c r="F207">
        <f t="shared" si="73"/>
        <v>188</v>
      </c>
      <c r="G207" s="13">
        <f t="shared" si="74"/>
        <v>32349.664776560585</v>
      </c>
      <c r="AB207">
        <f t="shared" ref="AB207:AN207" si="106">IF(AND($J131="Schlauch 8 mm 0,5 Meter",M$15*1000^2/($M$12*($K76/2000)^2*PI())*($K76/1000)/$O$12&gt;1000),2.3,IF(AND($J131="Schlauch 10 mm 0,5 Meter",M$15*1000^2/($M$12*($K76/2000)^2*PI())*($K76/1000)/$O$12&gt;1000),2.3,IF(AND($J131="Schlauch 13 mm 0,5 Meter",M$15*1000^2/($M$12*($K76/2000)^2*PI())*($K76/1000)/$O$12&gt;1000),2.3,1)))</f>
        <v>1</v>
      </c>
      <c r="AC207">
        <f t="shared" si="106"/>
        <v>2.2999999999999998</v>
      </c>
      <c r="AD207">
        <f t="shared" si="106"/>
        <v>2.2999999999999998</v>
      </c>
      <c r="AE207">
        <f t="shared" si="106"/>
        <v>2.2999999999999998</v>
      </c>
      <c r="AF207">
        <f t="shared" si="106"/>
        <v>2.2999999999999998</v>
      </c>
      <c r="AG207">
        <f t="shared" si="106"/>
        <v>2.2999999999999998</v>
      </c>
      <c r="AH207">
        <f t="shared" si="106"/>
        <v>2.2999999999999998</v>
      </c>
      <c r="AI207">
        <f t="shared" si="106"/>
        <v>2.2999999999999998</v>
      </c>
      <c r="AJ207">
        <f t="shared" si="106"/>
        <v>2.2999999999999998</v>
      </c>
      <c r="AK207">
        <f t="shared" si="106"/>
        <v>2.2999999999999998</v>
      </c>
      <c r="AL207">
        <f t="shared" si="106"/>
        <v>2.2999999999999998</v>
      </c>
      <c r="AM207">
        <f t="shared" si="106"/>
        <v>2.2999999999999998</v>
      </c>
      <c r="AN207">
        <f t="shared" si="106"/>
        <v>2.2999999999999998</v>
      </c>
      <c r="AQ207">
        <v>188</v>
      </c>
      <c r="AR207" s="14">
        <v>4.1482401817600909</v>
      </c>
      <c r="AS207" s="13">
        <f t="shared" si="75"/>
        <v>40608.564237888677</v>
      </c>
      <c r="AT207" s="9">
        <v>3.3045782782783437</v>
      </c>
      <c r="AU207" s="13">
        <f t="shared" si="76"/>
        <v>32349.664776560585</v>
      </c>
    </row>
    <row r="208" spans="1:47" x14ac:dyDescent="0.45">
      <c r="A208">
        <f t="shared" si="71"/>
        <v>189</v>
      </c>
      <c r="B208" s="13">
        <f t="shared" si="72"/>
        <v>40545.444837766147</v>
      </c>
      <c r="F208">
        <f t="shared" si="73"/>
        <v>189</v>
      </c>
      <c r="G208" s="13">
        <f t="shared" si="74"/>
        <v>32322.876442182329</v>
      </c>
      <c r="AQ208">
        <v>189</v>
      </c>
      <c r="AR208" s="14">
        <v>4.1417924179262595</v>
      </c>
      <c r="AS208" s="13">
        <f t="shared" si="75"/>
        <v>40545.444837766147</v>
      </c>
      <c r="AT208" s="9">
        <v>3.3018418002187078</v>
      </c>
      <c r="AU208" s="13">
        <f t="shared" si="76"/>
        <v>32322.876442182329</v>
      </c>
    </row>
    <row r="209" spans="1:47" x14ac:dyDescent="0.45">
      <c r="A209">
        <f t="shared" si="71"/>
        <v>190</v>
      </c>
      <c r="B209" s="13">
        <f t="shared" si="72"/>
        <v>40481.926764680567</v>
      </c>
      <c r="F209">
        <f t="shared" si="73"/>
        <v>190</v>
      </c>
      <c r="G209" s="13">
        <f t="shared" si="74"/>
        <v>32296.045552704676</v>
      </c>
      <c r="J209" t="s">
        <v>22</v>
      </c>
      <c r="K209" s="27">
        <v>2</v>
      </c>
      <c r="AQ209">
        <v>190</v>
      </c>
      <c r="AR209" s="14">
        <v>4.1353039289095577</v>
      </c>
      <c r="AS209" s="13">
        <f t="shared" si="75"/>
        <v>40481.926764680567</v>
      </c>
      <c r="AT209" s="9">
        <v>3.2991009750767115</v>
      </c>
      <c r="AU209" s="13">
        <f t="shared" si="76"/>
        <v>32296.045552704676</v>
      </c>
    </row>
    <row r="210" spans="1:47" x14ac:dyDescent="0.45">
      <c r="A210">
        <f t="shared" si="71"/>
        <v>191</v>
      </c>
      <c r="B210" s="13">
        <f t="shared" si="72"/>
        <v>40418.009618704178</v>
      </c>
      <c r="F210">
        <f t="shared" si="73"/>
        <v>191</v>
      </c>
      <c r="G210" s="13">
        <f t="shared" si="74"/>
        <v>32269.172265034853</v>
      </c>
      <c r="J210" t="s">
        <v>23</v>
      </c>
      <c r="K210" s="27">
        <v>2</v>
      </c>
      <c r="AQ210">
        <v>191</v>
      </c>
      <c r="AR210" s="14">
        <v>4.128774673856622</v>
      </c>
      <c r="AS210" s="13">
        <f t="shared" si="75"/>
        <v>40418.009618704178</v>
      </c>
      <c r="AT210" s="9">
        <v>3.2963558188807203</v>
      </c>
      <c r="AU210" s="13">
        <f t="shared" si="76"/>
        <v>32269.172265034853</v>
      </c>
    </row>
    <row r="211" spans="1:47" x14ac:dyDescent="0.45">
      <c r="A211">
        <f t="shared" si="71"/>
        <v>192</v>
      </c>
      <c r="B211" s="13">
        <f t="shared" si="72"/>
        <v>40353.693001610547</v>
      </c>
      <c r="F211">
        <f t="shared" si="73"/>
        <v>192</v>
      </c>
      <c r="G211" s="13">
        <f t="shared" si="74"/>
        <v>32242.256734682433</v>
      </c>
      <c r="J211" t="s">
        <v>24</v>
      </c>
      <c r="K211" s="27">
        <v>1</v>
      </c>
      <c r="AQ211">
        <v>192</v>
      </c>
      <c r="AR211" s="14">
        <v>4.1222046120878852</v>
      </c>
      <c r="AS211" s="13">
        <f t="shared" si="75"/>
        <v>40353.693001610547</v>
      </c>
      <c r="AT211" s="9">
        <v>3.2936063475163246</v>
      </c>
      <c r="AU211" s="13">
        <f t="shared" si="76"/>
        <v>32242.256734682433</v>
      </c>
    </row>
    <row r="212" spans="1:47" x14ac:dyDescent="0.45">
      <c r="A212">
        <f t="shared" ref="A212:A275" si="107">AQ212*B$12*B$13</f>
        <v>193</v>
      </c>
      <c r="B212" s="13">
        <f t="shared" ref="B212:B275" si="108">IF(B$10="DDC-1T+",AS212*B$11*B$13^2,AU212*B$11*B$13^2)</f>
        <v>40288.976516858558</v>
      </c>
      <c r="F212">
        <f t="shared" ref="F212:F275" si="109">AQ212*G$12*G$13</f>
        <v>193</v>
      </c>
      <c r="G212" s="13">
        <f t="shared" ref="G212:G275" si="110">IF(G$10="DDC-1T+",AS212*G$11*G$13^2,AU212*G$11*G$13^2)</f>
        <v>32215.299115778973</v>
      </c>
      <c r="J212" t="s">
        <v>25</v>
      </c>
      <c r="K212" s="27">
        <v>3</v>
      </c>
      <c r="AQ212">
        <v>193</v>
      </c>
      <c r="AR212" s="14">
        <v>4.115593703095934</v>
      </c>
      <c r="AS212" s="13">
        <f t="shared" ref="AS212:AS275" si="111">AR212*998.2*9.807</f>
        <v>40288.976516858558</v>
      </c>
      <c r="AT212" s="9">
        <v>3.2908525767283496</v>
      </c>
      <c r="AU212" s="13">
        <f t="shared" ref="AU212:AU275" si="112">AT212*998.2*9.807</f>
        <v>32215.299115778973</v>
      </c>
    </row>
    <row r="213" spans="1:47" x14ac:dyDescent="0.45">
      <c r="A213">
        <f t="shared" si="107"/>
        <v>194</v>
      </c>
      <c r="B213" s="13">
        <f t="shared" si="108"/>
        <v>40223.859769576462</v>
      </c>
      <c r="F213">
        <f t="shared" si="109"/>
        <v>194</v>
      </c>
      <c r="G213" s="13">
        <f t="shared" si="110"/>
        <v>32188.299561097323</v>
      </c>
      <c r="J213" t="s">
        <v>26</v>
      </c>
      <c r="K213" s="27">
        <v>0</v>
      </c>
      <c r="AQ213">
        <v>194</v>
      </c>
      <c r="AR213" s="14">
        <v>4.1089419065438886</v>
      </c>
      <c r="AS213" s="13">
        <f t="shared" si="111"/>
        <v>40223.859769576462</v>
      </c>
      <c r="AT213" s="9">
        <v>3.288094522122825</v>
      </c>
      <c r="AU213" s="13">
        <f t="shared" si="112"/>
        <v>32188.299561097323</v>
      </c>
    </row>
    <row r="214" spans="1:47" x14ac:dyDescent="0.45">
      <c r="A214">
        <f t="shared" si="107"/>
        <v>195</v>
      </c>
      <c r="B214" s="13">
        <f t="shared" si="108"/>
        <v>40158.342366546305</v>
      </c>
      <c r="F214">
        <f t="shared" si="109"/>
        <v>195</v>
      </c>
      <c r="G214" s="13">
        <f t="shared" si="110"/>
        <v>32161.258222070559</v>
      </c>
      <c r="J214" t="s">
        <v>27</v>
      </c>
      <c r="K214" s="27">
        <v>0</v>
      </c>
      <c r="AQ214">
        <v>195</v>
      </c>
      <c r="AR214" s="14">
        <v>4.1022491822638045</v>
      </c>
      <c r="AS214" s="13">
        <f t="shared" si="111"/>
        <v>40158.342366546305</v>
      </c>
      <c r="AT214" s="9">
        <v>3.2853321991689208</v>
      </c>
      <c r="AU214" s="13">
        <f t="shared" si="112"/>
        <v>32161.258222070559</v>
      </c>
    </row>
    <row r="215" spans="1:47" x14ac:dyDescent="0.45">
      <c r="A215">
        <f t="shared" si="107"/>
        <v>196</v>
      </c>
      <c r="B215" s="13">
        <f t="shared" si="108"/>
        <v>40092.42391618852</v>
      </c>
      <c r="F215">
        <f t="shared" si="109"/>
        <v>196</v>
      </c>
      <c r="G215" s="13">
        <f t="shared" si="110"/>
        <v>32134.175248810512</v>
      </c>
      <c r="J215" t="s">
        <v>28</v>
      </c>
      <c r="K215" s="27">
        <v>0</v>
      </c>
      <c r="AQ215">
        <v>196</v>
      </c>
      <c r="AR215" s="14">
        <v>4.095515490255103</v>
      </c>
      <c r="AS215" s="13">
        <f t="shared" si="111"/>
        <v>40092.42391618852</v>
      </c>
      <c r="AT215" s="9">
        <v>3.2825656232008389</v>
      </c>
      <c r="AU215" s="13">
        <f t="shared" si="112"/>
        <v>32134.175248810512</v>
      </c>
    </row>
    <row r="216" spans="1:47" x14ac:dyDescent="0.45">
      <c r="A216">
        <f t="shared" si="107"/>
        <v>197</v>
      </c>
      <c r="B216" s="13">
        <f t="shared" si="108"/>
        <v>40026.104028546753</v>
      </c>
      <c r="F216">
        <f t="shared" si="109"/>
        <v>197</v>
      </c>
      <c r="G216" s="13">
        <f t="shared" si="110"/>
        <v>32107.050790126032</v>
      </c>
      <c r="J216" t="s">
        <v>29</v>
      </c>
      <c r="K216" s="27">
        <v>0</v>
      </c>
      <c r="AQ216">
        <v>197</v>
      </c>
      <c r="AR216" s="14">
        <v>4.0887407906830182</v>
      </c>
      <c r="AS216" s="13">
        <f t="shared" si="111"/>
        <v>40026.104028546753</v>
      </c>
      <c r="AT216" s="9">
        <v>3.2797948094196787</v>
      </c>
      <c r="AU216" s="13">
        <f t="shared" si="112"/>
        <v>32107.050790126032</v>
      </c>
    </row>
    <row r="217" spans="1:47" x14ac:dyDescent="0.45">
      <c r="A217">
        <f t="shared" si="107"/>
        <v>198</v>
      </c>
      <c r="B217" s="13">
        <f t="shared" si="108"/>
        <v>39959.382315272895</v>
      </c>
      <c r="F217">
        <f t="shared" si="109"/>
        <v>198</v>
      </c>
      <c r="G217" s="13">
        <f t="shared" si="110"/>
        <v>32079.884993540822</v>
      </c>
      <c r="J217" t="s">
        <v>30</v>
      </c>
      <c r="K217" s="27">
        <v>0</v>
      </c>
      <c r="AQ217">
        <v>198</v>
      </c>
      <c r="AR217" s="14">
        <v>4.0819250438770709</v>
      </c>
      <c r="AS217" s="13">
        <f t="shared" si="111"/>
        <v>39959.382315272895</v>
      </c>
      <c r="AT217" s="9">
        <v>3.2770197728952613</v>
      </c>
      <c r="AU217" s="13">
        <f t="shared" si="112"/>
        <v>32079.884993540822</v>
      </c>
    </row>
    <row r="218" spans="1:47" x14ac:dyDescent="0.45">
      <c r="A218">
        <f t="shared" si="107"/>
        <v>199</v>
      </c>
      <c r="B218" s="13">
        <f t="shared" si="108"/>
        <v>39892.258389612354</v>
      </c>
      <c r="F218">
        <f t="shared" si="109"/>
        <v>199</v>
      </c>
      <c r="G218" s="13">
        <f t="shared" si="110"/>
        <v>32052.678005310987</v>
      </c>
      <c r="J218" t="s">
        <v>31</v>
      </c>
      <c r="K218" s="27">
        <v>0</v>
      </c>
      <c r="AQ218">
        <v>199</v>
      </c>
      <c r="AR218" s="14">
        <v>4.0750682103295617</v>
      </c>
      <c r="AS218" s="13">
        <f t="shared" si="111"/>
        <v>39892.258389612354</v>
      </c>
      <c r="AT218" s="9">
        <v>3.274240528567919</v>
      </c>
      <c r="AU218" s="13">
        <f t="shared" si="112"/>
        <v>32052.678005310987</v>
      </c>
    </row>
    <row r="219" spans="1:47" x14ac:dyDescent="0.45">
      <c r="A219">
        <f t="shared" si="107"/>
        <v>200</v>
      </c>
      <c r="B219" s="13">
        <f t="shared" si="108"/>
        <v>39824.731866389498</v>
      </c>
      <c r="F219">
        <f t="shared" si="109"/>
        <v>200</v>
      </c>
      <c r="G219" s="13">
        <f t="shared" si="110"/>
        <v>32025.429970442266</v>
      </c>
      <c r="AQ219">
        <v>200</v>
      </c>
      <c r="AR219" s="14">
        <v>4.0681702506940853</v>
      </c>
      <c r="AS219" s="13">
        <f t="shared" si="111"/>
        <v>39824.731866389498</v>
      </c>
      <c r="AT219" s="9">
        <v>3.271457091250257</v>
      </c>
      <c r="AU219" s="13">
        <f t="shared" si="112"/>
        <v>32025.429970442266</v>
      </c>
    </row>
    <row r="220" spans="1:47" x14ac:dyDescent="0.45">
      <c r="A220">
        <f t="shared" si="107"/>
        <v>201</v>
      </c>
      <c r="B220" s="13">
        <f t="shared" si="108"/>
        <v>39756.802361993294</v>
      </c>
      <c r="F220">
        <f t="shared" si="109"/>
        <v>201</v>
      </c>
      <c r="G220" s="13">
        <f t="shared" si="110"/>
        <v>31998.141032706906</v>
      </c>
      <c r="L220" s="12" t="s">
        <v>11</v>
      </c>
      <c r="M220" s="10">
        <f>M152*$K209+M158*$K210+M164*$K211+M170*$K212+M176*$K213+M182*$K214+M188*$K215+M194*$K216+M200*$K217+M206*$K218</f>
        <v>0</v>
      </c>
      <c r="N220" s="10">
        <f t="shared" ref="N220:Y220" si="113">N152*$K209+N158*$K210+N164*$K211+N170*$K212+N176*$K213+N182*$K214+N188*$K215+N194*$K216+N200*$K217+N206*$K218</f>
        <v>61.546278504951843</v>
      </c>
      <c r="O220" s="10">
        <f t="shared" si="113"/>
        <v>184.13165816609217</v>
      </c>
      <c r="P220" s="10">
        <f t="shared" si="113"/>
        <v>343.72165491131432</v>
      </c>
      <c r="Q220" s="10">
        <f t="shared" si="113"/>
        <v>544.01109940139895</v>
      </c>
      <c r="R220" s="10">
        <f t="shared" si="113"/>
        <v>782.37842139301677</v>
      </c>
      <c r="S220" s="10">
        <f t="shared" si="113"/>
        <v>1056.8800394984351</v>
      </c>
      <c r="T220" s="10">
        <f t="shared" si="113"/>
        <v>1365.9870608282067</v>
      </c>
      <c r="U220" s="10">
        <f t="shared" si="113"/>
        <v>1708.4485687146105</v>
      </c>
      <c r="V220" s="10">
        <f t="shared" si="113"/>
        <v>2083.2119059258739</v>
      </c>
      <c r="W220" s="10">
        <f t="shared" si="113"/>
        <v>2489.3723321745902</v>
      </c>
      <c r="X220" s="10">
        <f t="shared" si="113"/>
        <v>2926.1393128089499</v>
      </c>
      <c r="Y220" s="10">
        <f t="shared" si="113"/>
        <v>3392.812904093239</v>
      </c>
      <c r="AQ220">
        <v>201</v>
      </c>
      <c r="AR220" s="14">
        <v>4.0612311257840634</v>
      </c>
      <c r="AS220" s="13">
        <f t="shared" si="111"/>
        <v>39756.802361993294</v>
      </c>
      <c r="AT220" s="9">
        <v>3.2686694756288763</v>
      </c>
      <c r="AU220" s="13">
        <f t="shared" si="112"/>
        <v>31998.141032706906</v>
      </c>
    </row>
    <row r="221" spans="1:47" x14ac:dyDescent="0.45">
      <c r="A221">
        <f t="shared" si="107"/>
        <v>202</v>
      </c>
      <c r="B221" s="13">
        <f t="shared" si="108"/>
        <v>39688.469494363293</v>
      </c>
      <c r="F221">
        <f t="shared" si="109"/>
        <v>202</v>
      </c>
      <c r="G221" s="13">
        <f t="shared" si="110"/>
        <v>31970.811334660219</v>
      </c>
      <c r="AQ221">
        <v>202</v>
      </c>
      <c r="AR221" s="14">
        <v>4.0542507965713108</v>
      </c>
      <c r="AS221" s="13">
        <f t="shared" si="111"/>
        <v>39688.469494363293</v>
      </c>
      <c r="AT221" s="9">
        <v>3.2658776962660676</v>
      </c>
      <c r="AU221" s="13">
        <f t="shared" si="112"/>
        <v>31970.811334660219</v>
      </c>
    </row>
    <row r="222" spans="1:47" x14ac:dyDescent="0.45">
      <c r="A222">
        <f t="shared" si="107"/>
        <v>203</v>
      </c>
      <c r="B222" s="13">
        <f t="shared" si="108"/>
        <v>39619.732882975579</v>
      </c>
      <c r="F222">
        <f t="shared" si="109"/>
        <v>203</v>
      </c>
      <c r="G222" s="13">
        <f t="shared" si="110"/>
        <v>31943.441017656918</v>
      </c>
      <c r="AQ222">
        <v>203</v>
      </c>
      <c r="AR222" s="14">
        <v>4.047229224184604</v>
      </c>
      <c r="AS222" s="13">
        <f t="shared" si="111"/>
        <v>39619.732882975579</v>
      </c>
      <c r="AT222" s="9">
        <v>3.2630817676014763</v>
      </c>
      <c r="AU222" s="13">
        <f t="shared" si="112"/>
        <v>31943.441017656918</v>
      </c>
    </row>
    <row r="223" spans="1:47" x14ac:dyDescent="0.45">
      <c r="A223">
        <f t="shared" si="107"/>
        <v>204</v>
      </c>
      <c r="B223" s="13">
        <f t="shared" si="108"/>
        <v>39550.592148829011</v>
      </c>
      <c r="F223">
        <f t="shared" si="109"/>
        <v>204</v>
      </c>
      <c r="G223" s="13">
        <f t="shared" si="110"/>
        <v>31916.030221867055</v>
      </c>
      <c r="AQ223">
        <v>204</v>
      </c>
      <c r="AR223" s="14">
        <v>4.0401663699082748</v>
      </c>
      <c r="AS223" s="13">
        <f t="shared" si="111"/>
        <v>39550.592148829011</v>
      </c>
      <c r="AT223" s="9">
        <v>3.260281703953734</v>
      </c>
      <c r="AU223" s="13">
        <f t="shared" si="112"/>
        <v>31916.030221867055</v>
      </c>
    </row>
    <row r="224" spans="1:47" x14ac:dyDescent="0.45">
      <c r="A224">
        <f t="shared" si="107"/>
        <v>205</v>
      </c>
      <c r="B224" s="13">
        <f t="shared" si="108"/>
        <v>39481.046914431776</v>
      </c>
      <c r="F224">
        <f t="shared" si="109"/>
        <v>205</v>
      </c>
      <c r="G224" s="13">
        <f t="shared" si="110"/>
        <v>31888.579086291724</v>
      </c>
      <c r="L224" s="4" t="s">
        <v>61</v>
      </c>
      <c r="M224" s="11">
        <f>M15*3600*($M$12/1000)</f>
        <v>0</v>
      </c>
      <c r="N224" s="11">
        <f t="shared" ref="N224:Y224" si="114">N15*3600*($M$12/1000)</f>
        <v>28.638121498736751</v>
      </c>
      <c r="O224" s="11">
        <f t="shared" si="114"/>
        <v>50.116712622789315</v>
      </c>
      <c r="P224" s="11">
        <f t="shared" si="114"/>
        <v>71.595303746841878</v>
      </c>
      <c r="Q224" s="11">
        <f t="shared" si="114"/>
        <v>93.073894870894435</v>
      </c>
      <c r="R224" s="11">
        <f t="shared" si="114"/>
        <v>114.55248599494701</v>
      </c>
      <c r="S224" s="11">
        <f t="shared" si="114"/>
        <v>136.03107711899955</v>
      </c>
      <c r="T224" s="11">
        <f t="shared" si="114"/>
        <v>157.50966824305212</v>
      </c>
      <c r="U224" s="11">
        <f t="shared" si="114"/>
        <v>178.98825936710469</v>
      </c>
      <c r="V224" s="11">
        <f t="shared" si="114"/>
        <v>200.46685049115726</v>
      </c>
      <c r="W224" s="11">
        <f t="shared" si="114"/>
        <v>221.9454416152098</v>
      </c>
      <c r="X224" s="11">
        <f t="shared" si="114"/>
        <v>243.4240327392624</v>
      </c>
      <c r="Y224" s="11">
        <f t="shared" si="114"/>
        <v>264.90262386331494</v>
      </c>
      <c r="AQ224">
        <v>205</v>
      </c>
      <c r="AR224" s="14">
        <v>4.0330621951808325</v>
      </c>
      <c r="AS224" s="13">
        <f t="shared" si="111"/>
        <v>39481.046914431776</v>
      </c>
      <c r="AT224" s="9">
        <v>3.2574775195220593</v>
      </c>
      <c r="AU224" s="13">
        <f t="shared" si="112"/>
        <v>31888.579086291724</v>
      </c>
    </row>
    <row r="225" spans="1:47" ht="18" x14ac:dyDescent="0.55000000000000004">
      <c r="A225">
        <f t="shared" si="107"/>
        <v>206</v>
      </c>
      <c r="B225" s="13">
        <f t="shared" si="108"/>
        <v>39411.096803788016</v>
      </c>
      <c r="F225">
        <f t="shared" si="109"/>
        <v>206</v>
      </c>
      <c r="G225" s="13">
        <f t="shared" si="110"/>
        <v>31861.087748778471</v>
      </c>
      <c r="J225" s="3" t="s">
        <v>56</v>
      </c>
      <c r="L225" s="5" t="s">
        <v>11</v>
      </c>
      <c r="M225" s="10">
        <f>M37+M63+M118+M145+M220</f>
        <v>0</v>
      </c>
      <c r="N225" s="10">
        <f t="shared" ref="N225:Y225" si="115">N37+N63+N118+N145+N220</f>
        <v>2939.3620443585464</v>
      </c>
      <c r="O225" s="10">
        <f t="shared" si="115"/>
        <v>6523.9744414285205</v>
      </c>
      <c r="P225" s="10">
        <f t="shared" si="115"/>
        <v>11228.684619891423</v>
      </c>
      <c r="Q225" s="10">
        <f t="shared" si="115"/>
        <v>16975.99831192652</v>
      </c>
      <c r="R225" s="10">
        <f t="shared" si="115"/>
        <v>23742.809393263757</v>
      </c>
      <c r="S225" s="10">
        <f t="shared" si="115"/>
        <v>31507.808219192349</v>
      </c>
      <c r="T225" s="10">
        <f t="shared" si="115"/>
        <v>40260.243351284815</v>
      </c>
      <c r="U225" s="10">
        <f t="shared" si="115"/>
        <v>49977.656383192778</v>
      </c>
      <c r="V225" s="10">
        <f t="shared" si="115"/>
        <v>60681.811304862233</v>
      </c>
      <c r="W225" s="10">
        <f t="shared" si="115"/>
        <v>72338.526721806658</v>
      </c>
      <c r="X225" s="10">
        <f t="shared" si="115"/>
        <v>84949.935687478428</v>
      </c>
      <c r="Y225" s="10">
        <f t="shared" si="115"/>
        <v>98515.371816519415</v>
      </c>
      <c r="AQ225">
        <v>206</v>
      </c>
      <c r="AR225" s="14">
        <v>4.0259166615936026</v>
      </c>
      <c r="AS225" s="13">
        <f t="shared" si="111"/>
        <v>39411.096803788016</v>
      </c>
      <c r="AT225" s="9">
        <v>3.254669228387836</v>
      </c>
      <c r="AU225" s="13">
        <f t="shared" si="112"/>
        <v>31861.087748778471</v>
      </c>
    </row>
    <row r="226" spans="1:47" x14ac:dyDescent="0.45">
      <c r="A226">
        <f t="shared" si="107"/>
        <v>207</v>
      </c>
      <c r="B226" s="13">
        <f t="shared" si="108"/>
        <v>39340.741442384504</v>
      </c>
      <c r="F226">
        <f t="shared" si="109"/>
        <v>207</v>
      </c>
      <c r="G226" s="13">
        <f t="shared" si="110"/>
        <v>31833.556346036421</v>
      </c>
      <c r="AQ226">
        <v>207</v>
      </c>
      <c r="AR226" s="14">
        <v>4.0187297308893646</v>
      </c>
      <c r="AS226" s="13">
        <f t="shared" si="111"/>
        <v>39340.741442384504</v>
      </c>
      <c r="AT226" s="9">
        <v>3.251856844516154</v>
      </c>
      <c r="AU226" s="13">
        <f t="shared" si="112"/>
        <v>31833.556346036421</v>
      </c>
    </row>
    <row r="227" spans="1:47" x14ac:dyDescent="0.45">
      <c r="A227">
        <f t="shared" si="107"/>
        <v>208</v>
      </c>
      <c r="B227" s="13">
        <f t="shared" si="108"/>
        <v>39269.980457177793</v>
      </c>
      <c r="F227">
        <f t="shared" si="109"/>
        <v>208</v>
      </c>
      <c r="G227" s="13">
        <f t="shared" si="110"/>
        <v>31805.985013651127</v>
      </c>
      <c r="AQ227">
        <v>208</v>
      </c>
      <c r="AR227" s="14">
        <v>4.0115013649610383</v>
      </c>
      <c r="AS227" s="13">
        <f t="shared" si="111"/>
        <v>39269.980457177793</v>
      </c>
      <c r="AT227" s="9">
        <v>3.2490403817573297</v>
      </c>
      <c r="AU227" s="13">
        <f t="shared" si="112"/>
        <v>31805.985013651127</v>
      </c>
    </row>
    <row r="228" spans="1:47" x14ac:dyDescent="0.45">
      <c r="A228">
        <f t="shared" si="107"/>
        <v>209</v>
      </c>
      <c r="B228" s="13">
        <f t="shared" si="108"/>
        <v>39198.813476581359</v>
      </c>
      <c r="F228">
        <f t="shared" si="109"/>
        <v>209</v>
      </c>
      <c r="G228" s="13">
        <f t="shared" si="110"/>
        <v>31778.373886099202</v>
      </c>
      <c r="AQ228">
        <v>209</v>
      </c>
      <c r="AR228" s="14">
        <v>4.0042315258503702</v>
      </c>
      <c r="AS228" s="13">
        <f t="shared" si="111"/>
        <v>39198.813476581359</v>
      </c>
      <c r="AT228" s="9">
        <v>3.2462198538483986</v>
      </c>
      <c r="AU228" s="13">
        <f t="shared" si="112"/>
        <v>31778.373886099202</v>
      </c>
    </row>
    <row r="229" spans="1:47" x14ac:dyDescent="0.45">
      <c r="A229">
        <f t="shared" si="107"/>
        <v>210</v>
      </c>
      <c r="B229" s="13">
        <f t="shared" si="108"/>
        <v>39127.24013045289</v>
      </c>
      <c r="F229">
        <f t="shared" si="109"/>
        <v>210</v>
      </c>
      <c r="G229" s="13">
        <f t="shared" si="110"/>
        <v>31750.723096762616</v>
      </c>
      <c r="AQ229">
        <v>210</v>
      </c>
      <c r="AR229" s="14">
        <v>3.996920175746637</v>
      </c>
      <c r="AS229" s="13">
        <f t="shared" si="111"/>
        <v>39127.24013045289</v>
      </c>
      <c r="AT229" s="9">
        <v>3.243395274414576</v>
      </c>
      <c r="AU229" s="13">
        <f t="shared" si="112"/>
        <v>31750.723096762616</v>
      </c>
    </row>
    <row r="230" spans="1:47" x14ac:dyDescent="0.45">
      <c r="A230">
        <f t="shared" si="107"/>
        <v>211</v>
      </c>
      <c r="B230" s="13">
        <f t="shared" si="108"/>
        <v>39055.260050081823</v>
      </c>
      <c r="F230">
        <f t="shared" si="109"/>
        <v>211</v>
      </c>
      <c r="G230" s="13">
        <f t="shared" si="110"/>
        <v>31723.032777942801</v>
      </c>
      <c r="AQ230">
        <v>211</v>
      </c>
      <c r="AR230" s="14">
        <v>3.9895672769853707</v>
      </c>
      <c r="AS230" s="13">
        <f t="shared" si="111"/>
        <v>39055.260050081823</v>
      </c>
      <c r="AT230" s="9">
        <v>3.2405666569706986</v>
      </c>
      <c r="AU230" s="13">
        <f t="shared" si="112"/>
        <v>31723.032777942801</v>
      </c>
    </row>
    <row r="231" spans="1:47" x14ac:dyDescent="0.45">
      <c r="A231">
        <f t="shared" si="107"/>
        <v>212</v>
      </c>
      <c r="B231" s="13">
        <f t="shared" si="108"/>
        <v>38982.872868177103</v>
      </c>
      <c r="F231">
        <f t="shared" si="109"/>
        <v>212</v>
      </c>
      <c r="G231" s="13">
        <f t="shared" si="110"/>
        <v>31695.303060874485</v>
      </c>
      <c r="AQ231">
        <v>212</v>
      </c>
      <c r="AR231" s="14">
        <v>3.9821727920471082</v>
      </c>
      <c r="AS231" s="13">
        <f t="shared" si="111"/>
        <v>38982.872868177103</v>
      </c>
      <c r="AT231" s="9">
        <v>3.2377340149226375</v>
      </c>
      <c r="AU231" s="13">
        <f t="shared" si="112"/>
        <v>31695.303060874485</v>
      </c>
    </row>
    <row r="232" spans="1:47" x14ac:dyDescent="0.45">
      <c r="A232">
        <f t="shared" si="107"/>
        <v>213</v>
      </c>
      <c r="B232" s="13">
        <f t="shared" si="108"/>
        <v>38910.078218854913</v>
      </c>
      <c r="F232">
        <f t="shared" si="109"/>
        <v>213</v>
      </c>
      <c r="G232" s="13">
        <f t="shared" si="110"/>
        <v>31667.534075739259</v>
      </c>
      <c r="AQ232">
        <v>213</v>
      </c>
      <c r="AR232" s="14">
        <v>3.9747366835561393</v>
      </c>
      <c r="AS232" s="13">
        <f t="shared" si="111"/>
        <v>38910.078218854913</v>
      </c>
      <c r="AT232" s="9">
        <v>3.234897361568684</v>
      </c>
      <c r="AU232" s="13">
        <f t="shared" si="112"/>
        <v>31667.534075739259</v>
      </c>
    </row>
    <row r="233" spans="1:47" x14ac:dyDescent="0.45">
      <c r="A233">
        <f t="shared" si="107"/>
        <v>214</v>
      </c>
      <c r="B233" s="13">
        <f t="shared" si="108"/>
        <v>38836.875737626789</v>
      </c>
      <c r="F233">
        <f t="shared" si="109"/>
        <v>214</v>
      </c>
      <c r="G233" s="13">
        <f t="shared" si="110"/>
        <v>31639.725951679007</v>
      </c>
      <c r="AQ233">
        <v>214</v>
      </c>
      <c r="AR233" s="14">
        <v>3.9672589142792893</v>
      </c>
      <c r="AS233" s="13">
        <f t="shared" si="111"/>
        <v>38836.875737626789</v>
      </c>
      <c r="AT233" s="9">
        <v>3.2320567101009212</v>
      </c>
      <c r="AU233" s="13">
        <f t="shared" si="112"/>
        <v>31639.725951679007</v>
      </c>
    </row>
    <row r="234" spans="1:47" x14ac:dyDescent="0.45">
      <c r="A234">
        <f t="shared" si="107"/>
        <v>215</v>
      </c>
      <c r="B234" s="13">
        <f t="shared" si="108"/>
        <v>38763.265061387661</v>
      </c>
      <c r="F234">
        <f t="shared" si="109"/>
        <v>215</v>
      </c>
      <c r="G234" s="13">
        <f t="shared" si="110"/>
        <v>31611.878816808952</v>
      </c>
      <c r="AQ234">
        <v>215</v>
      </c>
      <c r="AR234" s="14">
        <v>3.9597394471247038</v>
      </c>
      <c r="AS234" s="13">
        <f t="shared" si="111"/>
        <v>38763.265061387661</v>
      </c>
      <c r="AT234" s="9">
        <v>3.2292120736065564</v>
      </c>
      <c r="AU234" s="13">
        <f t="shared" si="112"/>
        <v>31611.878816808952</v>
      </c>
    </row>
    <row r="235" spans="1:47" x14ac:dyDescent="0.45">
      <c r="A235">
        <f t="shared" si="107"/>
        <v>216</v>
      </c>
      <c r="B235" s="13">
        <f t="shared" si="108"/>
        <v>38689.245828404302</v>
      </c>
      <c r="F235">
        <f t="shared" si="109"/>
        <v>216</v>
      </c>
      <c r="G235" s="13">
        <f t="shared" si="110"/>
        <v>31583.992798230607</v>
      </c>
      <c r="AQ235">
        <v>216</v>
      </c>
      <c r="AR235" s="14">
        <v>3.952178245140662</v>
      </c>
      <c r="AS235" s="13">
        <f t="shared" si="111"/>
        <v>38689.245828404302</v>
      </c>
      <c r="AT235" s="9">
        <v>3.226363465069245</v>
      </c>
      <c r="AU235" s="13">
        <f t="shared" si="112"/>
        <v>31583.992798230607</v>
      </c>
    </row>
    <row r="236" spans="1:47" x14ac:dyDescent="0.45">
      <c r="A236">
        <f t="shared" si="107"/>
        <v>217</v>
      </c>
      <c r="B236" s="13">
        <f t="shared" si="108"/>
        <v>38614.817678303756</v>
      </c>
      <c r="F236">
        <f t="shared" si="109"/>
        <v>217</v>
      </c>
      <c r="G236" s="13">
        <f t="shared" si="110"/>
        <v>31556.068022044448</v>
      </c>
      <c r="AQ236">
        <v>217</v>
      </c>
      <c r="AR236" s="14">
        <v>3.9445752715143967</v>
      </c>
      <c r="AS236" s="13">
        <f t="shared" si="111"/>
        <v>38614.817678303756</v>
      </c>
      <c r="AT236" s="9">
        <v>3.2235108973703848</v>
      </c>
      <c r="AU236" s="13">
        <f t="shared" si="112"/>
        <v>31556.068022044448</v>
      </c>
    </row>
    <row r="237" spans="1:47" x14ac:dyDescent="0.45">
      <c r="A237">
        <f t="shared" si="107"/>
        <v>218</v>
      </c>
      <c r="B237" s="13">
        <f t="shared" si="108"/>
        <v>38539.980252061927</v>
      </c>
      <c r="F237">
        <f t="shared" si="109"/>
        <v>218</v>
      </c>
      <c r="G237" s="13">
        <f t="shared" si="110"/>
        <v>31528.10461336236</v>
      </c>
      <c r="AQ237">
        <v>218</v>
      </c>
      <c r="AR237" s="14">
        <v>3.9369304895709312</v>
      </c>
      <c r="AS237" s="13">
        <f t="shared" si="111"/>
        <v>38539.980252061927</v>
      </c>
      <c r="AT237" s="9">
        <v>3.2206543832903876</v>
      </c>
      <c r="AU237" s="13">
        <f t="shared" si="112"/>
        <v>31528.10461336236</v>
      </c>
    </row>
    <row r="238" spans="1:47" x14ac:dyDescent="0.45">
      <c r="A238">
        <f t="shared" si="107"/>
        <v>219</v>
      </c>
      <c r="B238" s="13">
        <f t="shared" si="108"/>
        <v>38464.733191992338</v>
      </c>
      <c r="F238">
        <f t="shared" si="109"/>
        <v>219</v>
      </c>
      <c r="G238" s="13">
        <f t="shared" si="110"/>
        <v>31500.102696319907</v>
      </c>
      <c r="AQ238">
        <v>219</v>
      </c>
      <c r="AR238" s="14">
        <v>3.9292438627719282</v>
      </c>
      <c r="AS238" s="13">
        <f t="shared" si="111"/>
        <v>38464.733191992338</v>
      </c>
      <c r="AT238" s="9">
        <v>3.2177939355099303</v>
      </c>
      <c r="AU238" s="13">
        <f t="shared" si="112"/>
        <v>31500.102696319907</v>
      </c>
    </row>
    <row r="239" spans="1:47" x14ac:dyDescent="0.45">
      <c r="A239">
        <f t="shared" si="107"/>
        <v>220</v>
      </c>
      <c r="B239" s="13">
        <f t="shared" si="108"/>
        <v>38389.076141735124</v>
      </c>
      <c r="F239">
        <f t="shared" si="109"/>
        <v>220</v>
      </c>
      <c r="G239" s="13">
        <f t="shared" si="110"/>
        <v>31472.062394088385</v>
      </c>
      <c r="AQ239">
        <v>220</v>
      </c>
      <c r="AR239" s="14">
        <v>3.9215153547145665</v>
      </c>
      <c r="AS239" s="13">
        <f t="shared" si="111"/>
        <v>38389.076141735124</v>
      </c>
      <c r="AT239" s="9">
        <v>3.2149295666111901</v>
      </c>
      <c r="AU239" s="13">
        <f t="shared" si="112"/>
        <v>31472.062394088385</v>
      </c>
    </row>
    <row r="240" spans="1:47" x14ac:dyDescent="0.45">
      <c r="A240">
        <f t="shared" si="107"/>
        <v>221</v>
      </c>
      <c r="B240" s="13">
        <f t="shared" si="108"/>
        <v>38313.008746246072</v>
      </c>
      <c r="F240">
        <f t="shared" si="109"/>
        <v>221</v>
      </c>
      <c r="G240" s="13">
        <f t="shared" si="110"/>
        <v>31443.983828886641</v>
      </c>
      <c r="AQ240">
        <v>221</v>
      </c>
      <c r="AR240" s="14">
        <v>3.9137449291304209</v>
      </c>
      <c r="AS240" s="13">
        <f t="shared" si="111"/>
        <v>38313.008746246072</v>
      </c>
      <c r="AT240" s="9">
        <v>3.212061289079049</v>
      </c>
      <c r="AU240" s="13">
        <f t="shared" si="112"/>
        <v>31443.983828886641</v>
      </c>
    </row>
    <row r="241" spans="1:47" x14ac:dyDescent="0.45">
      <c r="A241">
        <f t="shared" si="107"/>
        <v>222</v>
      </c>
      <c r="B241" s="13">
        <f t="shared" si="108"/>
        <v>38236.530651785717</v>
      </c>
      <c r="F241">
        <f t="shared" si="109"/>
        <v>222</v>
      </c>
      <c r="G241" s="13">
        <f t="shared" si="110"/>
        <v>31415.867121992716</v>
      </c>
      <c r="AQ241">
        <v>222</v>
      </c>
      <c r="AR241" s="14">
        <v>3.9059325498843478</v>
      </c>
      <c r="AS241" s="13">
        <f t="shared" si="111"/>
        <v>38236.530651785717</v>
      </c>
      <c r="AT241" s="9">
        <v>3.209189115302284</v>
      </c>
      <c r="AU241" s="13">
        <f t="shared" si="112"/>
        <v>31415.867121992716</v>
      </c>
    </row>
    <row r="242" spans="1:47" x14ac:dyDescent="0.45">
      <c r="A242">
        <f t="shared" si="107"/>
        <v>223</v>
      </c>
      <c r="B242" s="13">
        <f t="shared" si="108"/>
        <v>38159.641505908774</v>
      </c>
      <c r="F242">
        <f t="shared" si="109"/>
        <v>223</v>
      </c>
      <c r="G242" s="13">
        <f t="shared" si="110"/>
        <v>31387.712393755333</v>
      </c>
      <c r="AQ242">
        <v>223</v>
      </c>
      <c r="AR242" s="14">
        <v>3.8980781809734086</v>
      </c>
      <c r="AS242" s="13">
        <f t="shared" si="111"/>
        <v>38159.641505908774</v>
      </c>
      <c r="AT242" s="9">
        <v>3.2063130575747403</v>
      </c>
      <c r="AU242" s="13">
        <f t="shared" si="112"/>
        <v>31387.712393755333</v>
      </c>
    </row>
    <row r="243" spans="1:47" x14ac:dyDescent="0.45">
      <c r="A243">
        <f t="shared" si="107"/>
        <v>224</v>
      </c>
      <c r="B243" s="13">
        <f t="shared" si="108"/>
        <v>38082.340957453598</v>
      </c>
      <c r="F243">
        <f t="shared" si="109"/>
        <v>224</v>
      </c>
      <c r="G243" s="13">
        <f t="shared" si="110"/>
        <v>31359.519763605123</v>
      </c>
      <c r="AQ243">
        <v>224</v>
      </c>
      <c r="AR243" s="14">
        <v>3.8901817865257899</v>
      </c>
      <c r="AS243" s="13">
        <f t="shared" si="111"/>
        <v>38082.340957453598</v>
      </c>
      <c r="AT243" s="9">
        <v>3.2034331280964778</v>
      </c>
      <c r="AU243" s="13">
        <f t="shared" si="112"/>
        <v>31359.519763605123</v>
      </c>
    </row>
    <row r="244" spans="1:47" x14ac:dyDescent="0.45">
      <c r="A244">
        <f t="shared" si="107"/>
        <v>225</v>
      </c>
      <c r="B244" s="13">
        <f t="shared" si="108"/>
        <v>38004.628656531742</v>
      </c>
      <c r="F244">
        <f t="shared" si="109"/>
        <v>225</v>
      </c>
      <c r="G244" s="13">
        <f t="shared" si="110"/>
        <v>31331.289350065697</v>
      </c>
      <c r="AQ244">
        <v>225</v>
      </c>
      <c r="AR244" s="14">
        <v>3.8822433307997368</v>
      </c>
      <c r="AS244" s="13">
        <f t="shared" si="111"/>
        <v>38004.628656531742</v>
      </c>
      <c r="AT244" s="9">
        <v>3.2005493389749038</v>
      </c>
      <c r="AU244" s="13">
        <f t="shared" si="112"/>
        <v>31331.289350065697</v>
      </c>
    </row>
    <row r="245" spans="1:47" x14ac:dyDescent="0.45">
      <c r="A245">
        <f t="shared" si="107"/>
        <v>226</v>
      </c>
      <c r="B245" s="13">
        <f t="shared" si="108"/>
        <v>37926.504254517713</v>
      </c>
      <c r="F245">
        <f t="shared" si="109"/>
        <v>226</v>
      </c>
      <c r="G245" s="13">
        <f t="shared" si="110"/>
        <v>31303.021270764548</v>
      </c>
      <c r="AQ245">
        <v>226</v>
      </c>
      <c r="AR245" s="14">
        <v>3.8742627781825076</v>
      </c>
      <c r="AS245" s="13">
        <f t="shared" si="111"/>
        <v>37926.504254517713</v>
      </c>
      <c r="AT245" s="9">
        <v>3.1976617022258855</v>
      </c>
      <c r="AU245" s="13">
        <f t="shared" si="112"/>
        <v>31303.021270764548</v>
      </c>
    </row>
    <row r="246" spans="1:47" x14ac:dyDescent="0.45">
      <c r="A246">
        <f t="shared" si="107"/>
        <v>227</v>
      </c>
      <c r="B246" s="13">
        <f t="shared" si="108"/>
        <v>37847.967404038856</v>
      </c>
      <c r="F246">
        <f t="shared" si="109"/>
        <v>227</v>
      </c>
      <c r="G246" s="13">
        <f t="shared" si="110"/>
        <v>31274.715642443782</v>
      </c>
      <c r="AQ246">
        <v>227</v>
      </c>
      <c r="AR246" s="14">
        <v>3.8662400931893428</v>
      </c>
      <c r="AS246" s="13">
        <f t="shared" si="111"/>
        <v>37847.967404038856</v>
      </c>
      <c r="AT246" s="9">
        <v>3.1947702297748446</v>
      </c>
      <c r="AU246" s="13">
        <f t="shared" si="112"/>
        <v>31274.715642443782</v>
      </c>
    </row>
    <row r="247" spans="1:47" x14ac:dyDescent="0.45">
      <c r="A247">
        <f t="shared" si="107"/>
        <v>228</v>
      </c>
      <c r="B247" s="13">
        <f t="shared" si="108"/>
        <v>37769.017758965245</v>
      </c>
      <c r="F247">
        <f t="shared" si="109"/>
        <v>228</v>
      </c>
      <c r="G247" s="13">
        <f t="shared" si="110"/>
        <v>31246.372580970623</v>
      </c>
      <c r="AQ247">
        <v>228</v>
      </c>
      <c r="AR247" s="14">
        <v>3.8581752404624279</v>
      </c>
      <c r="AS247" s="13">
        <f t="shared" si="111"/>
        <v>37769.017758965245</v>
      </c>
      <c r="AT247" s="9">
        <v>3.191874933457834</v>
      </c>
      <c r="AU247" s="13">
        <f t="shared" si="112"/>
        <v>31246.372580970623</v>
      </c>
    </row>
    <row r="248" spans="1:47" x14ac:dyDescent="0.45">
      <c r="A248">
        <f t="shared" si="107"/>
        <v>229</v>
      </c>
      <c r="B248" s="13">
        <f t="shared" si="108"/>
        <v>37689.65497439992</v>
      </c>
      <c r="F248">
        <f t="shared" si="109"/>
        <v>229</v>
      </c>
      <c r="G248" s="13">
        <f t="shared" si="110"/>
        <v>31217.992201347788</v>
      </c>
      <c r="AQ248">
        <v>229</v>
      </c>
      <c r="AR248" s="14">
        <v>3.8500681847698979</v>
      </c>
      <c r="AS248" s="13">
        <f t="shared" si="111"/>
        <v>37689.65497439992</v>
      </c>
      <c r="AT248" s="9">
        <v>3.1889758250225939</v>
      </c>
      <c r="AU248" s="13">
        <f t="shared" si="112"/>
        <v>31217.992201347788</v>
      </c>
    </row>
    <row r="249" spans="1:47" x14ac:dyDescent="0.45">
      <c r="A249">
        <f t="shared" si="107"/>
        <v>230</v>
      </c>
      <c r="B249" s="13">
        <f t="shared" si="108"/>
        <v>37609.878706669013</v>
      </c>
      <c r="F249">
        <f t="shared" si="109"/>
        <v>230</v>
      </c>
      <c r="G249" s="13">
        <f t="shared" si="110"/>
        <v>31189.57461772372</v>
      </c>
      <c r="AQ249">
        <v>230</v>
      </c>
      <c r="AR249" s="14">
        <v>3.8419188910048296</v>
      </c>
      <c r="AS249" s="13">
        <f t="shared" si="111"/>
        <v>37609.878706669013</v>
      </c>
      <c r="AT249" s="9">
        <v>3.1860729161296</v>
      </c>
      <c r="AU249" s="13">
        <f t="shared" si="112"/>
        <v>31189.57461772372</v>
      </c>
    </row>
    <row r="250" spans="1:47" x14ac:dyDescent="0.45">
      <c r="A250">
        <f t="shared" si="107"/>
        <v>231</v>
      </c>
      <c r="B250" s="13">
        <f t="shared" si="108"/>
        <v>37529.688613312144</v>
      </c>
      <c r="F250">
        <f t="shared" si="109"/>
        <v>231</v>
      </c>
      <c r="G250" s="13">
        <f t="shared" si="110"/>
        <v>31161.119943402573</v>
      </c>
      <c r="AQ250">
        <v>231</v>
      </c>
      <c r="AR250" s="14">
        <v>3.83372732418426</v>
      </c>
      <c r="AS250" s="13">
        <f t="shared" si="111"/>
        <v>37529.688613312144</v>
      </c>
      <c r="AT250" s="9">
        <v>3.1831662183530813</v>
      </c>
      <c r="AU250" s="13">
        <f t="shared" si="112"/>
        <v>31161.119943402573</v>
      </c>
    </row>
    <row r="251" spans="1:47" x14ac:dyDescent="0.45">
      <c r="A251">
        <f t="shared" si="107"/>
        <v>232</v>
      </c>
      <c r="B251" s="13">
        <f t="shared" si="108"/>
        <v>37449.084353072889</v>
      </c>
      <c r="F251">
        <f t="shared" si="109"/>
        <v>232</v>
      </c>
      <c r="G251" s="13">
        <f t="shared" si="110"/>
        <v>31132.628290854114</v>
      </c>
      <c r="AQ251">
        <v>232</v>
      </c>
      <c r="AR251" s="14">
        <v>3.8254934494482122</v>
      </c>
      <c r="AS251" s="13">
        <f t="shared" si="111"/>
        <v>37449.084353072889</v>
      </c>
      <c r="AT251" s="9">
        <v>3.180255743182034</v>
      </c>
      <c r="AU251" s="13">
        <f t="shared" si="112"/>
        <v>31132.628290854114</v>
      </c>
    </row>
    <row r="252" spans="1:47" x14ac:dyDescent="0.45">
      <c r="A252">
        <f t="shared" si="107"/>
        <v>233</v>
      </c>
      <c r="B252" s="13">
        <f t="shared" si="108"/>
        <v>37368.065585889359</v>
      </c>
      <c r="F252">
        <f t="shared" si="109"/>
        <v>233</v>
      </c>
      <c r="G252" s="13">
        <f t="shared" si="110"/>
        <v>31104.099771723453</v>
      </c>
      <c r="AQ252">
        <v>233</v>
      </c>
      <c r="AR252" s="14">
        <v>3.817217232058733</v>
      </c>
      <c r="AS252" s="13">
        <f t="shared" si="111"/>
        <v>37368.065585889359</v>
      </c>
      <c r="AT252" s="9">
        <v>3.1773415020212123</v>
      </c>
      <c r="AU252" s="13">
        <f t="shared" si="112"/>
        <v>31104.099771723453</v>
      </c>
    </row>
    <row r="253" spans="1:47" x14ac:dyDescent="0.45">
      <c r="A253">
        <f t="shared" si="107"/>
        <v>234</v>
      </c>
      <c r="B253" s="13">
        <f t="shared" si="108"/>
        <v>37286.631972884839</v>
      </c>
      <c r="F253">
        <f t="shared" si="109"/>
        <v>234</v>
      </c>
      <c r="G253" s="13">
        <f t="shared" si="110"/>
        <v>31075.53449684057</v>
      </c>
      <c r="AQ253">
        <v>234</v>
      </c>
      <c r="AR253" s="14">
        <v>3.8088986373989382</v>
      </c>
      <c r="AS253" s="13">
        <f t="shared" si="111"/>
        <v>37286.631972884839</v>
      </c>
      <c r="AT253" s="9">
        <v>3.1744235061921047</v>
      </c>
      <c r="AU253" s="13">
        <f t="shared" si="112"/>
        <v>31075.53449684057</v>
      </c>
    </row>
    <row r="254" spans="1:47" x14ac:dyDescent="0.45">
      <c r="A254">
        <f t="shared" si="107"/>
        <v>235</v>
      </c>
      <c r="B254" s="13">
        <f t="shared" si="108"/>
        <v>37204.783176358746</v>
      </c>
      <c r="F254">
        <f t="shared" si="109"/>
        <v>235</v>
      </c>
      <c r="G254" s="13">
        <f t="shared" si="110"/>
        <v>31046.932576229752</v>
      </c>
      <c r="AQ254">
        <v>235</v>
      </c>
      <c r="AR254" s="14">
        <v>3.8005376309720855</v>
      </c>
      <c r="AS254" s="13">
        <f t="shared" si="111"/>
        <v>37204.783176358746</v>
      </c>
      <c r="AT254" s="9">
        <v>3.171501766933897</v>
      </c>
      <c r="AU254" s="13">
        <f t="shared" si="112"/>
        <v>31046.932576229752</v>
      </c>
    </row>
    <row r="255" spans="1:47" x14ac:dyDescent="0.45">
      <c r="A255">
        <f t="shared" si="107"/>
        <v>236</v>
      </c>
      <c r="B255" s="13">
        <f t="shared" si="108"/>
        <v>37122.518859777352</v>
      </c>
      <c r="F255">
        <f t="shared" si="109"/>
        <v>236</v>
      </c>
      <c r="G255" s="13">
        <f t="shared" si="110"/>
        <v>31018.294119118862</v>
      </c>
      <c r="AQ255">
        <v>236</v>
      </c>
      <c r="AR255" s="14">
        <v>3.7921341784006306</v>
      </c>
      <c r="AS255" s="13">
        <f t="shared" si="111"/>
        <v>37122.518859777352</v>
      </c>
      <c r="AT255" s="9">
        <v>3.1685762954044168</v>
      </c>
      <c r="AU255" s="13">
        <f t="shared" si="112"/>
        <v>31018.294119118862</v>
      </c>
    </row>
    <row r="256" spans="1:47" x14ac:dyDescent="0.45">
      <c r="A256">
        <f t="shared" si="107"/>
        <v>237</v>
      </c>
      <c r="B256" s="13">
        <f t="shared" si="108"/>
        <v>37039.838687764975</v>
      </c>
      <c r="F256">
        <f t="shared" si="109"/>
        <v>237</v>
      </c>
      <c r="G256" s="13">
        <f t="shared" si="110"/>
        <v>30989.619233948441</v>
      </c>
      <c r="AQ256">
        <v>237</v>
      </c>
      <c r="AR256" s="14">
        <v>3.783688245425326</v>
      </c>
      <c r="AS256" s="13">
        <f t="shared" si="111"/>
        <v>37039.838687764975</v>
      </c>
      <c r="AT256" s="9">
        <v>3.1656471026810671</v>
      </c>
      <c r="AU256" s="13">
        <f t="shared" si="112"/>
        <v>30989.619233948441</v>
      </c>
    </row>
    <row r="257" spans="1:47" x14ac:dyDescent="0.45">
      <c r="A257">
        <f t="shared" si="107"/>
        <v>238</v>
      </c>
      <c r="B257" s="13">
        <f t="shared" si="108"/>
        <v>36956.742326095038</v>
      </c>
      <c r="F257">
        <f t="shared" si="109"/>
        <v>238</v>
      </c>
      <c r="G257" s="13">
        <f t="shared" si="110"/>
        <v>30960.908028380662</v>
      </c>
      <c r="AQ257">
        <v>238</v>
      </c>
      <c r="AR257" s="14">
        <v>3.7751997979043046</v>
      </c>
      <c r="AS257" s="13">
        <f t="shared" si="111"/>
        <v>36956.742326095038</v>
      </c>
      <c r="AT257" s="9">
        <v>3.162714199761739</v>
      </c>
      <c r="AU257" s="13">
        <f t="shared" si="112"/>
        <v>30960.908028380662</v>
      </c>
    </row>
    <row r="258" spans="1:47" x14ac:dyDescent="0.45">
      <c r="A258">
        <f t="shared" si="107"/>
        <v>239</v>
      </c>
      <c r="B258" s="13">
        <f t="shared" si="108"/>
        <v>36873.229441681287</v>
      </c>
      <c r="F258">
        <f t="shared" si="109"/>
        <v>239</v>
      </c>
      <c r="G258" s="13">
        <f t="shared" si="110"/>
        <v>30932.160609308219</v>
      </c>
      <c r="AQ258">
        <v>239</v>
      </c>
      <c r="AR258" s="14">
        <v>3.7666688018121905</v>
      </c>
      <c r="AS258" s="13">
        <f t="shared" si="111"/>
        <v>36873.229441681287</v>
      </c>
      <c r="AT258" s="9">
        <v>3.1597775975657187</v>
      </c>
      <c r="AU258" s="13">
        <f t="shared" si="112"/>
        <v>30932.160609308219</v>
      </c>
    </row>
    <row r="259" spans="1:47" x14ac:dyDescent="0.45">
      <c r="A259">
        <f t="shared" si="107"/>
        <v>240</v>
      </c>
      <c r="B259" s="13">
        <f t="shared" si="108"/>
        <v>36789.299702569209</v>
      </c>
      <c r="F259">
        <f t="shared" si="109"/>
        <v>240</v>
      </c>
      <c r="G259" s="13">
        <f t="shared" si="110"/>
        <v>30903.377082862982</v>
      </c>
      <c r="AQ259">
        <v>240</v>
      </c>
      <c r="AR259" s="14">
        <v>3.7580952232392124</v>
      </c>
      <c r="AS259" s="13">
        <f t="shared" si="111"/>
        <v>36789.299702569209</v>
      </c>
      <c r="AT259" s="9">
        <v>3.1568373069345745</v>
      </c>
      <c r="AU259" s="13">
        <f t="shared" si="112"/>
        <v>30903.377082862982</v>
      </c>
    </row>
    <row r="260" spans="1:47" x14ac:dyDescent="0.45">
      <c r="A260">
        <f t="shared" si="107"/>
        <v>241</v>
      </c>
      <c r="B260" s="13">
        <f t="shared" si="108"/>
        <v>36704.952777927407</v>
      </c>
      <c r="F260">
        <f t="shared" si="109"/>
        <v>241</v>
      </c>
      <c r="G260" s="13">
        <f t="shared" si="110"/>
        <v>30874.557554424584</v>
      </c>
      <c r="AQ260">
        <v>241</v>
      </c>
      <c r="AR260" s="14">
        <v>3.7494790283903301</v>
      </c>
      <c r="AS260" s="13">
        <f t="shared" si="111"/>
        <v>36704.952777927407</v>
      </c>
      <c r="AT260" s="9">
        <v>3.153893338633031</v>
      </c>
      <c r="AU260" s="13">
        <f t="shared" si="112"/>
        <v>30874.557554424584</v>
      </c>
    </row>
    <row r="261" spans="1:47" x14ac:dyDescent="0.45">
      <c r="A261">
        <f t="shared" si="107"/>
        <v>242</v>
      </c>
      <c r="B261" s="13">
        <f t="shared" si="108"/>
        <v>36620.188338039115</v>
      </c>
      <c r="F261">
        <f t="shared" si="109"/>
        <v>242</v>
      </c>
      <c r="G261" s="13">
        <f t="shared" si="110"/>
        <v>30845.70212862884</v>
      </c>
      <c r="AQ261">
        <v>242</v>
      </c>
      <c r="AR261" s="14">
        <v>3.740820183584364</v>
      </c>
      <c r="AS261" s="13">
        <f t="shared" si="111"/>
        <v>36620.188338039115</v>
      </c>
      <c r="AT261" s="9">
        <v>3.1509457033498305</v>
      </c>
      <c r="AU261" s="13">
        <f t="shared" si="112"/>
        <v>30845.70212862884</v>
      </c>
    </row>
    <row r="262" spans="1:47" x14ac:dyDescent="0.45">
      <c r="A262">
        <f t="shared" si="107"/>
        <v>243</v>
      </c>
      <c r="B262" s="13">
        <f t="shared" si="108"/>
        <v>36535.006054294048</v>
      </c>
      <c r="F262">
        <f t="shared" si="109"/>
        <v>243</v>
      </c>
      <c r="G262" s="13">
        <f t="shared" si="110"/>
        <v>30816.810909376072</v>
      </c>
      <c r="AQ262">
        <v>243</v>
      </c>
      <c r="AR262" s="14">
        <v>3.7321186552531631</v>
      </c>
      <c r="AS262" s="13">
        <f t="shared" si="111"/>
        <v>36535.006054294048</v>
      </c>
      <c r="AT262" s="9">
        <v>3.1479944116985847</v>
      </c>
      <c r="AU262" s="13">
        <f t="shared" si="112"/>
        <v>30816.810909376072</v>
      </c>
    </row>
    <row r="263" spans="1:47" x14ac:dyDescent="0.45">
      <c r="A263">
        <f t="shared" si="107"/>
        <v>244</v>
      </c>
      <c r="B263" s="13">
        <f t="shared" si="108"/>
        <v>36449.405599179801</v>
      </c>
      <c r="F263">
        <f t="shared" si="109"/>
        <v>244</v>
      </c>
      <c r="G263" s="13">
        <f t="shared" si="110"/>
        <v>30787.883999839247</v>
      </c>
      <c r="AQ263">
        <v>244</v>
      </c>
      <c r="AR263" s="14">
        <v>3.7233744099407282</v>
      </c>
      <c r="AS263" s="13">
        <f t="shared" si="111"/>
        <v>36449.405599179801</v>
      </c>
      <c r="AT263" s="9">
        <v>3.1450394742186027</v>
      </c>
      <c r="AU263" s="13">
        <f t="shared" si="112"/>
        <v>30787.883999839247</v>
      </c>
    </row>
    <row r="264" spans="1:47" x14ac:dyDescent="0.45">
      <c r="A264">
        <f t="shared" si="107"/>
        <v>245</v>
      </c>
      <c r="B264" s="13">
        <f t="shared" si="108"/>
        <v>36363.38664627399</v>
      </c>
      <c r="F264">
        <f t="shared" si="109"/>
        <v>245</v>
      </c>
      <c r="G264" s="13">
        <f t="shared" si="110"/>
        <v>30758.921502472076</v>
      </c>
      <c r="AQ264">
        <v>245</v>
      </c>
      <c r="AR264" s="14">
        <v>3.7145874143024065</v>
      </c>
      <c r="AS264" s="13">
        <f t="shared" si="111"/>
        <v>36363.38664627399</v>
      </c>
      <c r="AT264" s="9">
        <v>3.1420809013757216</v>
      </c>
      <c r="AU264" s="13">
        <f t="shared" si="112"/>
        <v>30758.921502472076</v>
      </c>
    </row>
    <row r="265" spans="1:47" x14ac:dyDescent="0.45">
      <c r="A265">
        <f t="shared" si="107"/>
        <v>246</v>
      </c>
      <c r="B265" s="13">
        <f t="shared" si="108"/>
        <v>36276.948870236032</v>
      </c>
      <c r="F265">
        <f t="shared" si="109"/>
        <v>246</v>
      </c>
      <c r="G265" s="13">
        <f t="shared" si="110"/>
        <v>30729.923519016938</v>
      </c>
      <c r="AQ265">
        <v>246</v>
      </c>
      <c r="AR265" s="14">
        <v>3.7057576351040549</v>
      </c>
      <c r="AS265" s="13">
        <f t="shared" si="111"/>
        <v>36276.948870236032</v>
      </c>
      <c r="AT265" s="9">
        <v>3.1391187035631134</v>
      </c>
      <c r="AU265" s="13">
        <f t="shared" si="112"/>
        <v>30729.923519016938</v>
      </c>
    </row>
    <row r="266" spans="1:47" x14ac:dyDescent="0.45">
      <c r="A266">
        <f t="shared" si="107"/>
        <v>247</v>
      </c>
      <c r="B266" s="13">
        <f t="shared" si="108"/>
        <v>36190.09194679917</v>
      </c>
      <c r="F266">
        <f t="shared" si="109"/>
        <v>247</v>
      </c>
      <c r="G266" s="13">
        <f t="shared" si="110"/>
        <v>30700.890150512623</v>
      </c>
      <c r="AQ266">
        <v>247</v>
      </c>
      <c r="AR266" s="14">
        <v>3.6968850392212222</v>
      </c>
      <c r="AS266" s="13">
        <f t="shared" si="111"/>
        <v>36190.09194679917</v>
      </c>
      <c r="AT266" s="9">
        <v>3.1361528911020793</v>
      </c>
      <c r="AU266" s="13">
        <f t="shared" si="112"/>
        <v>30700.890150512623</v>
      </c>
    </row>
    <row r="267" spans="1:47" x14ac:dyDescent="0.45">
      <c r="A267">
        <f t="shared" si="107"/>
        <v>248</v>
      </c>
      <c r="B267" s="13">
        <f t="shared" si="108"/>
        <v>36102.81555276263</v>
      </c>
      <c r="F267">
        <f t="shared" si="109"/>
        <v>248</v>
      </c>
      <c r="G267" s="13">
        <f t="shared" si="110"/>
        <v>30671.82149730215</v>
      </c>
      <c r="AQ267">
        <v>248</v>
      </c>
      <c r="AR267" s="14">
        <v>3.687969593638349</v>
      </c>
      <c r="AS267" s="13">
        <f t="shared" si="111"/>
        <v>36102.81555276263</v>
      </c>
      <c r="AT267" s="9">
        <v>3.1331834742428435</v>
      </c>
      <c r="AU267" s="13">
        <f t="shared" si="112"/>
        <v>30671.82149730215</v>
      </c>
    </row>
    <row r="268" spans="1:47" x14ac:dyDescent="0.45">
      <c r="A268">
        <f t="shared" si="107"/>
        <v>249</v>
      </c>
      <c r="B268" s="13">
        <f t="shared" si="108"/>
        <v>36015.11936598381</v>
      </c>
      <c r="F268">
        <f t="shared" si="109"/>
        <v>249</v>
      </c>
      <c r="G268" s="13">
        <f t="shared" si="110"/>
        <v>30642.717659040245</v>
      </c>
      <c r="AQ268">
        <v>249</v>
      </c>
      <c r="AR268" s="14">
        <v>3.6790112654479712</v>
      </c>
      <c r="AS268" s="13">
        <f t="shared" si="111"/>
        <v>36015.11936598381</v>
      </c>
      <c r="AT268" s="9">
        <v>3.130210463165322</v>
      </c>
      <c r="AU268" s="13">
        <f t="shared" si="112"/>
        <v>30642.717659040245</v>
      </c>
    </row>
    <row r="269" spans="1:47" x14ac:dyDescent="0.45">
      <c r="A269">
        <f t="shared" si="107"/>
        <v>250</v>
      </c>
      <c r="B269" s="13">
        <f t="shared" si="108"/>
        <v>35927.003065370525</v>
      </c>
      <c r="F269">
        <f t="shared" si="109"/>
        <v>250</v>
      </c>
      <c r="G269" s="13">
        <f t="shared" si="110"/>
        <v>30613.578734700837</v>
      </c>
      <c r="AQ269">
        <v>250</v>
      </c>
      <c r="AR269" s="14">
        <v>3.6700100218499263</v>
      </c>
      <c r="AS269" s="13">
        <f t="shared" si="111"/>
        <v>35927.003065370525</v>
      </c>
      <c r="AT269" s="9">
        <v>3.1272338679798857</v>
      </c>
      <c r="AU269" s="13">
        <f t="shared" si="112"/>
        <v>30613.578734700837</v>
      </c>
    </row>
    <row r="270" spans="1:47" x14ac:dyDescent="0.45">
      <c r="A270">
        <f t="shared" si="107"/>
        <v>251</v>
      </c>
      <c r="B270" s="13">
        <f t="shared" si="108"/>
        <v>35838.466330873438</v>
      </c>
      <c r="F270">
        <f t="shared" si="109"/>
        <v>251</v>
      </c>
      <c r="G270" s="13">
        <f t="shared" si="110"/>
        <v>30584.404822584456</v>
      </c>
      <c r="AQ270">
        <v>251</v>
      </c>
      <c r="AR270" s="14">
        <v>3.6609658301505816</v>
      </c>
      <c r="AS270" s="13">
        <f t="shared" si="111"/>
        <v>35838.466330873438</v>
      </c>
      <c r="AT270" s="9">
        <v>3.1242536987281149</v>
      </c>
      <c r="AU270" s="13">
        <f t="shared" si="112"/>
        <v>30584.404822584456</v>
      </c>
    </row>
    <row r="271" spans="1:47" x14ac:dyDescent="0.45">
      <c r="A271">
        <f t="shared" si="107"/>
        <v>252</v>
      </c>
      <c r="B271" s="13">
        <f t="shared" si="108"/>
        <v>35749.508843478514</v>
      </c>
      <c r="F271">
        <f t="shared" si="109"/>
        <v>252</v>
      </c>
      <c r="G271" s="13">
        <f t="shared" si="110"/>
        <v>30555.19602032542</v>
      </c>
      <c r="AQ271">
        <v>252</v>
      </c>
      <c r="AR271" s="14">
        <v>3.6518786577620603</v>
      </c>
      <c r="AS271" s="13">
        <f t="shared" si="111"/>
        <v>35749.508843478514</v>
      </c>
      <c r="AT271" s="9">
        <v>3.121269965383537</v>
      </c>
      <c r="AU271" s="13">
        <f t="shared" si="112"/>
        <v>30555.19602032542</v>
      </c>
    </row>
    <row r="272" spans="1:47" x14ac:dyDescent="0.45">
      <c r="A272">
        <f t="shared" si="107"/>
        <v>253</v>
      </c>
      <c r="B272" s="13">
        <f t="shared" si="108"/>
        <v>35660.130285199542</v>
      </c>
      <c r="F272">
        <f t="shared" si="109"/>
        <v>253</v>
      </c>
      <c r="G272" s="13">
        <f t="shared" si="110"/>
        <v>30525.952424899013</v>
      </c>
      <c r="AQ272">
        <v>253</v>
      </c>
      <c r="AR272" s="14">
        <v>3.6427484722014807</v>
      </c>
      <c r="AS272" s="13">
        <f t="shared" si="111"/>
        <v>35660.130285199542</v>
      </c>
      <c r="AT272" s="9">
        <v>3.1182826778523571</v>
      </c>
      <c r="AU272" s="13">
        <f t="shared" si="112"/>
        <v>30525.952424899013</v>
      </c>
    </row>
    <row r="273" spans="1:47" x14ac:dyDescent="0.45">
      <c r="A273">
        <f t="shared" si="107"/>
        <v>254</v>
      </c>
      <c r="B273" s="13">
        <f t="shared" si="108"/>
        <v>35570.330339070759</v>
      </c>
      <c r="F273">
        <f t="shared" si="109"/>
        <v>254</v>
      </c>
      <c r="G273" s="13">
        <f t="shared" si="110"/>
        <v>30496.674132628523</v>
      </c>
      <c r="AQ273">
        <v>254</v>
      </c>
      <c r="AR273" s="14">
        <v>3.6335752410902034</v>
      </c>
      <c r="AS273" s="13">
        <f t="shared" si="111"/>
        <v>35570.330339070759</v>
      </c>
      <c r="AT273" s="9">
        <v>3.1152918459741779</v>
      </c>
      <c r="AU273" s="13">
        <f t="shared" si="112"/>
        <v>30496.674132628523</v>
      </c>
    </row>
    <row r="274" spans="1:47" x14ac:dyDescent="0.45">
      <c r="A274">
        <f t="shared" si="107"/>
        <v>255</v>
      </c>
      <c r="B274" s="13">
        <f t="shared" si="108"/>
        <v>35480.108689139655</v>
      </c>
      <c r="F274">
        <f t="shared" si="109"/>
        <v>255</v>
      </c>
      <c r="G274" s="13">
        <f t="shared" si="110"/>
        <v>30467.361239192149</v>
      </c>
      <c r="AQ274">
        <v>255</v>
      </c>
      <c r="AR274" s="14">
        <v>3.6243589321530925</v>
      </c>
      <c r="AS274" s="13">
        <f t="shared" si="111"/>
        <v>35480.108689139655</v>
      </c>
      <c r="AT274" s="9">
        <v>3.112297479522705</v>
      </c>
      <c r="AU274" s="13">
        <f t="shared" si="112"/>
        <v>30467.361239192149</v>
      </c>
    </row>
    <row r="275" spans="1:47" x14ac:dyDescent="0.45">
      <c r="A275">
        <f t="shared" si="107"/>
        <v>256</v>
      </c>
      <c r="B275" s="13">
        <f t="shared" si="108"/>
        <v>35389.46502045956</v>
      </c>
      <c r="F275">
        <f t="shared" si="109"/>
        <v>256</v>
      </c>
      <c r="G275" s="13">
        <f t="shared" si="110"/>
        <v>30438.013839629875</v>
      </c>
      <c r="AQ275">
        <v>256</v>
      </c>
      <c r="AR275" s="14">
        <v>3.6150995132177615</v>
      </c>
      <c r="AS275" s="13">
        <f t="shared" si="111"/>
        <v>35389.46502045956</v>
      </c>
      <c r="AT275" s="9">
        <v>3.1092995882064489</v>
      </c>
      <c r="AU275" s="13">
        <f t="shared" si="112"/>
        <v>30438.013839629875</v>
      </c>
    </row>
    <row r="276" spans="1:47" x14ac:dyDescent="0.45">
      <c r="A276">
        <f t="shared" ref="A276:A339" si="116">AQ276*B$12*B$13</f>
        <v>257</v>
      </c>
      <c r="B276" s="13">
        <f t="shared" ref="B276:B339" si="117">IF(B$10="DDC-1T+",AS276*B$11*B$13^2,AU276*B$11*B$13^2)</f>
        <v>35298.399019082761</v>
      </c>
      <c r="F276">
        <f t="shared" ref="F276:F339" si="118">AQ276*G$12*G$13</f>
        <v>257</v>
      </c>
      <c r="G276" s="13">
        <f t="shared" ref="G276:G339" si="119">IF(G$10="DDC-1T+",AS276*G$11*G$13^2,AU276*G$11*G$13^2)</f>
        <v>30408.632028350163</v>
      </c>
      <c r="AQ276">
        <v>257</v>
      </c>
      <c r="AR276" s="14">
        <v>3.6057969522138684</v>
      </c>
      <c r="AS276" s="13">
        <f t="shared" ref="AS276:AS339" si="120">AR276*998.2*9.807</f>
        <v>35298.399019082761</v>
      </c>
      <c r="AT276" s="9">
        <v>3.1062981816694095</v>
      </c>
      <c r="AU276" s="13">
        <f t="shared" ref="AU276:AU339" si="121">AT276*998.2*9.807</f>
        <v>30408.632028350163</v>
      </c>
    </row>
    <row r="277" spans="1:47" x14ac:dyDescent="0.45">
      <c r="A277">
        <f t="shared" si="116"/>
        <v>258</v>
      </c>
      <c r="B277" s="13">
        <f t="shared" si="117"/>
        <v>35206.910372053288</v>
      </c>
      <c r="F277">
        <f t="shared" si="118"/>
        <v>258</v>
      </c>
      <c r="G277" s="13">
        <f t="shared" si="119"/>
        <v>30379.21589913666</v>
      </c>
      <c r="AQ277">
        <v>258</v>
      </c>
      <c r="AR277" s="14">
        <v>3.5964512171723815</v>
      </c>
      <c r="AS277" s="13">
        <f t="shared" si="120"/>
        <v>35206.910372053288</v>
      </c>
      <c r="AT277" s="9">
        <v>3.1032932694917594</v>
      </c>
      <c r="AU277" s="13">
        <f t="shared" si="121"/>
        <v>30379.21589913666</v>
      </c>
    </row>
    <row r="278" spans="1:47" x14ac:dyDescent="0.45">
      <c r="A278">
        <f t="shared" si="116"/>
        <v>259</v>
      </c>
      <c r="B278" s="13">
        <f t="shared" si="117"/>
        <v>35114.998767399993</v>
      </c>
      <c r="F278">
        <f t="shared" si="118"/>
        <v>259</v>
      </c>
      <c r="G278" s="13">
        <f t="shared" si="119"/>
        <v>30349.765545154627</v>
      </c>
      <c r="AQ278">
        <v>259</v>
      </c>
      <c r="AR278" s="14">
        <v>3.5870622762248674</v>
      </c>
      <c r="AS278" s="13">
        <f t="shared" si="120"/>
        <v>35114.998767399993</v>
      </c>
      <c r="AT278" s="9">
        <v>3.1002848611905045</v>
      </c>
      <c r="AU278" s="13">
        <f t="shared" si="121"/>
        <v>30349.765545154627</v>
      </c>
    </row>
    <row r="279" spans="1:47" x14ac:dyDescent="0.45">
      <c r="A279">
        <f t="shared" si="116"/>
        <v>260</v>
      </c>
      <c r="B279" s="13">
        <f t="shared" si="117"/>
        <v>35022.663894129604</v>
      </c>
      <c r="F279">
        <f t="shared" si="118"/>
        <v>260</v>
      </c>
      <c r="G279" s="13">
        <f t="shared" si="119"/>
        <v>30320.281058957517</v>
      </c>
      <c r="AQ279">
        <v>260</v>
      </c>
      <c r="AR279" s="14">
        <v>3.5776300976027882</v>
      </c>
      <c r="AS279" s="13">
        <f t="shared" si="120"/>
        <v>35022.663894129604</v>
      </c>
      <c r="AT279" s="9">
        <v>3.0972729662201499</v>
      </c>
      <c r="AU279" s="13">
        <f t="shared" si="121"/>
        <v>30320.281058957517</v>
      </c>
    </row>
    <row r="280" spans="1:47" x14ac:dyDescent="0.45">
      <c r="A280">
        <f t="shared" si="116"/>
        <v>261</v>
      </c>
      <c r="B280" s="13">
        <f t="shared" si="117"/>
        <v>34929.905442220013</v>
      </c>
      <c r="F280">
        <f t="shared" si="118"/>
        <v>261</v>
      </c>
      <c r="G280" s="13">
        <f t="shared" si="119"/>
        <v>30290.762532493216</v>
      </c>
      <c r="AQ280">
        <v>261</v>
      </c>
      <c r="AR280" s="14">
        <v>3.5681546496368091</v>
      </c>
      <c r="AS280" s="13">
        <f t="shared" si="120"/>
        <v>34929.905442220013</v>
      </c>
      <c r="AT280" s="9">
        <v>3.0942575939733441</v>
      </c>
      <c r="AU280" s="13">
        <f t="shared" si="121"/>
        <v>30290.762532493216</v>
      </c>
    </row>
    <row r="281" spans="1:47" x14ac:dyDescent="0.45">
      <c r="A281">
        <f t="shared" si="116"/>
        <v>262</v>
      </c>
      <c r="B281" s="13">
        <f t="shared" si="117"/>
        <v>34836.723102613403</v>
      </c>
      <c r="F281">
        <f t="shared" si="118"/>
        <v>262</v>
      </c>
      <c r="G281" s="13">
        <f t="shared" si="119"/>
        <v>30261.210057110431</v>
      </c>
      <c r="AQ281">
        <v>262</v>
      </c>
      <c r="AR281" s="14">
        <v>3.5586359007561015</v>
      </c>
      <c r="AS281" s="13">
        <f t="shared" si="120"/>
        <v>34836.723102613403</v>
      </c>
      <c r="AT281" s="9">
        <v>3.0912387537815267</v>
      </c>
      <c r="AU281" s="13">
        <f t="shared" si="121"/>
        <v>30261.210057110431</v>
      </c>
    </row>
    <row r="282" spans="1:47" x14ac:dyDescent="0.45">
      <c r="A282">
        <f t="shared" si="116"/>
        <v>263</v>
      </c>
      <c r="B282" s="13">
        <f t="shared" si="117"/>
        <v>34743.116567209625</v>
      </c>
      <c r="F282">
        <f t="shared" si="118"/>
        <v>263</v>
      </c>
      <c r="G282" s="13">
        <f t="shared" si="119"/>
        <v>30231.62372356475</v>
      </c>
      <c r="AQ282">
        <v>263</v>
      </c>
      <c r="AR282" s="14">
        <v>3.5490738194876625</v>
      </c>
      <c r="AS282" s="13">
        <f t="shared" si="120"/>
        <v>34743.116567209625</v>
      </c>
      <c r="AT282" s="9">
        <v>3.0882164549155489</v>
      </c>
      <c r="AU282" s="13">
        <f t="shared" si="121"/>
        <v>30231.62372356475</v>
      </c>
    </row>
    <row r="283" spans="1:47" x14ac:dyDescent="0.45">
      <c r="A283">
        <f t="shared" si="116"/>
        <v>264</v>
      </c>
      <c r="B283" s="13">
        <f t="shared" si="117"/>
        <v>34649.085528859621</v>
      </c>
      <c r="F283">
        <f t="shared" si="118"/>
        <v>264</v>
      </c>
      <c r="G283" s="13">
        <f t="shared" si="119"/>
        <v>30202.003622024815</v>
      </c>
      <c r="AQ283">
        <v>264</v>
      </c>
      <c r="AR283" s="14">
        <v>3.5394683744556472</v>
      </c>
      <c r="AS283" s="13">
        <f t="shared" si="120"/>
        <v>34649.085528859621</v>
      </c>
      <c r="AT283" s="9">
        <v>3.0851907065863053</v>
      </c>
      <c r="AU283" s="13">
        <f t="shared" si="121"/>
        <v>30202.003622024815</v>
      </c>
    </row>
    <row r="284" spans="1:47" x14ac:dyDescent="0.45">
      <c r="A284">
        <f t="shared" si="116"/>
        <v>265</v>
      </c>
      <c r="B284" s="13">
        <f t="shared" si="117"/>
        <v>34554.629681358849</v>
      </c>
      <c r="F284">
        <f t="shared" si="118"/>
        <v>265</v>
      </c>
      <c r="G284" s="13">
        <f t="shared" si="119"/>
        <v>30172.349842078282</v>
      </c>
      <c r="AQ284">
        <v>265</v>
      </c>
      <c r="AR284" s="14">
        <v>3.5298195343806924</v>
      </c>
      <c r="AS284" s="13">
        <f t="shared" si="120"/>
        <v>34554.629681358849</v>
      </c>
      <c r="AT284" s="9">
        <v>3.0821615179453414</v>
      </c>
      <c r="AU284" s="13">
        <f t="shared" si="121"/>
        <v>30172.349842078282</v>
      </c>
    </row>
    <row r="285" spans="1:47" x14ac:dyDescent="0.45">
      <c r="A285">
        <f t="shared" si="116"/>
        <v>266</v>
      </c>
      <c r="B285" s="13">
        <f t="shared" si="117"/>
        <v>34459.748719440766</v>
      </c>
      <c r="F285">
        <f t="shared" si="118"/>
        <v>266</v>
      </c>
      <c r="G285" s="13">
        <f t="shared" si="119"/>
        <v>30142.662472737804</v>
      </c>
      <c r="AQ285">
        <v>266</v>
      </c>
      <c r="AR285" s="14">
        <v>3.5201272680792557</v>
      </c>
      <c r="AS285" s="13">
        <f t="shared" si="120"/>
        <v>34459.748719440766</v>
      </c>
      <c r="AT285" s="9">
        <v>3.0791288980854641</v>
      </c>
      <c r="AU285" s="13">
        <f t="shared" si="121"/>
        <v>30142.662472737804</v>
      </c>
    </row>
    <row r="286" spans="1:47" x14ac:dyDescent="0.45">
      <c r="A286">
        <f t="shared" si="116"/>
        <v>267</v>
      </c>
      <c r="B286" s="13">
        <f t="shared" si="117"/>
        <v>34364.442338770612</v>
      </c>
      <c r="F286">
        <f t="shared" si="118"/>
        <v>267</v>
      </c>
      <c r="G286" s="13">
        <f t="shared" si="119"/>
        <v>30112.941602446786</v>
      </c>
      <c r="AQ286">
        <v>267</v>
      </c>
      <c r="AR286" s="14">
        <v>3.510391544462975</v>
      </c>
      <c r="AS286" s="13">
        <f t="shared" si="120"/>
        <v>34364.442338770612</v>
      </c>
      <c r="AT286" s="9">
        <v>3.0760928560413316</v>
      </c>
      <c r="AU286" s="13">
        <f t="shared" si="121"/>
        <v>30112.941602446786</v>
      </c>
    </row>
    <row r="287" spans="1:47" x14ac:dyDescent="0.45">
      <c r="A287">
        <f t="shared" si="116"/>
        <v>268</v>
      </c>
      <c r="B287" s="13">
        <f t="shared" si="117"/>
        <v>34268.71023593883</v>
      </c>
      <c r="F287">
        <f t="shared" si="118"/>
        <v>268</v>
      </c>
      <c r="G287" s="13">
        <f t="shared" si="119"/>
        <v>30083.187319085217</v>
      </c>
      <c r="AQ287">
        <v>268</v>
      </c>
      <c r="AR287" s="14">
        <v>3.5006123325380019</v>
      </c>
      <c r="AS287" s="13">
        <f t="shared" si="120"/>
        <v>34268.71023593883</v>
      </c>
      <c r="AT287" s="9">
        <v>3.0730534007900481</v>
      </c>
      <c r="AU287" s="13">
        <f t="shared" si="121"/>
        <v>30083.187319085217</v>
      </c>
    </row>
    <row r="288" spans="1:47" x14ac:dyDescent="0.45">
      <c r="A288">
        <f t="shared" si="116"/>
        <v>269</v>
      </c>
      <c r="B288" s="13">
        <f t="shared" si="117"/>
        <v>34172.552108455013</v>
      </c>
      <c r="F288">
        <f t="shared" si="118"/>
        <v>269</v>
      </c>
      <c r="G288" s="13">
        <f t="shared" si="119"/>
        <v>30053.399709975307</v>
      </c>
      <c r="AQ288">
        <v>269</v>
      </c>
      <c r="AR288" s="14">
        <v>3.4907896014043804</v>
      </c>
      <c r="AS288" s="13">
        <f t="shared" si="120"/>
        <v>34172.552108455013</v>
      </c>
      <c r="AT288" s="9">
        <v>3.0700105412517393</v>
      </c>
      <c r="AU288" s="13">
        <f t="shared" si="121"/>
        <v>30053.399709975307</v>
      </c>
    </row>
    <row r="289" spans="1:47" x14ac:dyDescent="0.45">
      <c r="A289">
        <f t="shared" si="116"/>
        <v>270</v>
      </c>
      <c r="B289" s="13">
        <f t="shared" si="117"/>
        <v>34075.967654741566</v>
      </c>
      <c r="F289">
        <f t="shared" si="118"/>
        <v>270</v>
      </c>
      <c r="G289" s="13">
        <f t="shared" si="119"/>
        <v>30023.578861887112</v>
      </c>
      <c r="AQ289">
        <v>270</v>
      </c>
      <c r="AR289" s="14">
        <v>3.4809233202553997</v>
      </c>
      <c r="AS289" s="13">
        <f t="shared" si="120"/>
        <v>34075.967654741566</v>
      </c>
      <c r="AT289" s="9">
        <v>3.0669642862901267</v>
      </c>
      <c r="AU289" s="13">
        <f t="shared" si="121"/>
        <v>30023.578861887112</v>
      </c>
    </row>
    <row r="290" spans="1:47" x14ac:dyDescent="0.45">
      <c r="A290">
        <f t="shared" si="116"/>
        <v>271</v>
      </c>
      <c r="B290" s="13">
        <f t="shared" si="117"/>
        <v>33978.956574127704</v>
      </c>
      <c r="F290">
        <f t="shared" si="118"/>
        <v>271</v>
      </c>
      <c r="G290" s="13">
        <f t="shared" si="119"/>
        <v>29993.724861044058</v>
      </c>
      <c r="AQ290">
        <v>271</v>
      </c>
      <c r="AR290" s="14">
        <v>3.4710134583769801</v>
      </c>
      <c r="AS290" s="13">
        <f t="shared" si="120"/>
        <v>33978.956574127704</v>
      </c>
      <c r="AT290" s="9">
        <v>3.0639146447130945</v>
      </c>
      <c r="AU290" s="13">
        <f t="shared" si="121"/>
        <v>29993.724861044058</v>
      </c>
    </row>
    <row r="291" spans="1:47" x14ac:dyDescent="0.45">
      <c r="A291">
        <f t="shared" si="116"/>
        <v>272</v>
      </c>
      <c r="B291" s="13">
        <f t="shared" si="117"/>
        <v>33881.518566843253</v>
      </c>
      <c r="F291">
        <f t="shared" si="118"/>
        <v>272</v>
      </c>
      <c r="G291" s="13">
        <f t="shared" si="119"/>
        <v>29963.837793128365</v>
      </c>
      <c r="AQ291">
        <v>272</v>
      </c>
      <c r="AR291" s="14">
        <v>3.4610599851470436</v>
      </c>
      <c r="AS291" s="13">
        <f t="shared" si="120"/>
        <v>33881.518566843253</v>
      </c>
      <c r="AT291" s="9">
        <v>3.0608616252732395</v>
      </c>
      <c r="AU291" s="13">
        <f t="shared" si="121"/>
        <v>29963.837793128365</v>
      </c>
    </row>
    <row r="292" spans="1:47" x14ac:dyDescent="0.45">
      <c r="A292">
        <f t="shared" si="116"/>
        <v>273</v>
      </c>
      <c r="B292" s="13">
        <f t="shared" si="117"/>
        <v>33783.653334012728</v>
      </c>
      <c r="F292">
        <f t="shared" si="118"/>
        <v>273</v>
      </c>
      <c r="G292" s="13">
        <f t="shared" si="119"/>
        <v>29933.917743286449</v>
      </c>
      <c r="AQ292">
        <v>273</v>
      </c>
      <c r="AR292" s="14">
        <v>3.451062870034904</v>
      </c>
      <c r="AS292" s="13">
        <f t="shared" si="120"/>
        <v>33783.653334012728</v>
      </c>
      <c r="AT292" s="9">
        <v>3.0578052366684267</v>
      </c>
      <c r="AU292" s="13">
        <f t="shared" si="121"/>
        <v>29933.917743286449</v>
      </c>
    </row>
    <row r="293" spans="1:47" x14ac:dyDescent="0.45">
      <c r="A293">
        <f t="shared" si="116"/>
        <v>274</v>
      </c>
      <c r="B293" s="13">
        <f t="shared" si="117"/>
        <v>33685.360577649313</v>
      </c>
      <c r="F293">
        <f t="shared" si="118"/>
        <v>274</v>
      </c>
      <c r="G293" s="13">
        <f t="shared" si="119"/>
        <v>29903.964796134213</v>
      </c>
      <c r="AQ293">
        <v>274</v>
      </c>
      <c r="AR293" s="14">
        <v>3.4410220826006555</v>
      </c>
      <c r="AS293" s="13">
        <f t="shared" si="120"/>
        <v>33685.360577649313</v>
      </c>
      <c r="AT293" s="9">
        <v>3.054745487542327</v>
      </c>
      <c r="AU293" s="13">
        <f t="shared" si="121"/>
        <v>29903.964796134213</v>
      </c>
    </row>
    <row r="294" spans="1:47" x14ac:dyDescent="0.45">
      <c r="A294">
        <f t="shared" si="116"/>
        <v>275</v>
      </c>
      <c r="B294" s="13">
        <f t="shared" si="117"/>
        <v>33586.64000064908</v>
      </c>
      <c r="F294">
        <f t="shared" si="118"/>
        <v>275</v>
      </c>
      <c r="G294" s="13">
        <f t="shared" si="119"/>
        <v>29873.979035762288</v>
      </c>
      <c r="AQ294">
        <v>275</v>
      </c>
      <c r="AR294" s="14">
        <v>3.4309375924945806</v>
      </c>
      <c r="AS294" s="13">
        <f t="shared" si="120"/>
        <v>33586.64000064908</v>
      </c>
      <c r="AT294" s="9">
        <v>3.0516823864849547</v>
      </c>
      <c r="AU294" s="13">
        <f t="shared" si="121"/>
        <v>29873.979035762288</v>
      </c>
    </row>
    <row r="295" spans="1:47" x14ac:dyDescent="0.45">
      <c r="A295">
        <f t="shared" si="116"/>
        <v>276</v>
      </c>
      <c r="B295" s="13">
        <f t="shared" si="117"/>
        <v>33487.491306785145</v>
      </c>
      <c r="F295">
        <f t="shared" si="118"/>
        <v>276</v>
      </c>
      <c r="G295" s="13">
        <f t="shared" si="119"/>
        <v>29843.960545741178</v>
      </c>
      <c r="AQ295">
        <v>276</v>
      </c>
      <c r="AR295" s="14">
        <v>3.4208093694565522</v>
      </c>
      <c r="AS295" s="13">
        <f t="shared" si="120"/>
        <v>33487.491306785145</v>
      </c>
      <c r="AT295" s="9">
        <v>3.0486159420331918</v>
      </c>
      <c r="AU295" s="13">
        <f t="shared" si="121"/>
        <v>29843.960545741178</v>
      </c>
    </row>
    <row r="296" spans="1:47" x14ac:dyDescent="0.45">
      <c r="A296">
        <f t="shared" si="116"/>
        <v>277</v>
      </c>
      <c r="B296" s="13">
        <f t="shared" si="117"/>
        <v>33387.914200701693</v>
      </c>
      <c r="F296">
        <f t="shared" si="118"/>
        <v>277</v>
      </c>
      <c r="G296" s="13">
        <f t="shared" si="119"/>
        <v>29813.909409126336</v>
      </c>
      <c r="AQ296">
        <v>277</v>
      </c>
      <c r="AR296" s="14">
        <v>3.4106373833154278</v>
      </c>
      <c r="AS296" s="13">
        <f t="shared" si="120"/>
        <v>33387.914200701693</v>
      </c>
      <c r="AT296" s="9">
        <v>3.045546162671307</v>
      </c>
      <c r="AU296" s="13">
        <f t="shared" si="121"/>
        <v>29813.909409126336</v>
      </c>
    </row>
    <row r="297" spans="1:47" x14ac:dyDescent="0.45">
      <c r="A297">
        <f t="shared" si="116"/>
        <v>278</v>
      </c>
      <c r="B297" s="13">
        <f t="shared" si="117"/>
        <v>33287.908387908654</v>
      </c>
      <c r="F297">
        <f t="shared" si="118"/>
        <v>278</v>
      </c>
      <c r="G297" s="13">
        <f t="shared" si="119"/>
        <v>29783.825708463264</v>
      </c>
      <c r="AQ297">
        <v>278</v>
      </c>
      <c r="AR297" s="14">
        <v>3.4004216039884998</v>
      </c>
      <c r="AS297" s="13">
        <f t="shared" si="120"/>
        <v>33287.908387908654</v>
      </c>
      <c r="AT297" s="9">
        <v>3.0424730568314762</v>
      </c>
      <c r="AU297" s="13">
        <f t="shared" si="121"/>
        <v>29783.825708463264</v>
      </c>
    </row>
    <row r="298" spans="1:47" x14ac:dyDescent="0.45">
      <c r="A298">
        <f t="shared" si="116"/>
        <v>279</v>
      </c>
      <c r="B298" s="13">
        <f t="shared" si="117"/>
        <v>33187.473574775759</v>
      </c>
      <c r="F298">
        <f t="shared" si="118"/>
        <v>279</v>
      </c>
      <c r="G298" s="13">
        <f t="shared" si="119"/>
        <v>29753.709525792357</v>
      </c>
      <c r="AQ298">
        <v>279</v>
      </c>
      <c r="AR298" s="14">
        <v>3.3901620014808911</v>
      </c>
      <c r="AS298" s="13">
        <f t="shared" si="120"/>
        <v>33187.473574775759</v>
      </c>
      <c r="AT298" s="9">
        <v>3.0393966328942783</v>
      </c>
      <c r="AU298" s="13">
        <f t="shared" si="121"/>
        <v>29753.709525792357</v>
      </c>
    </row>
    <row r="299" spans="1:47" x14ac:dyDescent="0.45">
      <c r="A299">
        <f t="shared" si="116"/>
        <v>280</v>
      </c>
      <c r="B299" s="13">
        <f t="shared" si="117"/>
        <v>33086.609468527029</v>
      </c>
      <c r="F299">
        <f t="shared" si="118"/>
        <v>280</v>
      </c>
      <c r="G299" s="13">
        <f t="shared" si="119"/>
        <v>29723.560942653883</v>
      </c>
      <c r="AQ299">
        <v>280</v>
      </c>
      <c r="AR299" s="14">
        <v>3.3798585458849919</v>
      </c>
      <c r="AS299" s="13">
        <f t="shared" si="120"/>
        <v>33086.609468527029</v>
      </c>
      <c r="AT299" s="9">
        <v>3.0363168991892024</v>
      </c>
      <c r="AU299" s="13">
        <f t="shared" si="121"/>
        <v>29723.560942653883</v>
      </c>
    </row>
    <row r="300" spans="1:47" x14ac:dyDescent="0.45">
      <c r="A300">
        <f t="shared" si="116"/>
        <v>281</v>
      </c>
      <c r="B300" s="13">
        <f t="shared" si="117"/>
        <v>32985.315777235279</v>
      </c>
      <c r="F300">
        <f t="shared" si="118"/>
        <v>281</v>
      </c>
      <c r="G300" s="13">
        <f t="shared" si="119"/>
        <v>29693.380040092758</v>
      </c>
      <c r="AQ300">
        <v>281</v>
      </c>
      <c r="AR300" s="14">
        <v>3.3695112073798992</v>
      </c>
      <c r="AS300" s="13">
        <f t="shared" si="120"/>
        <v>32985.315777235279</v>
      </c>
      <c r="AT300" s="9">
        <v>3.0332338639951377</v>
      </c>
      <c r="AU300" s="13">
        <f t="shared" si="121"/>
        <v>29693.380040092758</v>
      </c>
    </row>
    <row r="301" spans="1:47" x14ac:dyDescent="0.45">
      <c r="A301">
        <f t="shared" si="116"/>
        <v>282</v>
      </c>
      <c r="B301" s="13">
        <f t="shared" si="117"/>
        <v>32883.592209816605</v>
      </c>
      <c r="F301">
        <f t="shared" si="118"/>
        <v>282</v>
      </c>
      <c r="G301" s="13">
        <f t="shared" si="119"/>
        <v>29663.166898663334</v>
      </c>
      <c r="AQ301">
        <v>282</v>
      </c>
      <c r="AR301" s="14">
        <v>3.3591199562308516</v>
      </c>
      <c r="AS301" s="13">
        <f t="shared" si="120"/>
        <v>32883.592209816605</v>
      </c>
      <c r="AT301" s="9">
        <v>3.0301475355408605</v>
      </c>
      <c r="AU301" s="13">
        <f t="shared" si="121"/>
        <v>29663.166898663334</v>
      </c>
    </row>
    <row r="302" spans="1:47" x14ac:dyDescent="0.45">
      <c r="A302">
        <f t="shared" si="116"/>
        <v>283</v>
      </c>
      <c r="B302" s="13">
        <f t="shared" si="117"/>
        <v>32781.43847602496</v>
      </c>
      <c r="F302">
        <f t="shared" si="118"/>
        <v>283</v>
      </c>
      <c r="G302" s="13">
        <f t="shared" si="119"/>
        <v>29632.921598434092</v>
      </c>
      <c r="AQ302">
        <v>283</v>
      </c>
      <c r="AR302" s="14">
        <v>3.3486847627886775</v>
      </c>
      <c r="AS302" s="13">
        <f t="shared" si="120"/>
        <v>32781.43847602496</v>
      </c>
      <c r="AT302" s="9">
        <v>3.0270579220055147</v>
      </c>
      <c r="AU302" s="13">
        <f t="shared" si="121"/>
        <v>29632.921598434092</v>
      </c>
    </row>
    <row r="303" spans="1:47" x14ac:dyDescent="0.45">
      <c r="A303">
        <f t="shared" si="116"/>
        <v>284</v>
      </c>
      <c r="B303" s="13">
        <f t="shared" si="117"/>
        <v>32678.854286446844</v>
      </c>
      <c r="F303">
        <f t="shared" si="118"/>
        <v>284</v>
      </c>
      <c r="G303" s="13">
        <f t="shared" si="119"/>
        <v>29602.644218992275</v>
      </c>
      <c r="AQ303">
        <v>284</v>
      </c>
      <c r="AR303" s="14">
        <v>3.3382055974892504</v>
      </c>
      <c r="AS303" s="13">
        <f t="shared" si="120"/>
        <v>32678.854286446844</v>
      </c>
      <c r="AT303" s="9">
        <v>3.0239650315190847</v>
      </c>
      <c r="AU303" s="13">
        <f t="shared" si="121"/>
        <v>29602.644218992275</v>
      </c>
    </row>
    <row r="304" spans="1:47" x14ac:dyDescent="0.45">
      <c r="A304">
        <f t="shared" si="116"/>
        <v>285</v>
      </c>
      <c r="B304" s="13">
        <f t="shared" si="117"/>
        <v>32575.839352495852</v>
      </c>
      <c r="F304">
        <f t="shared" si="118"/>
        <v>285</v>
      </c>
      <c r="G304" s="13">
        <f t="shared" si="119"/>
        <v>29572.334839448467</v>
      </c>
      <c r="AQ304">
        <v>285</v>
      </c>
      <c r="AR304" s="14">
        <v>3.327682430852934</v>
      </c>
      <c r="AS304" s="13">
        <f t="shared" si="120"/>
        <v>32575.839352495852</v>
      </c>
      <c r="AT304" s="9">
        <v>3.0208688721628638</v>
      </c>
      <c r="AU304" s="13">
        <f t="shared" si="121"/>
        <v>29572.334839448467</v>
      </c>
    </row>
    <row r="305" spans="1:47" x14ac:dyDescent="0.45">
      <c r="A305">
        <f t="shared" si="116"/>
        <v>286</v>
      </c>
      <c r="B305" s="13">
        <f t="shared" si="117"/>
        <v>32472.393386407555</v>
      </c>
      <c r="F305">
        <f t="shared" si="118"/>
        <v>286</v>
      </c>
      <c r="G305" s="13">
        <f t="shared" si="119"/>
        <v>29541.993538441118</v>
      </c>
      <c r="AQ305">
        <v>286</v>
      </c>
      <c r="AR305" s="14">
        <v>3.3171152334840577</v>
      </c>
      <c r="AS305" s="13">
        <f t="shared" si="120"/>
        <v>32472.393386407555</v>
      </c>
      <c r="AT305" s="9">
        <v>3.0177694519699152</v>
      </c>
      <c r="AU305" s="13">
        <f t="shared" si="121"/>
        <v>29541.993538441118</v>
      </c>
    </row>
    <row r="306" spans="1:47" x14ac:dyDescent="0.45">
      <c r="A306">
        <f t="shared" si="116"/>
        <v>287</v>
      </c>
      <c r="B306" s="13">
        <f t="shared" si="117"/>
        <v>32368.516101234178</v>
      </c>
      <c r="F306">
        <f t="shared" si="118"/>
        <v>287</v>
      </c>
      <c r="G306" s="13">
        <f t="shared" si="119"/>
        <v>29511.620394140984</v>
      </c>
      <c r="AQ306">
        <v>287</v>
      </c>
      <c r="AR306" s="14">
        <v>3.3065039760703736</v>
      </c>
      <c r="AS306" s="13">
        <f t="shared" si="120"/>
        <v>32368.516101234178</v>
      </c>
      <c r="AT306" s="9">
        <v>3.0146667789255268</v>
      </c>
      <c r="AU306" s="13">
        <f t="shared" si="121"/>
        <v>29511.620394140984</v>
      </c>
    </row>
    <row r="307" spans="1:47" x14ac:dyDescent="0.45">
      <c r="A307">
        <f t="shared" si="116"/>
        <v>288</v>
      </c>
      <c r="B307" s="13">
        <f t="shared" si="117"/>
        <v>32264.207210839522</v>
      </c>
      <c r="F307">
        <f t="shared" si="118"/>
        <v>288</v>
      </c>
      <c r="G307" s="13">
        <f t="shared" si="119"/>
        <v>29481.215484255568</v>
      </c>
      <c r="AQ307">
        <v>288</v>
      </c>
      <c r="AR307" s="14">
        <v>3.2958486293825384</v>
      </c>
      <c r="AS307" s="13">
        <f t="shared" si="120"/>
        <v>32264.207210839522</v>
      </c>
      <c r="AT307" s="9">
        <v>3.0115608609676645</v>
      </c>
      <c r="AU307" s="13">
        <f t="shared" si="121"/>
        <v>29481.215484255568</v>
      </c>
    </row>
    <row r="308" spans="1:47" x14ac:dyDescent="0.45">
      <c r="A308">
        <f t="shared" si="116"/>
        <v>289</v>
      </c>
      <c r="B308" s="13">
        <f t="shared" si="117"/>
        <v>32159.46642989383</v>
      </c>
      <c r="F308">
        <f t="shared" si="118"/>
        <v>289</v>
      </c>
      <c r="G308" s="13">
        <f t="shared" si="119"/>
        <v>29450.778886033419</v>
      </c>
      <c r="AQ308">
        <v>289</v>
      </c>
      <c r="AR308" s="14">
        <v>3.2851491642735882</v>
      </c>
      <c r="AS308" s="13">
        <f t="shared" si="120"/>
        <v>32159.46642989383</v>
      </c>
      <c r="AT308" s="9">
        <v>3.0084517059874099</v>
      </c>
      <c r="AU308" s="13">
        <f t="shared" si="121"/>
        <v>29450.778886033419</v>
      </c>
    </row>
    <row r="309" spans="1:47" x14ac:dyDescent="0.45">
      <c r="A309">
        <f t="shared" si="116"/>
        <v>290</v>
      </c>
      <c r="B309" s="13">
        <f t="shared" si="117"/>
        <v>32054.293473868667</v>
      </c>
      <c r="F309">
        <f t="shared" si="118"/>
        <v>290</v>
      </c>
      <c r="G309" s="13">
        <f t="shared" si="119"/>
        <v>29420.310676268458</v>
      </c>
      <c r="AQ309">
        <v>290</v>
      </c>
      <c r="AR309" s="14">
        <v>3.2744055516784161</v>
      </c>
      <c r="AS309" s="13">
        <f t="shared" si="120"/>
        <v>32054.293473868667</v>
      </c>
      <c r="AT309" s="9">
        <v>3.0053393218294056</v>
      </c>
      <c r="AU309" s="13">
        <f t="shared" si="121"/>
        <v>29420.310676268458</v>
      </c>
    </row>
    <row r="310" spans="1:47" x14ac:dyDescent="0.45">
      <c r="A310">
        <f t="shared" si="116"/>
        <v>291</v>
      </c>
      <c r="B310" s="13">
        <f t="shared" si="117"/>
        <v>31948.68805903196</v>
      </c>
      <c r="F310">
        <f t="shared" si="118"/>
        <v>291</v>
      </c>
      <c r="G310" s="13">
        <f t="shared" si="119"/>
        <v>29389.810931304182</v>
      </c>
      <c r="AQ310">
        <v>291</v>
      </c>
      <c r="AR310" s="14">
        <v>3.2636177626132623</v>
      </c>
      <c r="AS310" s="13">
        <f t="shared" si="120"/>
        <v>31948.68805903196</v>
      </c>
      <c r="AT310" s="9">
        <v>3.0022237162922814</v>
      </c>
      <c r="AU310" s="13">
        <f t="shared" si="121"/>
        <v>29389.810931304182</v>
      </c>
    </row>
    <row r="311" spans="1:47" x14ac:dyDescent="0.45">
      <c r="A311">
        <f t="shared" si="116"/>
        <v>292</v>
      </c>
      <c r="B311" s="13">
        <f t="shared" si="117"/>
        <v>31842.649902443085</v>
      </c>
      <c r="F311">
        <f t="shared" si="118"/>
        <v>292</v>
      </c>
      <c r="G311" s="13">
        <f t="shared" si="119"/>
        <v>29359.279727037894</v>
      </c>
      <c r="AQ311">
        <v>292</v>
      </c>
      <c r="AR311" s="14">
        <v>3.2527857681752188</v>
      </c>
      <c r="AS311" s="13">
        <f t="shared" si="120"/>
        <v>31842.649902443085</v>
      </c>
      <c r="AT311" s="9">
        <v>2.9991048971290866</v>
      </c>
      <c r="AU311" s="13">
        <f t="shared" si="121"/>
        <v>29359.279727037894</v>
      </c>
    </row>
    <row r="312" spans="1:47" x14ac:dyDescent="0.45">
      <c r="A312">
        <f t="shared" si="116"/>
        <v>293</v>
      </c>
      <c r="B312" s="13">
        <f t="shared" si="117"/>
        <v>31736.178721947806</v>
      </c>
      <c r="F312">
        <f t="shared" si="118"/>
        <v>293</v>
      </c>
      <c r="G312" s="13">
        <f t="shared" si="119"/>
        <v>29328.717138924756</v>
      </c>
      <c r="AQ312">
        <v>293</v>
      </c>
      <c r="AR312" s="14">
        <v>3.2419095395417066</v>
      </c>
      <c r="AS312" s="13">
        <f t="shared" si="120"/>
        <v>31736.178721947806</v>
      </c>
      <c r="AT312" s="9">
        <v>2.9959828720477071</v>
      </c>
      <c r="AU312" s="13">
        <f t="shared" si="121"/>
        <v>29328.717138924756</v>
      </c>
    </row>
    <row r="313" spans="1:47" x14ac:dyDescent="0.45">
      <c r="A313">
        <f t="shared" si="116"/>
        <v>294</v>
      </c>
      <c r="B313" s="13">
        <f t="shared" si="117"/>
        <v>31629.274236173584</v>
      </c>
      <c r="F313">
        <f t="shared" si="118"/>
        <v>294</v>
      </c>
      <c r="G313" s="13">
        <f t="shared" si="119"/>
        <v>29298.123241981953</v>
      </c>
      <c r="AQ313">
        <v>294</v>
      </c>
      <c r="AR313" s="14">
        <v>3.2309890479699988</v>
      </c>
      <c r="AS313" s="13">
        <f t="shared" si="120"/>
        <v>31629.274236173584</v>
      </c>
      <c r="AT313" s="9">
        <v>2.9928576487112872</v>
      </c>
      <c r="AU313" s="13">
        <f t="shared" si="121"/>
        <v>29298.123241981953</v>
      </c>
    </row>
    <row r="314" spans="1:47" x14ac:dyDescent="0.45">
      <c r="A314">
        <f t="shared" si="116"/>
        <v>295</v>
      </c>
      <c r="B314" s="13">
        <f t="shared" si="117"/>
        <v>31521.936164524574</v>
      </c>
      <c r="F314">
        <f t="shared" si="118"/>
        <v>295</v>
      </c>
      <c r="G314" s="13">
        <f t="shared" si="119"/>
        <v>29267.498110792632</v>
      </c>
      <c r="AQ314">
        <v>295</v>
      </c>
      <c r="AR314" s="14">
        <v>3.2200242647967086</v>
      </c>
      <c r="AS314" s="13">
        <f t="shared" si="120"/>
        <v>31521.936164524574</v>
      </c>
      <c r="AT314" s="9">
        <v>2.9897292347386331</v>
      </c>
      <c r="AU314" s="13">
        <f t="shared" si="121"/>
        <v>29267.498110792632</v>
      </c>
    </row>
    <row r="315" spans="1:47" x14ac:dyDescent="0.45">
      <c r="A315">
        <f t="shared" si="116"/>
        <v>296</v>
      </c>
      <c r="B315" s="13">
        <f t="shared" si="117"/>
        <v>31414.164227177072</v>
      </c>
      <c r="F315">
        <f t="shared" si="118"/>
        <v>296</v>
      </c>
      <c r="G315" s="13">
        <f t="shared" si="119"/>
        <v>29236.841819509955</v>
      </c>
      <c r="AQ315">
        <v>296</v>
      </c>
      <c r="AR315" s="14">
        <v>3.2090151614373261</v>
      </c>
      <c r="AS315" s="13">
        <f t="shared" si="120"/>
        <v>31414.164227177072</v>
      </c>
      <c r="AT315" s="9">
        <v>2.9865976377046293</v>
      </c>
      <c r="AU315" s="13">
        <f t="shared" si="121"/>
        <v>29236.841819509955</v>
      </c>
    </row>
    <row r="316" spans="1:47" x14ac:dyDescent="0.45">
      <c r="A316">
        <f t="shared" si="116"/>
        <v>297</v>
      </c>
      <c r="B316" s="13">
        <f t="shared" si="117"/>
        <v>31305.958145074506</v>
      </c>
      <c r="F316">
        <f t="shared" si="118"/>
        <v>297</v>
      </c>
      <c r="G316" s="13">
        <f t="shared" si="119"/>
        <v>29206.154441860952</v>
      </c>
      <c r="AQ316">
        <v>297</v>
      </c>
      <c r="AR316" s="14">
        <v>3.1979617093857047</v>
      </c>
      <c r="AS316" s="13">
        <f t="shared" si="120"/>
        <v>31305.958145074506</v>
      </c>
      <c r="AT316" s="9">
        <v>2.9834628651406274</v>
      </c>
      <c r="AU316" s="13">
        <f t="shared" si="121"/>
        <v>29206.154441860952</v>
      </c>
    </row>
    <row r="317" spans="1:47" x14ac:dyDescent="0.45">
      <c r="A317">
        <f t="shared" si="116"/>
        <v>298</v>
      </c>
      <c r="B317" s="13">
        <f t="shared" si="117"/>
        <v>31197.317639922981</v>
      </c>
      <c r="F317">
        <f t="shared" si="118"/>
        <v>298</v>
      </c>
      <c r="G317" s="13">
        <f t="shared" si="119"/>
        <v>29175.436051150456</v>
      </c>
      <c r="AQ317">
        <v>298</v>
      </c>
      <c r="AR317" s="14">
        <v>3.1868638802136062</v>
      </c>
      <c r="AS317" s="13">
        <f t="shared" si="120"/>
        <v>31197.317639922981</v>
      </c>
      <c r="AT317" s="9">
        <v>2.9803249245348522</v>
      </c>
      <c r="AU317" s="13">
        <f t="shared" si="121"/>
        <v>29175.436051150456</v>
      </c>
    </row>
    <row r="318" spans="1:47" x14ac:dyDescent="0.45">
      <c r="A318">
        <f t="shared" si="116"/>
        <v>299</v>
      </c>
      <c r="B318" s="13">
        <f t="shared" si="117"/>
        <v>31088.242434186566</v>
      </c>
      <c r="F318">
        <f t="shared" si="118"/>
        <v>299</v>
      </c>
      <c r="G318" s="13">
        <f t="shared" si="119"/>
        <v>29144.686720264897</v>
      </c>
      <c r="AQ318">
        <v>299</v>
      </c>
      <c r="AR318" s="14">
        <v>3.1757216455702206</v>
      </c>
      <c r="AS318" s="13">
        <f t="shared" si="120"/>
        <v>31088.242434186566</v>
      </c>
      <c r="AT318" s="9">
        <v>2.9771838233327887</v>
      </c>
      <c r="AU318" s="13">
        <f t="shared" si="121"/>
        <v>29144.686720264897</v>
      </c>
    </row>
    <row r="319" spans="1:47" x14ac:dyDescent="0.45">
      <c r="A319">
        <f t="shared" si="116"/>
        <v>300</v>
      </c>
      <c r="B319" s="13">
        <f t="shared" si="117"/>
        <v>30978.732251082671</v>
      </c>
      <c r="F319">
        <f t="shared" si="118"/>
        <v>300</v>
      </c>
      <c r="G319" s="13">
        <f t="shared" si="119"/>
        <v>29113.906521676086</v>
      </c>
      <c r="AQ319">
        <v>300</v>
      </c>
      <c r="AR319" s="14">
        <v>3.1645349771816931</v>
      </c>
      <c r="AS319" s="13">
        <f t="shared" si="120"/>
        <v>30978.732251082671</v>
      </c>
      <c r="AT319" s="9">
        <v>2.9740395689375663</v>
      </c>
      <c r="AU319" s="13">
        <f t="shared" si="121"/>
        <v>29113.906521676086</v>
      </c>
    </row>
    <row r="320" spans="1:47" x14ac:dyDescent="0.45">
      <c r="A320">
        <f t="shared" si="116"/>
        <v>301</v>
      </c>
      <c r="B320" s="13">
        <f t="shared" si="117"/>
        <v>30868.786814577492</v>
      </c>
      <c r="F320">
        <f t="shared" si="118"/>
        <v>301</v>
      </c>
      <c r="G320" s="13">
        <f t="shared" si="119"/>
        <v>29083.095527444959</v>
      </c>
      <c r="AQ320">
        <v>301</v>
      </c>
      <c r="AR320" s="14">
        <v>3.1533038468506582</v>
      </c>
      <c r="AS320" s="13">
        <f t="shared" si="120"/>
        <v>30868.786814577492</v>
      </c>
      <c r="AT320" s="9">
        <v>2.9708921687103431</v>
      </c>
      <c r="AU320" s="13">
        <f t="shared" si="121"/>
        <v>29083.095527444959</v>
      </c>
    </row>
    <row r="321" spans="1:47" x14ac:dyDescent="0.45">
      <c r="A321">
        <f t="shared" si="116"/>
        <v>302</v>
      </c>
      <c r="B321" s="13">
        <f t="shared" si="117"/>
        <v>30758.40584938147</v>
      </c>
      <c r="F321">
        <f t="shared" si="118"/>
        <v>302</v>
      </c>
      <c r="G321" s="13">
        <f t="shared" si="119"/>
        <v>29052.253809225251</v>
      </c>
      <c r="AQ321">
        <v>302</v>
      </c>
      <c r="AR321" s="14">
        <v>3.1420282264557766</v>
      </c>
      <c r="AS321" s="13">
        <f t="shared" si="120"/>
        <v>30758.40584938147</v>
      </c>
      <c r="AT321" s="9">
        <v>2.9677416299706811</v>
      </c>
      <c r="AU321" s="13">
        <f t="shared" si="121"/>
        <v>29052.253809225251</v>
      </c>
    </row>
    <row r="322" spans="1:47" x14ac:dyDescent="0.45">
      <c r="A322">
        <f t="shared" si="116"/>
        <v>303</v>
      </c>
      <c r="B322" s="13">
        <f t="shared" si="117"/>
        <v>30647.58908094501</v>
      </c>
      <c r="F322">
        <f t="shared" si="118"/>
        <v>303</v>
      </c>
      <c r="G322" s="13">
        <f t="shared" si="119"/>
        <v>29021.381438267155</v>
      </c>
      <c r="AQ322">
        <v>303</v>
      </c>
      <c r="AR322" s="14">
        <v>3.1307080879512976</v>
      </c>
      <c r="AS322" s="13">
        <f t="shared" si="120"/>
        <v>30647.58908094501</v>
      </c>
      <c r="AT322" s="9">
        <v>2.96458795999692</v>
      </c>
      <c r="AU322" s="13">
        <f t="shared" si="121"/>
        <v>29021.381438267155</v>
      </c>
    </row>
    <row r="323" spans="1:47" x14ac:dyDescent="0.45">
      <c r="A323">
        <f t="shared" si="116"/>
        <v>304</v>
      </c>
      <c r="B323" s="13">
        <f t="shared" si="117"/>
        <v>30536.336235453738</v>
      </c>
      <c r="F323">
        <f t="shared" si="118"/>
        <v>304</v>
      </c>
      <c r="G323" s="13">
        <f t="shared" si="119"/>
        <v>28990.478485420888</v>
      </c>
      <c r="AQ323">
        <v>304</v>
      </c>
      <c r="AR323" s="14">
        <v>3.1193434033665755</v>
      </c>
      <c r="AS323" s="13">
        <f t="shared" si="120"/>
        <v>30536.336235453738</v>
      </c>
      <c r="AT323" s="9">
        <v>2.9614311660265411</v>
      </c>
      <c r="AU323" s="13">
        <f t="shared" si="121"/>
        <v>28990.478485420888</v>
      </c>
    </row>
    <row r="324" spans="1:47" x14ac:dyDescent="0.45">
      <c r="A324">
        <f t="shared" si="116"/>
        <v>305</v>
      </c>
      <c r="B324" s="13">
        <f t="shared" si="117"/>
        <v>30424.647039824431</v>
      </c>
      <c r="F324">
        <f t="shared" si="118"/>
        <v>305</v>
      </c>
      <c r="G324" s="13">
        <f t="shared" si="119"/>
        <v>28959.545021140304</v>
      </c>
      <c r="AQ324">
        <v>305</v>
      </c>
      <c r="AR324" s="14">
        <v>3.1079341448056517</v>
      </c>
      <c r="AS324" s="13">
        <f t="shared" si="120"/>
        <v>30424.647039824431</v>
      </c>
      <c r="AT324" s="9">
        <v>2.9582712552565353</v>
      </c>
      <c r="AU324" s="13">
        <f t="shared" si="121"/>
        <v>28959.545021140304</v>
      </c>
    </row>
    <row r="325" spans="1:47" x14ac:dyDescent="0.45">
      <c r="A325">
        <f t="shared" si="116"/>
        <v>306</v>
      </c>
      <c r="B325" s="13">
        <f t="shared" si="117"/>
        <v>30312.521221700477</v>
      </c>
      <c r="F325">
        <f t="shared" si="118"/>
        <v>306</v>
      </c>
      <c r="G325" s="13">
        <f t="shared" si="119"/>
        <v>28928.58111548634</v>
      </c>
      <c r="AQ325">
        <v>306</v>
      </c>
      <c r="AR325" s="14">
        <v>3.0964802844467929</v>
      </c>
      <c r="AS325" s="13">
        <f t="shared" si="120"/>
        <v>30312.521221700477</v>
      </c>
      <c r="AT325" s="9">
        <v>2.9551082348437587</v>
      </c>
      <c r="AU325" s="13">
        <f t="shared" si="121"/>
        <v>28928.58111548634</v>
      </c>
    </row>
    <row r="326" spans="1:47" x14ac:dyDescent="0.45">
      <c r="A326">
        <f t="shared" si="116"/>
        <v>307</v>
      </c>
      <c r="B326" s="13">
        <f t="shared" si="117"/>
        <v>30199.958509447533</v>
      </c>
      <c r="F326">
        <f t="shared" si="118"/>
        <v>307</v>
      </c>
      <c r="G326" s="13">
        <f t="shared" si="119"/>
        <v>28897.586838130523</v>
      </c>
      <c r="AQ326">
        <v>307</v>
      </c>
      <c r="AR326" s="14">
        <v>3.0849817945420477</v>
      </c>
      <c r="AS326" s="13">
        <f t="shared" si="120"/>
        <v>30199.958509447533</v>
      </c>
      <c r="AT326" s="9">
        <v>2.9519421119052858</v>
      </c>
      <c r="AU326" s="13">
        <f t="shared" si="121"/>
        <v>28897.586838130523</v>
      </c>
    </row>
    <row r="327" spans="1:47" x14ac:dyDescent="0.45">
      <c r="A327">
        <f t="shared" si="116"/>
        <v>308</v>
      </c>
      <c r="B327" s="13">
        <f t="shared" si="117"/>
        <v>30086.958632149461</v>
      </c>
      <c r="F327">
        <f t="shared" si="118"/>
        <v>308</v>
      </c>
      <c r="G327" s="13">
        <f t="shared" si="119"/>
        <v>28866.562258358372</v>
      </c>
      <c r="AQ327">
        <v>308</v>
      </c>
      <c r="AR327" s="14">
        <v>3.0734386474168298</v>
      </c>
      <c r="AS327" s="13">
        <f t="shared" si="120"/>
        <v>30086.958632149461</v>
      </c>
      <c r="AT327" s="9">
        <v>2.948772893518762</v>
      </c>
      <c r="AU327" s="13">
        <f t="shared" si="121"/>
        <v>28866.562258358372</v>
      </c>
    </row>
    <row r="328" spans="1:47" x14ac:dyDescent="0.45">
      <c r="A328">
        <f t="shared" si="116"/>
        <v>309</v>
      </c>
      <c r="B328" s="13">
        <f t="shared" si="117"/>
        <v>29973.521319603879</v>
      </c>
      <c r="F328">
        <f t="shared" si="118"/>
        <v>309</v>
      </c>
      <c r="G328" s="13">
        <f t="shared" si="119"/>
        <v>28835.507445072813</v>
      </c>
      <c r="AQ328">
        <v>309</v>
      </c>
      <c r="AR328" s="14">
        <v>3.0618508154694637</v>
      </c>
      <c r="AS328" s="13">
        <f t="shared" si="120"/>
        <v>29973.521319603879</v>
      </c>
      <c r="AT328" s="9">
        <v>2.9456005867227484</v>
      </c>
      <c r="AU328" s="13">
        <f t="shared" si="121"/>
        <v>28835.507445072813</v>
      </c>
    </row>
    <row r="329" spans="1:47" x14ac:dyDescent="0.45">
      <c r="A329">
        <f t="shared" si="116"/>
        <v>310</v>
      </c>
      <c r="B329" s="13">
        <f t="shared" si="117"/>
        <v>29859.646302318164</v>
      </c>
      <c r="F329">
        <f t="shared" si="118"/>
        <v>310</v>
      </c>
      <c r="G329" s="13">
        <f t="shared" si="119"/>
        <v>28804.42246679751</v>
      </c>
      <c r="AQ329">
        <v>310</v>
      </c>
      <c r="AR329" s="14">
        <v>3.0502182711707793</v>
      </c>
      <c r="AS329" s="13">
        <f t="shared" si="120"/>
        <v>29859.646302318164</v>
      </c>
      <c r="AT329" s="9">
        <v>2.9424251985170646</v>
      </c>
      <c r="AU329" s="13">
        <f t="shared" si="121"/>
        <v>28804.42246679751</v>
      </c>
    </row>
    <row r="330" spans="1:47" x14ac:dyDescent="0.45">
      <c r="A330">
        <f t="shared" si="116"/>
        <v>311</v>
      </c>
      <c r="B330" s="13">
        <f t="shared" si="117"/>
        <v>29745.333311505208</v>
      </c>
      <c r="F330">
        <f t="shared" si="118"/>
        <v>311</v>
      </c>
      <c r="G330" s="13">
        <f t="shared" si="119"/>
        <v>28773.307391680173</v>
      </c>
      <c r="AQ330">
        <v>311</v>
      </c>
      <c r="AR330" s="14">
        <v>3.0385409870636733</v>
      </c>
      <c r="AS330" s="13">
        <f t="shared" si="120"/>
        <v>29745.333311505208</v>
      </c>
      <c r="AT330" s="9">
        <v>2.9392467358631249</v>
      </c>
      <c r="AU330" s="13">
        <f t="shared" si="121"/>
        <v>28773.307391680173</v>
      </c>
    </row>
    <row r="331" spans="1:47" x14ac:dyDescent="0.45">
      <c r="A331">
        <f t="shared" si="116"/>
        <v>312</v>
      </c>
      <c r="B331" s="13">
        <f t="shared" si="117"/>
        <v>29630.582079079148</v>
      </c>
      <c r="F331">
        <f t="shared" si="118"/>
        <v>312</v>
      </c>
      <c r="G331" s="13">
        <f t="shared" si="119"/>
        <v>28742.162287495776</v>
      </c>
      <c r="AQ331">
        <v>312</v>
      </c>
      <c r="AR331" s="14">
        <v>3.0268189357626789</v>
      </c>
      <c r="AS331" s="13">
        <f t="shared" si="120"/>
        <v>29630.582079079148</v>
      </c>
      <c r="AT331" s="9">
        <v>2.9360652056842702</v>
      </c>
      <c r="AU331" s="13">
        <f t="shared" si="121"/>
        <v>28742.162287495776</v>
      </c>
    </row>
    <row r="332" spans="1:47" x14ac:dyDescent="0.45">
      <c r="A332">
        <f t="shared" si="116"/>
        <v>313</v>
      </c>
      <c r="B332" s="13">
        <f t="shared" si="117"/>
        <v>29515.392337651687</v>
      </c>
      <c r="F332">
        <f t="shared" si="118"/>
        <v>313</v>
      </c>
      <c r="G332" s="13">
        <f t="shared" si="119"/>
        <v>28710.987221649895</v>
      </c>
      <c r="AQ332">
        <v>313</v>
      </c>
      <c r="AR332" s="14">
        <v>3.015052089953584</v>
      </c>
      <c r="AS332" s="13">
        <f t="shared" si="120"/>
        <v>29515.392337651687</v>
      </c>
      <c r="AT332" s="9">
        <v>2.9328806148661037</v>
      </c>
      <c r="AU332" s="13">
        <f t="shared" si="121"/>
        <v>28710.987221649895</v>
      </c>
    </row>
    <row r="333" spans="1:47" x14ac:dyDescent="0.45">
      <c r="A333">
        <f t="shared" si="116"/>
        <v>314</v>
      </c>
      <c r="B333" s="13">
        <f t="shared" si="117"/>
        <v>29399.763820527609</v>
      </c>
      <c r="F333">
        <f t="shared" si="118"/>
        <v>314</v>
      </c>
      <c r="G333" s="13">
        <f t="shared" si="119"/>
        <v>28679.782261181757</v>
      </c>
      <c r="AQ333">
        <v>314</v>
      </c>
      <c r="AR333" s="14">
        <v>3.0032404223929787</v>
      </c>
      <c r="AS333" s="13">
        <f t="shared" si="120"/>
        <v>29399.763820527609</v>
      </c>
      <c r="AT333" s="9">
        <v>2.9296929702568075</v>
      </c>
      <c r="AU333" s="13">
        <f t="shared" si="121"/>
        <v>28679.782261181757</v>
      </c>
    </row>
    <row r="334" spans="1:47" x14ac:dyDescent="0.45">
      <c r="A334">
        <f t="shared" si="116"/>
        <v>315</v>
      </c>
      <c r="B334" s="13">
        <f t="shared" si="117"/>
        <v>29283.696261701065</v>
      </c>
      <c r="F334">
        <f t="shared" si="118"/>
        <v>315</v>
      </c>
      <c r="G334" s="13">
        <f t="shared" si="119"/>
        <v>28648.547472767514</v>
      </c>
      <c r="AQ334">
        <v>315</v>
      </c>
      <c r="AR334" s="14">
        <v>2.9913839059078713</v>
      </c>
      <c r="AS334" s="13">
        <f t="shared" si="120"/>
        <v>29283.696261701065</v>
      </c>
      <c r="AT334" s="9">
        <v>2.9265022786674741</v>
      </c>
      <c r="AU334" s="13">
        <f t="shared" si="121"/>
        <v>28648.547472767514</v>
      </c>
    </row>
    <row r="335" spans="1:47" x14ac:dyDescent="0.45">
      <c r="A335">
        <f t="shared" si="116"/>
        <v>316</v>
      </c>
      <c r="B335" s="13">
        <f t="shared" si="117"/>
        <v>29167.189395851554</v>
      </c>
      <c r="F335">
        <f t="shared" si="118"/>
        <v>316</v>
      </c>
      <c r="G335" s="13">
        <f t="shared" si="119"/>
        <v>28617.282922723294</v>
      </c>
      <c r="AQ335">
        <v>316</v>
      </c>
      <c r="AR335" s="14">
        <v>2.9794825133952805</v>
      </c>
      <c r="AS335" s="13">
        <f t="shared" si="120"/>
        <v>29167.189395851554</v>
      </c>
      <c r="AT335" s="9">
        <v>2.9233085468724189</v>
      </c>
      <c r="AU335" s="13">
        <f t="shared" si="121"/>
        <v>28617.282922723294</v>
      </c>
    </row>
    <row r="336" spans="1:47" x14ac:dyDescent="0.45">
      <c r="A336">
        <f t="shared" si="116"/>
        <v>317</v>
      </c>
      <c r="B336" s="13">
        <f t="shared" si="117"/>
        <v>29050.242958339903</v>
      </c>
      <c r="F336">
        <f t="shared" si="118"/>
        <v>317</v>
      </c>
      <c r="G336" s="13">
        <f t="shared" si="119"/>
        <v>28585.988677008278</v>
      </c>
      <c r="AQ336">
        <v>317</v>
      </c>
      <c r="AR336" s="14">
        <v>2.9675362178218236</v>
      </c>
      <c r="AS336" s="13">
        <f t="shared" si="120"/>
        <v>29050.242958339903</v>
      </c>
      <c r="AT336" s="9">
        <v>2.9201117816094948</v>
      </c>
      <c r="AU336" s="13">
        <f t="shared" si="121"/>
        <v>28585.988677008278</v>
      </c>
    </row>
    <row r="337" spans="1:47" x14ac:dyDescent="0.45">
      <c r="A337">
        <f t="shared" si="116"/>
        <v>318</v>
      </c>
      <c r="B337" s="13">
        <f t="shared" si="117"/>
        <v>28932.856685204402</v>
      </c>
      <c r="F337">
        <f t="shared" si="118"/>
        <v>318</v>
      </c>
      <c r="G337" s="13">
        <f t="shared" si="119"/>
        <v>28554.664801227755</v>
      </c>
      <c r="AQ337">
        <v>318</v>
      </c>
      <c r="AR337" s="14">
        <v>2.9555449922233223</v>
      </c>
      <c r="AS337" s="13">
        <f t="shared" si="120"/>
        <v>28932.856685204402</v>
      </c>
      <c r="AT337" s="9">
        <v>2.9169119895804037</v>
      </c>
      <c r="AU337" s="13">
        <f t="shared" si="121"/>
        <v>28554.664801227755</v>
      </c>
    </row>
    <row r="338" spans="1:47" x14ac:dyDescent="0.45">
      <c r="A338">
        <f t="shared" si="116"/>
        <v>319</v>
      </c>
      <c r="B338" s="13">
        <f t="shared" si="117"/>
        <v>28815.030313157018</v>
      </c>
      <c r="F338">
        <f t="shared" si="118"/>
        <v>319</v>
      </c>
      <c r="G338" s="13">
        <f t="shared" si="119"/>
        <v>28523.311360636126</v>
      </c>
      <c r="AQ338">
        <v>319</v>
      </c>
      <c r="AR338" s="14">
        <v>2.9435088097044155</v>
      </c>
      <c r="AS338" s="13">
        <f t="shared" si="120"/>
        <v>28815.030313157018</v>
      </c>
      <c r="AT338" s="9">
        <v>2.913709177451004</v>
      </c>
      <c r="AU338" s="13">
        <f t="shared" si="121"/>
        <v>28523.311360636126</v>
      </c>
    </row>
    <row r="339" spans="1:47" x14ac:dyDescent="0.45">
      <c r="A339">
        <f t="shared" si="116"/>
        <v>320</v>
      </c>
      <c r="B339" s="13">
        <f t="shared" si="117"/>
        <v>28696.763579579463</v>
      </c>
      <c r="F339">
        <f t="shared" si="118"/>
        <v>320</v>
      </c>
      <c r="G339" s="13">
        <f t="shared" si="119"/>
        <v>28491.928420139902</v>
      </c>
      <c r="AQ339">
        <v>320</v>
      </c>
      <c r="AR339" s="14">
        <v>2.9314276434381581</v>
      </c>
      <c r="AS339" s="13">
        <f t="shared" si="120"/>
        <v>28696.763579579463</v>
      </c>
      <c r="AT339" s="9">
        <v>2.9105033518516157</v>
      </c>
      <c r="AU339" s="13">
        <f t="shared" si="121"/>
        <v>28491.928420139902</v>
      </c>
    </row>
    <row r="340" spans="1:47" x14ac:dyDescent="0.45">
      <c r="A340">
        <f t="shared" ref="A340:A403" si="122">AQ340*B$12*B$13</f>
        <v>321</v>
      </c>
      <c r="B340" s="13">
        <f t="shared" ref="B340:B403" si="123">IF(B$10="DDC-1T+",AS340*B$11*B$13^2,AU340*B$11*B$13^2)</f>
        <v>28578.056222519463</v>
      </c>
      <c r="F340">
        <f t="shared" ref="F340:F403" si="124">AQ340*G$12*G$13</f>
        <v>321</v>
      </c>
      <c r="G340" s="13">
        <f t="shared" ref="G340:G403" si="125">IF(G$10="DDC-1T+",AS340*G$11*G$13^2,AU340*G$11*G$13^2)</f>
        <v>28460.51604430057</v>
      </c>
      <c r="AQ340">
        <v>321</v>
      </c>
      <c r="AR340" s="14">
        <v>2.9193014666656394</v>
      </c>
      <c r="AS340" s="13">
        <f t="shared" ref="AS340:AS403" si="126">AR340*998.2*9.807</f>
        <v>28578.056222519463</v>
      </c>
      <c r="AT340" s="9">
        <v>2.9072945193773148</v>
      </c>
      <c r="AU340" s="13">
        <f t="shared" ref="AU340:AU403" si="127">AT340*998.2*9.807</f>
        <v>28460.51604430057</v>
      </c>
    </row>
    <row r="341" spans="1:47" x14ac:dyDescent="0.45">
      <c r="A341">
        <f t="shared" si="122"/>
        <v>322</v>
      </c>
      <c r="B341" s="13">
        <f t="shared" si="123"/>
        <v>28458.907980686949</v>
      </c>
      <c r="F341">
        <f t="shared" si="124"/>
        <v>322</v>
      </c>
      <c r="G341" s="13">
        <f t="shared" si="125"/>
        <v>28429.074297337564</v>
      </c>
      <c r="AQ341">
        <v>322</v>
      </c>
      <c r="AR341" s="14">
        <v>2.9071302526955929</v>
      </c>
      <c r="AS341" s="13">
        <f t="shared" si="126"/>
        <v>28458.907980686949</v>
      </c>
      <c r="AT341" s="9">
        <v>2.9040826865882359</v>
      </c>
      <c r="AU341" s="13">
        <f t="shared" si="127"/>
        <v>28429.074297337564</v>
      </c>
    </row>
    <row r="342" spans="1:47" x14ac:dyDescent="0.45">
      <c r="A342">
        <f t="shared" si="122"/>
        <v>323</v>
      </c>
      <c r="B342" s="13">
        <f t="shared" si="123"/>
        <v>28339.318593450447</v>
      </c>
      <c r="F342">
        <f t="shared" si="124"/>
        <v>323</v>
      </c>
      <c r="G342" s="13">
        <f t="shared" si="125"/>
        <v>28397.603243131136</v>
      </c>
      <c r="AQ342">
        <v>323</v>
      </c>
      <c r="AR342" s="14">
        <v>2.8949139749040316</v>
      </c>
      <c r="AS342" s="13">
        <f t="shared" si="126"/>
        <v>28339.318593450447</v>
      </c>
      <c r="AT342" s="9">
        <v>2.9008678600098645</v>
      </c>
      <c r="AU342" s="13">
        <f t="shared" si="127"/>
        <v>28397.603243131136</v>
      </c>
    </row>
    <row r="343" spans="1:47" x14ac:dyDescent="0.45">
      <c r="A343">
        <f t="shared" si="122"/>
        <v>324</v>
      </c>
      <c r="B343" s="13">
        <f t="shared" si="123"/>
        <v>28219.287800833146</v>
      </c>
      <c r="F343">
        <f t="shared" si="124"/>
        <v>324</v>
      </c>
      <c r="G343" s="13">
        <f t="shared" si="125"/>
        <v>28366.102945225124</v>
      </c>
      <c r="AQ343">
        <v>324</v>
      </c>
      <c r="AR343" s="14">
        <v>2.8826526067338407</v>
      </c>
      <c r="AS343" s="13">
        <f t="shared" si="126"/>
        <v>28219.287800833146</v>
      </c>
      <c r="AT343" s="9">
        <v>2.8976500461333226</v>
      </c>
      <c r="AU343" s="13">
        <f t="shared" si="127"/>
        <v>28366.102945225124</v>
      </c>
    </row>
    <row r="344" spans="1:47" x14ac:dyDescent="0.45">
      <c r="A344">
        <f t="shared" si="122"/>
        <v>325</v>
      </c>
      <c r="B344" s="13">
        <f t="shared" si="123"/>
        <v>28098.815343509472</v>
      </c>
      <c r="F344">
        <f t="shared" si="124"/>
        <v>325</v>
      </c>
      <c r="G344" s="13">
        <f t="shared" si="125"/>
        <v>28334.573466829825</v>
      </c>
      <c r="AQ344">
        <v>325</v>
      </c>
      <c r="AR344" s="14">
        <v>2.8703461216944319</v>
      </c>
      <c r="AS344" s="13">
        <f t="shared" si="126"/>
        <v>28098.815343509472</v>
      </c>
      <c r="AT344" s="9">
        <v>2.8944292514156582</v>
      </c>
      <c r="AU344" s="13">
        <f t="shared" si="127"/>
        <v>28334.573466829825</v>
      </c>
    </row>
    <row r="345" spans="1:47" x14ac:dyDescent="0.45">
      <c r="A345">
        <f t="shared" si="122"/>
        <v>326</v>
      </c>
      <c r="B345" s="13">
        <f t="shared" si="123"/>
        <v>27977.900962801337</v>
      </c>
      <c r="F345">
        <f t="shared" si="124"/>
        <v>326</v>
      </c>
      <c r="G345" s="13">
        <f t="shared" si="125"/>
        <v>28303.014870824732</v>
      </c>
      <c r="AQ345">
        <v>326</v>
      </c>
      <c r="AR345" s="14">
        <v>2.8579944933613586</v>
      </c>
      <c r="AS345" s="13">
        <f t="shared" si="126"/>
        <v>27977.900962801337</v>
      </c>
      <c r="AT345" s="9">
        <v>2.891205482280129</v>
      </c>
      <c r="AU345" s="13">
        <f t="shared" si="127"/>
        <v>28303.014870824732</v>
      </c>
    </row>
    <row r="346" spans="1:47" x14ac:dyDescent="0.45">
      <c r="A346">
        <f t="shared" si="122"/>
        <v>327</v>
      </c>
      <c r="B346" s="13">
        <f t="shared" si="123"/>
        <v>27856.544400674578</v>
      </c>
      <c r="F346">
        <f t="shared" si="124"/>
        <v>327</v>
      </c>
      <c r="G346" s="13">
        <f t="shared" si="125"/>
        <v>28271.427219761306</v>
      </c>
      <c r="AQ346">
        <v>327</v>
      </c>
      <c r="AR346" s="14">
        <v>2.845597695375953</v>
      </c>
      <c r="AS346" s="13">
        <f t="shared" si="126"/>
        <v>27856.544400674578</v>
      </c>
      <c r="AT346" s="9">
        <v>2.8879787451164827</v>
      </c>
      <c r="AU346" s="13">
        <f t="shared" si="127"/>
        <v>28271.427219761306</v>
      </c>
    </row>
    <row r="347" spans="1:47" x14ac:dyDescent="0.45">
      <c r="A347">
        <f t="shared" si="122"/>
        <v>328</v>
      </c>
      <c r="B347" s="13">
        <f t="shared" si="123"/>
        <v>27734.745399735297</v>
      </c>
      <c r="F347">
        <f t="shared" si="124"/>
        <v>328</v>
      </c>
      <c r="G347" s="13">
        <f t="shared" si="125"/>
        <v>28239.810575865646</v>
      </c>
      <c r="AQ347">
        <v>328</v>
      </c>
      <c r="AR347" s="14">
        <v>2.8331557014449498</v>
      </c>
      <c r="AS347" s="13">
        <f t="shared" si="126"/>
        <v>27734.745399735297</v>
      </c>
      <c r="AT347" s="9">
        <v>2.8847490462812306</v>
      </c>
      <c r="AU347" s="13">
        <f t="shared" si="127"/>
        <v>28239.810575865646</v>
      </c>
    </row>
    <row r="348" spans="1:47" x14ac:dyDescent="0.45">
      <c r="A348">
        <f t="shared" si="122"/>
        <v>329</v>
      </c>
      <c r="B348" s="13">
        <f t="shared" si="123"/>
        <v>27612.503703226495</v>
      </c>
      <c r="F348">
        <f t="shared" si="124"/>
        <v>329</v>
      </c>
      <c r="G348" s="13">
        <f t="shared" si="125"/>
        <v>28208.165001041209</v>
      </c>
      <c r="AQ348">
        <v>329</v>
      </c>
      <c r="AR348" s="14">
        <v>2.8206684853401458</v>
      </c>
      <c r="AS348" s="13">
        <f t="shared" si="126"/>
        <v>27612.503703226495</v>
      </c>
      <c r="AT348" s="9">
        <v>2.8815163920979256</v>
      </c>
      <c r="AU348" s="13">
        <f t="shared" si="127"/>
        <v>28208.165001041209</v>
      </c>
    </row>
    <row r="349" spans="1:47" x14ac:dyDescent="0.45">
      <c r="A349">
        <f t="shared" si="122"/>
        <v>330</v>
      </c>
      <c r="B349" s="13">
        <f t="shared" si="123"/>
        <v>27489.819055024374</v>
      </c>
      <c r="F349">
        <f t="shared" si="124"/>
        <v>330</v>
      </c>
      <c r="G349" s="13">
        <f t="shared" si="125"/>
        <v>28176.490556871417</v>
      </c>
      <c r="AQ349">
        <v>330</v>
      </c>
      <c r="AR349" s="14">
        <v>2.8081360208980195</v>
      </c>
      <c r="AS349" s="13">
        <f t="shared" si="126"/>
        <v>27489.819055024374</v>
      </c>
      <c r="AT349" s="9">
        <v>2.8782807888574284</v>
      </c>
      <c r="AU349" s="13">
        <f t="shared" si="127"/>
        <v>28176.490556871417</v>
      </c>
    </row>
    <row r="350" spans="1:47" x14ac:dyDescent="0.45">
      <c r="A350">
        <f t="shared" si="122"/>
        <v>331</v>
      </c>
      <c r="B350" s="13">
        <f t="shared" si="123"/>
        <v>27366.691199634992</v>
      </c>
      <c r="F350">
        <f t="shared" si="124"/>
        <v>331</v>
      </c>
      <c r="G350" s="13">
        <f t="shared" si="125"/>
        <v>28144.787304622303</v>
      </c>
      <c r="AQ350">
        <v>331</v>
      </c>
      <c r="AR350" s="14">
        <v>2.7955582820193907</v>
      </c>
      <c r="AS350" s="13">
        <f t="shared" si="126"/>
        <v>27366.691199634992</v>
      </c>
      <c r="AT350" s="9">
        <v>2.8750422428181781</v>
      </c>
      <c r="AU350" s="13">
        <f t="shared" si="127"/>
        <v>28144.787304622303</v>
      </c>
    </row>
    <row r="351" spans="1:47" x14ac:dyDescent="0.45">
      <c r="A351">
        <f t="shared" si="122"/>
        <v>332</v>
      </c>
      <c r="B351" s="13">
        <f t="shared" si="123"/>
        <v>27243.119882190716</v>
      </c>
      <c r="F351">
        <f t="shared" si="124"/>
        <v>332</v>
      </c>
      <c r="G351" s="13">
        <f t="shared" si="125"/>
        <v>28113.055305245111</v>
      </c>
      <c r="AQ351">
        <v>332</v>
      </c>
      <c r="AR351" s="14">
        <v>2.7829352426690583</v>
      </c>
      <c r="AS351" s="13">
        <f t="shared" si="126"/>
        <v>27243.119882190716</v>
      </c>
      <c r="AT351" s="9">
        <v>2.8718007602064572</v>
      </c>
      <c r="AU351" s="13">
        <f t="shared" si="127"/>
        <v>28113.055305245111</v>
      </c>
    </row>
    <row r="352" spans="1:47" x14ac:dyDescent="0.45">
      <c r="A352">
        <f t="shared" si="122"/>
        <v>333</v>
      </c>
      <c r="B352" s="13">
        <f t="shared" si="123"/>
        <v>27119.104848446852</v>
      </c>
      <c r="F352">
        <f t="shared" si="124"/>
        <v>333</v>
      </c>
      <c r="G352" s="13">
        <f t="shared" si="125"/>
        <v>28081.294619378805</v>
      </c>
      <c r="AQ352">
        <v>333</v>
      </c>
      <c r="AR352" s="14">
        <v>2.7702668768754544</v>
      </c>
      <c r="AS352" s="13">
        <f t="shared" si="126"/>
        <v>27119.104848446852</v>
      </c>
      <c r="AT352" s="9">
        <v>2.8685563472166491</v>
      </c>
      <c r="AU352" s="13">
        <f t="shared" si="127"/>
        <v>28081.294619378805</v>
      </c>
    </row>
    <row r="353" spans="1:47" x14ac:dyDescent="0.45">
      <c r="A353">
        <f t="shared" si="122"/>
        <v>334</v>
      </c>
      <c r="B353" s="13">
        <f t="shared" si="123"/>
        <v>26994.645844778293</v>
      </c>
      <c r="F353">
        <f t="shared" si="124"/>
        <v>334</v>
      </c>
      <c r="G353" s="13">
        <f t="shared" si="125"/>
        <v>28049.505307352694</v>
      </c>
      <c r="AQ353">
        <v>334</v>
      </c>
      <c r="AR353" s="14">
        <v>2.7575531587303042</v>
      </c>
      <c r="AS353" s="13">
        <f t="shared" si="126"/>
        <v>26994.645844778293</v>
      </c>
      <c r="AT353" s="9">
        <v>2.865309010011504</v>
      </c>
      <c r="AU353" s="13">
        <f t="shared" si="127"/>
        <v>28049.505307352694</v>
      </c>
    </row>
    <row r="354" spans="1:47" x14ac:dyDescent="0.45">
      <c r="A354">
        <f t="shared" si="122"/>
        <v>335</v>
      </c>
      <c r="B354" s="13">
        <f t="shared" si="123"/>
        <v>26869.742618176162</v>
      </c>
      <c r="F354">
        <f t="shared" si="124"/>
        <v>335</v>
      </c>
      <c r="G354" s="13">
        <f t="shared" si="125"/>
        <v>28017.687429188856</v>
      </c>
      <c r="AQ354">
        <v>335</v>
      </c>
      <c r="AR354" s="14">
        <v>2.7447940623882814</v>
      </c>
      <c r="AS354" s="13">
        <f t="shared" si="126"/>
        <v>26869.742618176162</v>
      </c>
      <c r="AT354" s="9">
        <v>2.8620587547223888</v>
      </c>
      <c r="AU354" s="13">
        <f t="shared" si="127"/>
        <v>28017.687429188856</v>
      </c>
    </row>
    <row r="355" spans="1:47" x14ac:dyDescent="0.45">
      <c r="A355">
        <f t="shared" si="122"/>
        <v>336</v>
      </c>
      <c r="B355" s="13">
        <f t="shared" si="123"/>
        <v>26744.394916244244</v>
      </c>
      <c r="F355">
        <f t="shared" si="124"/>
        <v>336</v>
      </c>
      <c r="G355" s="13">
        <f t="shared" si="125"/>
        <v>27985.841044604633</v>
      </c>
      <c r="AQ355">
        <v>336</v>
      </c>
      <c r="AR355" s="14">
        <v>2.7319895620666443</v>
      </c>
      <c r="AS355" s="13">
        <f t="shared" si="126"/>
        <v>26744.394916244244</v>
      </c>
      <c r="AT355" s="9">
        <v>2.8588055874495404</v>
      </c>
      <c r="AU355" s="13">
        <f t="shared" si="127"/>
        <v>27985.841044604633</v>
      </c>
    </row>
    <row r="356" spans="1:47" x14ac:dyDescent="0.45">
      <c r="A356">
        <f t="shared" si="122"/>
        <v>337</v>
      </c>
      <c r="B356" s="13">
        <f t="shared" si="123"/>
        <v>26618.602487196044</v>
      </c>
      <c r="F356">
        <f t="shared" si="124"/>
        <v>337</v>
      </c>
      <c r="G356" s="13">
        <f t="shared" si="125"/>
        <v>27953.966213015094</v>
      </c>
      <c r="AQ356">
        <v>337</v>
      </c>
      <c r="AR356" s="14">
        <v>2.7191396320449353</v>
      </c>
      <c r="AS356" s="13">
        <f t="shared" si="126"/>
        <v>26618.602487196044</v>
      </c>
      <c r="AT356" s="9">
        <v>2.8555495142623188</v>
      </c>
      <c r="AU356" s="13">
        <f t="shared" si="127"/>
        <v>27953.966213015094</v>
      </c>
    </row>
    <row r="357" spans="1:47" x14ac:dyDescent="0.45">
      <c r="A357">
        <f t="shared" si="122"/>
        <v>338</v>
      </c>
      <c r="B357" s="13">
        <f t="shared" si="123"/>
        <v>26492.365079851177</v>
      </c>
      <c r="F357">
        <f t="shared" si="124"/>
        <v>338</v>
      </c>
      <c r="G357" s="13">
        <f t="shared" si="125"/>
        <v>27922.062993535455</v>
      </c>
      <c r="AQ357">
        <v>338</v>
      </c>
      <c r="AR357" s="14">
        <v>2.7062442466646117</v>
      </c>
      <c r="AS357" s="13">
        <f t="shared" si="126"/>
        <v>26492.365079851177</v>
      </c>
      <c r="AT357" s="9">
        <v>2.8522905411994524</v>
      </c>
      <c r="AU357" s="13">
        <f t="shared" si="127"/>
        <v>27922.062993535455</v>
      </c>
    </row>
    <row r="358" spans="1:47" x14ac:dyDescent="0.45">
      <c r="A358">
        <f t="shared" si="122"/>
        <v>339</v>
      </c>
      <c r="B358" s="13">
        <f t="shared" si="123"/>
        <v>26365.682443632406</v>
      </c>
      <c r="F358">
        <f t="shared" si="124"/>
        <v>339</v>
      </c>
      <c r="G358" s="13">
        <f t="shared" si="125"/>
        <v>27890.131444983486</v>
      </c>
      <c r="AQ358">
        <v>339</v>
      </c>
      <c r="AR358" s="14">
        <v>2.6933033803287443</v>
      </c>
      <c r="AS358" s="13">
        <f t="shared" si="126"/>
        <v>26365.682443632406</v>
      </c>
      <c r="AT358" s="9">
        <v>2.8490286742692863</v>
      </c>
      <c r="AU358" s="13">
        <f t="shared" si="127"/>
        <v>27890.131444983486</v>
      </c>
    </row>
    <row r="359" spans="1:47" x14ac:dyDescent="0.45">
      <c r="A359">
        <f t="shared" si="122"/>
        <v>340</v>
      </c>
      <c r="B359" s="13">
        <f t="shared" si="123"/>
        <v>26238.554328562161</v>
      </c>
      <c r="F359">
        <f t="shared" si="124"/>
        <v>340</v>
      </c>
      <c r="G359" s="13">
        <f t="shared" si="125"/>
        <v>27858.171625881841</v>
      </c>
      <c r="AQ359">
        <v>340</v>
      </c>
      <c r="AR359" s="14">
        <v>2.6803170075016602</v>
      </c>
      <c r="AS359" s="13">
        <f t="shared" si="126"/>
        <v>26238.554328562161</v>
      </c>
      <c r="AT359" s="9">
        <v>2.8457639194500177</v>
      </c>
      <c r="AU359" s="13">
        <f t="shared" si="127"/>
        <v>27858.171625881841</v>
      </c>
    </row>
    <row r="360" spans="1:47" x14ac:dyDescent="0.45">
      <c r="A360">
        <f t="shared" si="122"/>
        <v>341</v>
      </c>
      <c r="B360" s="13">
        <f t="shared" si="123"/>
        <v>26110.980485259537</v>
      </c>
      <c r="F360">
        <f t="shared" si="124"/>
        <v>341</v>
      </c>
      <c r="G360" s="13">
        <f t="shared" si="125"/>
        <v>27826.183594460468</v>
      </c>
      <c r="AQ360">
        <v>341</v>
      </c>
      <c r="AR360" s="14">
        <v>2.6672851027086377</v>
      </c>
      <c r="AS360" s="13">
        <f t="shared" si="126"/>
        <v>26110.980485259537</v>
      </c>
      <c r="AT360" s="9">
        <v>2.8424962826899436</v>
      </c>
      <c r="AU360" s="13">
        <f t="shared" si="127"/>
        <v>27826.183594460468</v>
      </c>
    </row>
    <row r="361" spans="1:47" x14ac:dyDescent="0.45">
      <c r="A361">
        <f t="shared" si="122"/>
        <v>342</v>
      </c>
      <c r="B361" s="13">
        <f t="shared" si="123"/>
        <v>25982.960664936993</v>
      </c>
      <c r="F361">
        <f t="shared" si="124"/>
        <v>342</v>
      </c>
      <c r="G361" s="13">
        <f t="shared" si="125"/>
        <v>27794.167408658857</v>
      </c>
      <c r="AQ361">
        <v>342</v>
      </c>
      <c r="AR361" s="14">
        <v>2.6542076405355672</v>
      </c>
      <c r="AS361" s="13">
        <f t="shared" si="126"/>
        <v>25982.960664936993</v>
      </c>
      <c r="AT361" s="9">
        <v>2.8392257699076913</v>
      </c>
      <c r="AU361" s="13">
        <f t="shared" si="127"/>
        <v>27794.167408658857</v>
      </c>
    </row>
    <row r="362" spans="1:47" x14ac:dyDescent="0.45">
      <c r="A362">
        <f t="shared" si="122"/>
        <v>343</v>
      </c>
      <c r="B362" s="13">
        <f t="shared" si="123"/>
        <v>25854.494619397185</v>
      </c>
      <c r="F362">
        <f t="shared" si="124"/>
        <v>343</v>
      </c>
      <c r="G362" s="13">
        <f t="shared" si="125"/>
        <v>27762.123126128372</v>
      </c>
      <c r="AQ362">
        <v>343</v>
      </c>
      <c r="AR362" s="14">
        <v>2.6410845956286302</v>
      </c>
      <c r="AS362" s="13">
        <f t="shared" si="126"/>
        <v>25854.494619397185</v>
      </c>
      <c r="AT362" s="9">
        <v>2.8359523869924539</v>
      </c>
      <c r="AU362" s="13">
        <f t="shared" si="127"/>
        <v>27762.123126128372</v>
      </c>
    </row>
    <row r="363" spans="1:47" x14ac:dyDescent="0.45">
      <c r="A363">
        <f t="shared" si="122"/>
        <v>344</v>
      </c>
      <c r="B363" s="13">
        <f t="shared" si="123"/>
        <v>25725.582101030071</v>
      </c>
      <c r="F363">
        <f t="shared" si="124"/>
        <v>344</v>
      </c>
      <c r="G363" s="13">
        <f t="shared" si="125"/>
        <v>27730.050804234535</v>
      </c>
      <c r="AQ363">
        <v>344</v>
      </c>
      <c r="AR363" s="14">
        <v>2.6279159426940013</v>
      </c>
      <c r="AS363" s="13">
        <f t="shared" si="126"/>
        <v>25725.582101030071</v>
      </c>
      <c r="AT363" s="9">
        <v>2.8326761398042257</v>
      </c>
      <c r="AU363" s="13">
        <f t="shared" si="127"/>
        <v>27730.050804234535</v>
      </c>
    </row>
    <row r="364" spans="1:47" x14ac:dyDescent="0.45">
      <c r="A364">
        <f t="shared" si="122"/>
        <v>345</v>
      </c>
      <c r="B364" s="13">
        <f t="shared" si="123"/>
        <v>25596.222862809453</v>
      </c>
      <c r="F364">
        <f t="shared" si="124"/>
        <v>345</v>
      </c>
      <c r="G364" s="13">
        <f t="shared" si="125"/>
        <v>27697.950500059233</v>
      </c>
      <c r="AQ364">
        <v>345</v>
      </c>
      <c r="AR364" s="14">
        <v>2.6147016564974956</v>
      </c>
      <c r="AS364" s="13">
        <f t="shared" si="126"/>
        <v>25596.222862809453</v>
      </c>
      <c r="AT364" s="9">
        <v>2.8293970341740278</v>
      </c>
      <c r="AU364" s="13">
        <f t="shared" si="127"/>
        <v>27697.950500059233</v>
      </c>
    </row>
    <row r="365" spans="1:47" x14ac:dyDescent="0.45">
      <c r="A365">
        <f t="shared" si="122"/>
        <v>346</v>
      </c>
      <c r="B365" s="13">
        <f t="shared" si="123"/>
        <v>25466.41665829036</v>
      </c>
      <c r="F365">
        <f t="shared" si="124"/>
        <v>346</v>
      </c>
      <c r="G365" s="13">
        <f t="shared" si="125"/>
        <v>27665.822270402958</v>
      </c>
      <c r="AQ365">
        <v>346</v>
      </c>
      <c r="AR365" s="14">
        <v>2.6014417118643025</v>
      </c>
      <c r="AS365" s="13">
        <f t="shared" si="126"/>
        <v>25466.41665829036</v>
      </c>
      <c r="AT365" s="9">
        <v>2.826115075904136</v>
      </c>
      <c r="AU365" s="13">
        <f t="shared" si="127"/>
        <v>27665.822270402958</v>
      </c>
    </row>
    <row r="366" spans="1:47" x14ac:dyDescent="0.45">
      <c r="A366">
        <f t="shared" si="122"/>
        <v>347</v>
      </c>
      <c r="B366" s="13">
        <f t="shared" si="123"/>
        <v>25336.163241605595</v>
      </c>
      <c r="F366">
        <f t="shared" si="124"/>
        <v>347</v>
      </c>
      <c r="G366" s="13">
        <f t="shared" si="125"/>
        <v>27633.666171787005</v>
      </c>
      <c r="AQ366">
        <v>347</v>
      </c>
      <c r="AR366" s="14">
        <v>2.5881360836786311</v>
      </c>
      <c r="AS366" s="13">
        <f t="shared" si="126"/>
        <v>25336.163241605595</v>
      </c>
      <c r="AT366" s="9">
        <v>2.8228302707683053</v>
      </c>
      <c r="AU366" s="13">
        <f t="shared" si="127"/>
        <v>27633.666171787005</v>
      </c>
    </row>
    <row r="367" spans="1:47" x14ac:dyDescent="0.45">
      <c r="A367">
        <f t="shared" si="122"/>
        <v>348</v>
      </c>
      <c r="B367" s="13">
        <f t="shared" si="123"/>
        <v>25205.462367462838</v>
      </c>
      <c r="F367">
        <f t="shared" si="124"/>
        <v>348</v>
      </c>
      <c r="G367" s="13">
        <f t="shared" si="125"/>
        <v>27601.482260455661</v>
      </c>
      <c r="AQ367">
        <v>348</v>
      </c>
      <c r="AR367" s="14">
        <v>2.5747847468834171</v>
      </c>
      <c r="AS367" s="13">
        <f t="shared" si="126"/>
        <v>25205.462367462838</v>
      </c>
      <c r="AT367" s="9">
        <v>2.8195426245119934</v>
      </c>
      <c r="AU367" s="13">
        <f t="shared" si="127"/>
        <v>27601.482260455661</v>
      </c>
    </row>
    <row r="368" spans="1:47" x14ac:dyDescent="0.45">
      <c r="A368">
        <f t="shared" si="122"/>
        <v>349</v>
      </c>
      <c r="B368" s="13">
        <f t="shared" si="123"/>
        <v>25074.313791141787</v>
      </c>
      <c r="F368">
        <f t="shared" si="124"/>
        <v>349</v>
      </c>
      <c r="G368" s="13">
        <f t="shared" si="125"/>
        <v>27569.270592378292</v>
      </c>
      <c r="AQ368">
        <v>349</v>
      </c>
      <c r="AR368" s="14">
        <v>2.5613876764800261</v>
      </c>
      <c r="AS368" s="13">
        <f t="shared" si="126"/>
        <v>25074.313791141787</v>
      </c>
      <c r="AT368" s="9">
        <v>2.816252142852576</v>
      </c>
      <c r="AU368" s="13">
        <f t="shared" si="127"/>
        <v>27569.270592378292</v>
      </c>
    </row>
    <row r="369" spans="1:47" x14ac:dyDescent="0.45">
      <c r="A369">
        <f t="shared" si="122"/>
        <v>350</v>
      </c>
      <c r="B369" s="13">
        <f t="shared" si="123"/>
        <v>24942.717268491087</v>
      </c>
      <c r="F369">
        <f t="shared" si="124"/>
        <v>350</v>
      </c>
      <c r="G369" s="13">
        <f t="shared" si="125"/>
        <v>27537.031223251561</v>
      </c>
      <c r="AQ369">
        <v>350</v>
      </c>
      <c r="AR369" s="14">
        <v>2.5479448475279449</v>
      </c>
      <c r="AS369" s="13">
        <f t="shared" si="126"/>
        <v>24942.717268491087</v>
      </c>
      <c r="AT369" s="9">
        <v>2.8129588314795693</v>
      </c>
      <c r="AU369" s="13">
        <f t="shared" si="127"/>
        <v>27537.031223251561</v>
      </c>
    </row>
    <row r="370" spans="1:47" x14ac:dyDescent="0.45">
      <c r="A370">
        <f t="shared" si="122"/>
        <v>351</v>
      </c>
      <c r="B370" s="13">
        <f t="shared" si="123"/>
        <v>24810.672555925285</v>
      </c>
      <c r="F370">
        <f t="shared" si="124"/>
        <v>351</v>
      </c>
      <c r="G370" s="13">
        <f t="shared" si="125"/>
        <v>27504.764208501463</v>
      </c>
      <c r="AQ370">
        <v>351</v>
      </c>
      <c r="AR370" s="14">
        <v>2.5344562351444675</v>
      </c>
      <c r="AS370" s="13">
        <f t="shared" si="126"/>
        <v>24810.672555925285</v>
      </c>
      <c r="AT370" s="9">
        <v>2.8096626960548421</v>
      </c>
      <c r="AU370" s="13">
        <f t="shared" si="127"/>
        <v>27504.764208501463</v>
      </c>
    </row>
    <row r="371" spans="1:47" x14ac:dyDescent="0.45">
      <c r="A371">
        <f t="shared" si="122"/>
        <v>352</v>
      </c>
      <c r="B371" s="13">
        <f t="shared" si="123"/>
        <v>24678.179410422083</v>
      </c>
      <c r="F371">
        <f t="shared" si="124"/>
        <v>352</v>
      </c>
      <c r="G371" s="13">
        <f t="shared" si="125"/>
        <v>27472.469603285426</v>
      </c>
      <c r="AQ371">
        <v>352</v>
      </c>
      <c r="AR371" s="14">
        <v>2.520921814504415</v>
      </c>
      <c r="AS371" s="13">
        <f t="shared" si="126"/>
        <v>24678.179410422083</v>
      </c>
      <c r="AT371" s="9">
        <v>2.8063637422128287</v>
      </c>
      <c r="AU371" s="13">
        <f t="shared" si="127"/>
        <v>27472.469603285426</v>
      </c>
    </row>
    <row r="372" spans="1:47" x14ac:dyDescent="0.45">
      <c r="A372">
        <f t="shared" si="122"/>
        <v>353</v>
      </c>
      <c r="B372" s="13">
        <f t="shared" si="123"/>
        <v>24545.237589519373</v>
      </c>
      <c r="F372">
        <f t="shared" si="124"/>
        <v>353</v>
      </c>
      <c r="G372" s="13">
        <f t="shared" si="125"/>
        <v>27440.147462494398</v>
      </c>
      <c r="AQ372">
        <v>353</v>
      </c>
      <c r="AR372" s="14">
        <v>2.5073415608398339</v>
      </c>
      <c r="AS372" s="13">
        <f t="shared" si="126"/>
        <v>24545.237589519373</v>
      </c>
      <c r="AT372" s="9">
        <v>2.8030619755607402</v>
      </c>
      <c r="AU372" s="13">
        <f t="shared" si="127"/>
        <v>27440.147462494398</v>
      </c>
    </row>
    <row r="373" spans="1:47" x14ac:dyDescent="0.45">
      <c r="A373">
        <f t="shared" si="122"/>
        <v>354</v>
      </c>
      <c r="B373" s="13">
        <f t="shared" si="123"/>
        <v>24411.846851312308</v>
      </c>
      <c r="F373">
        <f t="shared" si="124"/>
        <v>354</v>
      </c>
      <c r="G373" s="13">
        <f t="shared" si="125"/>
        <v>27407.797840754869</v>
      </c>
      <c r="AQ373">
        <v>354</v>
      </c>
      <c r="AR373" s="14">
        <v>2.4937154494396943</v>
      </c>
      <c r="AS373" s="13">
        <f t="shared" si="126"/>
        <v>24411.846851312308</v>
      </c>
      <c r="AT373" s="9">
        <v>2.7997574016787747</v>
      </c>
      <c r="AU373" s="13">
        <f t="shared" si="127"/>
        <v>27407.797840754869</v>
      </c>
    </row>
    <row r="374" spans="1:47" x14ac:dyDescent="0.45">
      <c r="A374">
        <f t="shared" si="122"/>
        <v>355</v>
      </c>
      <c r="B374" s="13">
        <f t="shared" si="123"/>
        <v>24278.006954450444</v>
      </c>
      <c r="F374">
        <f t="shared" si="124"/>
        <v>355</v>
      </c>
      <c r="G374" s="13">
        <f t="shared" si="125"/>
        <v>27375.420792430858</v>
      </c>
      <c r="AQ374">
        <v>355</v>
      </c>
      <c r="AR374" s="14">
        <v>2.4800434556496018</v>
      </c>
      <c r="AS374" s="13">
        <f t="shared" si="126"/>
        <v>24278.006954450444</v>
      </c>
      <c r="AT374" s="9">
        <v>2.7964500261203167</v>
      </c>
      <c r="AU374" s="13">
        <f t="shared" si="127"/>
        <v>27375.420792430858</v>
      </c>
    </row>
    <row r="375" spans="1:47" x14ac:dyDescent="0.45">
      <c r="A375">
        <f t="shared" si="122"/>
        <v>356</v>
      </c>
      <c r="B375" s="13">
        <f t="shared" si="123"/>
        <v>24143.717658135116</v>
      </c>
      <c r="F375">
        <f t="shared" si="124"/>
        <v>356</v>
      </c>
      <c r="G375" s="13">
        <f t="shared" si="125"/>
        <v>27343.016371625967</v>
      </c>
      <c r="AQ375">
        <v>356</v>
      </c>
      <c r="AR375" s="14">
        <v>2.4663255548715242</v>
      </c>
      <c r="AS375" s="13">
        <f t="shared" si="126"/>
        <v>24143.717658135116</v>
      </c>
      <c r="AT375" s="9">
        <v>2.7931398544121504</v>
      </c>
      <c r="AU375" s="13">
        <f t="shared" si="127"/>
        <v>27343.016371625967</v>
      </c>
    </row>
    <row r="376" spans="1:47" x14ac:dyDescent="0.45">
      <c r="A376">
        <f t="shared" si="122"/>
        <v>357</v>
      </c>
      <c r="B376" s="13">
        <f t="shared" si="123"/>
        <v>24008.978722116284</v>
      </c>
      <c r="F376">
        <f t="shared" si="124"/>
        <v>357</v>
      </c>
      <c r="G376" s="13">
        <f t="shared" si="125"/>
        <v>27310.58463218531</v>
      </c>
      <c r="AQ376">
        <v>357</v>
      </c>
      <c r="AR376" s="14">
        <v>2.4525617225634759</v>
      </c>
      <c r="AS376" s="13">
        <f t="shared" si="126"/>
        <v>24008.978722116284</v>
      </c>
      <c r="AT376" s="9">
        <v>2.7898268920546538</v>
      </c>
      <c r="AU376" s="13">
        <f t="shared" si="127"/>
        <v>27310.58463218531</v>
      </c>
    </row>
    <row r="377" spans="1:47" x14ac:dyDescent="0.45">
      <c r="A377">
        <f t="shared" si="122"/>
        <v>358</v>
      </c>
      <c r="B377" s="13">
        <f t="shared" si="123"/>
        <v>23873.789906689966</v>
      </c>
      <c r="F377">
        <f t="shared" si="124"/>
        <v>358</v>
      </c>
      <c r="G377" s="13">
        <f t="shared" si="125"/>
        <v>27278.125627697482</v>
      </c>
      <c r="AQ377">
        <v>358</v>
      </c>
      <c r="AR377" s="14">
        <v>2.4387519342392494</v>
      </c>
      <c r="AS377" s="13">
        <f t="shared" si="126"/>
        <v>23873.789906689966</v>
      </c>
      <c r="AT377" s="9">
        <v>2.7865111445220014</v>
      </c>
      <c r="AU377" s="13">
        <f t="shared" si="127"/>
        <v>27278.125627697482</v>
      </c>
    </row>
    <row r="378" spans="1:47" x14ac:dyDescent="0.45">
      <c r="A378">
        <f t="shared" si="122"/>
        <v>359</v>
      </c>
      <c r="B378" s="13">
        <f t="shared" si="123"/>
        <v>23738.150972695548</v>
      </c>
      <c r="F378">
        <f t="shared" si="124"/>
        <v>359</v>
      </c>
      <c r="G378" s="13">
        <f t="shared" si="125"/>
        <v>27245.639411496533</v>
      </c>
      <c r="AQ378">
        <v>359</v>
      </c>
      <c r="AR378" s="14">
        <v>2.424896165468144</v>
      </c>
      <c r="AS378" s="13">
        <f t="shared" si="126"/>
        <v>23738.150972695548</v>
      </c>
      <c r="AT378" s="9">
        <v>2.7831926172623653</v>
      </c>
      <c r="AU378" s="13">
        <f t="shared" si="127"/>
        <v>27245.639411496533</v>
      </c>
    </row>
    <row r="379" spans="1:47" x14ac:dyDescent="0.45">
      <c r="A379">
        <f t="shared" si="122"/>
        <v>360</v>
      </c>
      <c r="B379" s="13">
        <f t="shared" si="123"/>
        <v>23602.061681512703</v>
      </c>
      <c r="F379">
        <f t="shared" si="124"/>
        <v>360</v>
      </c>
      <c r="G379" s="13">
        <f t="shared" si="125"/>
        <v>27213.126036663809</v>
      </c>
      <c r="AQ379">
        <v>360</v>
      </c>
      <c r="AR379" s="14">
        <v>2.4109943918746515</v>
      </c>
      <c r="AS379" s="13">
        <f t="shared" si="126"/>
        <v>23602.061681512703</v>
      </c>
      <c r="AT379" s="9">
        <v>2.7798713156981032</v>
      </c>
      <c r="AU379" s="13">
        <f t="shared" si="127"/>
        <v>27213.126036663809</v>
      </c>
    </row>
    <row r="380" spans="1:47" x14ac:dyDescent="0.45">
      <c r="A380">
        <f t="shared" si="122"/>
        <v>361</v>
      </c>
      <c r="B380" s="13">
        <f t="shared" si="123"/>
        <v>23465.521795059183</v>
      </c>
      <c r="F380">
        <f t="shared" si="124"/>
        <v>361</v>
      </c>
      <c r="G380" s="13">
        <f t="shared" si="125"/>
        <v>27180.585556029917</v>
      </c>
      <c r="AQ380">
        <v>361</v>
      </c>
      <c r="AR380" s="14">
        <v>2.397046589138228</v>
      </c>
      <c r="AS380" s="13">
        <f t="shared" si="126"/>
        <v>23465.521795059183</v>
      </c>
      <c r="AT380" s="9">
        <v>2.7765472452259603</v>
      </c>
      <c r="AU380" s="13">
        <f t="shared" si="127"/>
        <v>27180.585556029917</v>
      </c>
    </row>
    <row r="381" spans="1:47" x14ac:dyDescent="0.45">
      <c r="A381">
        <f t="shared" si="122"/>
        <v>362</v>
      </c>
      <c r="B381" s="13">
        <f t="shared" si="123"/>
        <v>23328.531075787498</v>
      </c>
      <c r="F381">
        <f t="shared" si="124"/>
        <v>362</v>
      </c>
      <c r="G381" s="13">
        <f t="shared" si="125"/>
        <v>27148.018022176548</v>
      </c>
      <c r="AQ381">
        <v>362</v>
      </c>
      <c r="AR381" s="14">
        <v>2.3830527329929567</v>
      </c>
      <c r="AS381" s="13">
        <f t="shared" si="126"/>
        <v>23328.531075787498</v>
      </c>
      <c r="AT381" s="9">
        <v>2.7732204112172529</v>
      </c>
      <c r="AU381" s="13">
        <f t="shared" si="127"/>
        <v>27148.018022176548</v>
      </c>
    </row>
    <row r="382" spans="1:47" x14ac:dyDescent="0.45">
      <c r="A382">
        <f t="shared" si="122"/>
        <v>363</v>
      </c>
      <c r="B382" s="13">
        <f t="shared" si="123"/>
        <v>23191.089286682851</v>
      </c>
      <c r="F382">
        <f t="shared" si="124"/>
        <v>363</v>
      </c>
      <c r="G382" s="13">
        <f t="shared" si="125"/>
        <v>27115.423487438409</v>
      </c>
      <c r="AQ382">
        <v>363</v>
      </c>
      <c r="AR382" s="14">
        <v>2.3690127992273364</v>
      </c>
      <c r="AS382" s="13">
        <f t="shared" si="126"/>
        <v>23191.089286682851</v>
      </c>
      <c r="AT382" s="9">
        <v>2.7698908190180691</v>
      </c>
      <c r="AU382" s="13">
        <f t="shared" si="127"/>
        <v>27115.423487438409</v>
      </c>
    </row>
    <row r="383" spans="1:47" x14ac:dyDescent="0.45">
      <c r="A383">
        <f t="shared" si="122"/>
        <v>364</v>
      </c>
      <c r="B383" s="13">
        <f t="shared" si="123"/>
        <v>23053.196191260024</v>
      </c>
      <c r="F383">
        <f t="shared" si="124"/>
        <v>364</v>
      </c>
      <c r="G383" s="13">
        <f t="shared" si="125"/>
        <v>27082.80200390493</v>
      </c>
      <c r="AQ383">
        <v>364</v>
      </c>
      <c r="AR383" s="14">
        <v>2.3549267636839635</v>
      </c>
      <c r="AS383" s="13">
        <f t="shared" si="126"/>
        <v>23053.196191260024</v>
      </c>
      <c r="AT383" s="9">
        <v>2.7665584739494409</v>
      </c>
      <c r="AU383" s="13">
        <f t="shared" si="127"/>
        <v>27082.80200390493</v>
      </c>
    </row>
    <row r="384" spans="1:47" x14ac:dyDescent="0.45">
      <c r="A384">
        <f t="shared" si="122"/>
        <v>365</v>
      </c>
      <c r="B384" s="13">
        <f t="shared" si="123"/>
        <v>22914.851553560929</v>
      </c>
      <c r="F384">
        <f t="shared" si="124"/>
        <v>365</v>
      </c>
      <c r="G384" s="13">
        <f t="shared" si="125"/>
        <v>27050.153623422226</v>
      </c>
      <c r="AQ384">
        <v>365</v>
      </c>
      <c r="AR384" s="14">
        <v>2.3407946022592814</v>
      </c>
      <c r="AS384" s="13">
        <f t="shared" si="126"/>
        <v>22914.851553560929</v>
      </c>
      <c r="AT384" s="9">
        <v>2.7632233813075451</v>
      </c>
      <c r="AU384" s="13">
        <f t="shared" si="127"/>
        <v>27050.153623422226</v>
      </c>
    </row>
    <row r="385" spans="1:47" x14ac:dyDescent="0.45">
      <c r="A385">
        <f t="shared" si="122"/>
        <v>366</v>
      </c>
      <c r="B385" s="13">
        <f t="shared" si="123"/>
        <v>22776.055138152078</v>
      </c>
      <c r="F385">
        <f t="shared" si="124"/>
        <v>366</v>
      </c>
      <c r="G385" s="13">
        <f t="shared" si="125"/>
        <v>27017.478397594838</v>
      </c>
      <c r="AQ385">
        <v>366</v>
      </c>
      <c r="AR385" s="14">
        <v>2.3266162909033214</v>
      </c>
      <c r="AS385" s="13">
        <f t="shared" si="126"/>
        <v>22776.055138152078</v>
      </c>
      <c r="AT385" s="9">
        <v>2.7598855463638809</v>
      </c>
      <c r="AU385" s="13">
        <f t="shared" si="127"/>
        <v>27017.478397594838</v>
      </c>
    </row>
    <row r="386" spans="1:47" x14ac:dyDescent="0.45">
      <c r="A386">
        <f t="shared" si="122"/>
        <v>367</v>
      </c>
      <c r="B386" s="13">
        <f t="shared" si="123"/>
        <v>22636.80671012164</v>
      </c>
      <c r="F386">
        <f t="shared" si="124"/>
        <v>367</v>
      </c>
      <c r="G386" s="13">
        <f t="shared" si="125"/>
        <v>26984.776377787479</v>
      </c>
      <c r="AQ386">
        <v>367</v>
      </c>
      <c r="AR386" s="14">
        <v>2.3123918056194062</v>
      </c>
      <c r="AS386" s="13">
        <f t="shared" si="126"/>
        <v>22636.80671012164</v>
      </c>
      <c r="AT386" s="9">
        <v>2.7565449743654491</v>
      </c>
      <c r="AU386" s="13">
        <f t="shared" si="127"/>
        <v>26984.776377787479</v>
      </c>
    </row>
    <row r="387" spans="1:47" x14ac:dyDescent="0.45">
      <c r="A387">
        <f t="shared" si="122"/>
        <v>368</v>
      </c>
      <c r="B387" s="13">
        <f t="shared" si="123"/>
        <v>22497.106035077366</v>
      </c>
      <c r="F387">
        <f t="shared" si="124"/>
        <v>368</v>
      </c>
      <c r="G387" s="13">
        <f t="shared" si="125"/>
        <v>26952.047615126859</v>
      </c>
      <c r="AQ387">
        <v>368</v>
      </c>
      <c r="AR387" s="14">
        <v>2.2981211224639311</v>
      </c>
      <c r="AS387" s="13">
        <f t="shared" si="126"/>
        <v>22497.106035077366</v>
      </c>
      <c r="AT387" s="9">
        <v>2.7532016705349385</v>
      </c>
      <c r="AU387" s="13">
        <f t="shared" si="127"/>
        <v>26952.047615126859</v>
      </c>
    </row>
    <row r="388" spans="1:47" x14ac:dyDescent="0.45">
      <c r="A388">
        <f t="shared" si="122"/>
        <v>369</v>
      </c>
      <c r="B388" s="13">
        <f t="shared" si="123"/>
        <v>22356.952879143631</v>
      </c>
      <c r="F388">
        <f t="shared" si="124"/>
        <v>369</v>
      </c>
      <c r="G388" s="13">
        <f t="shared" si="125"/>
        <v>26919.29216050341</v>
      </c>
      <c r="AQ388">
        <v>369</v>
      </c>
      <c r="AR388" s="14">
        <v>2.2838042175460678</v>
      </c>
      <c r="AS388" s="13">
        <f t="shared" si="126"/>
        <v>22356.952879143631</v>
      </c>
      <c r="AT388" s="9">
        <v>2.7498556400709009</v>
      </c>
      <c r="AU388" s="13">
        <f t="shared" si="127"/>
        <v>26919.29216050341</v>
      </c>
    </row>
    <row r="389" spans="1:47" x14ac:dyDescent="0.45">
      <c r="A389">
        <f t="shared" si="122"/>
        <v>370</v>
      </c>
      <c r="B389" s="13">
        <f t="shared" si="123"/>
        <v>22216.347008959041</v>
      </c>
      <c r="F389">
        <f t="shared" si="124"/>
        <v>370</v>
      </c>
      <c r="G389" s="13">
        <f t="shared" si="125"/>
        <v>26886.510064572987</v>
      </c>
      <c r="AQ389">
        <v>370</v>
      </c>
      <c r="AR389" s="14">
        <v>2.269441067027516</v>
      </c>
      <c r="AS389" s="13">
        <f t="shared" si="126"/>
        <v>22216.347008959041</v>
      </c>
      <c r="AT389" s="9">
        <v>2.7465068881479255</v>
      </c>
      <c r="AU389" s="13">
        <f t="shared" si="127"/>
        <v>26886.510064572987</v>
      </c>
    </row>
    <row r="390" spans="1:47" x14ac:dyDescent="0.45">
      <c r="A390">
        <f t="shared" si="122"/>
        <v>371</v>
      </c>
      <c r="B390" s="13">
        <f t="shared" si="123"/>
        <v>22075.288191673837</v>
      </c>
      <c r="F390">
        <f t="shared" si="124"/>
        <v>371</v>
      </c>
      <c r="G390" s="13">
        <f t="shared" si="125"/>
        <v>26853.701377758636</v>
      </c>
      <c r="AQ390">
        <v>371</v>
      </c>
      <c r="AR390" s="14">
        <v>2.2550316471222418</v>
      </c>
      <c r="AS390" s="13">
        <f t="shared" si="126"/>
        <v>22075.288191673837</v>
      </c>
      <c r="AT390" s="9">
        <v>2.7431554199168202</v>
      </c>
      <c r="AU390" s="13">
        <f t="shared" si="127"/>
        <v>26853.701377758636</v>
      </c>
    </row>
    <row r="391" spans="1:47" x14ac:dyDescent="0.45">
      <c r="A391">
        <f t="shared" si="122"/>
        <v>372</v>
      </c>
      <c r="B391" s="13">
        <f t="shared" si="123"/>
        <v>21933.77619494759</v>
      </c>
      <c r="F391">
        <f t="shared" si="124"/>
        <v>372</v>
      </c>
      <c r="G391" s="13">
        <f t="shared" si="125"/>
        <v>26820.866150252248</v>
      </c>
      <c r="AQ391">
        <v>372</v>
      </c>
      <c r="AR391" s="14">
        <v>2.2405759340962388</v>
      </c>
      <c r="AS391" s="13">
        <f t="shared" si="126"/>
        <v>21933.77619494759</v>
      </c>
      <c r="AT391" s="9">
        <v>2.7398012405047805</v>
      </c>
      <c r="AU391" s="13">
        <f t="shared" si="127"/>
        <v>26820.866150252248</v>
      </c>
    </row>
    <row r="392" spans="1:47" x14ac:dyDescent="0.45">
      <c r="A392">
        <f t="shared" si="122"/>
        <v>373</v>
      </c>
      <c r="B392" s="13">
        <f t="shared" si="123"/>
        <v>21791.810786946422</v>
      </c>
      <c r="F392">
        <f t="shared" si="124"/>
        <v>373</v>
      </c>
      <c r="G392" s="13">
        <f t="shared" si="125"/>
        <v>26788.004432016241</v>
      </c>
      <c r="AQ392">
        <v>373</v>
      </c>
      <c r="AR392" s="14">
        <v>2.2260739042672464</v>
      </c>
      <c r="AS392" s="13">
        <f t="shared" si="126"/>
        <v>21791.810786946422</v>
      </c>
      <c r="AT392" s="9">
        <v>2.7364443550155588</v>
      </c>
      <c r="AU392" s="13">
        <f t="shared" si="127"/>
        <v>26788.004432016241</v>
      </c>
    </row>
    <row r="393" spans="1:47" x14ac:dyDescent="0.45">
      <c r="A393">
        <f t="shared" si="122"/>
        <v>374</v>
      </c>
      <c r="B393" s="13">
        <f t="shared" si="123"/>
        <v>21649.391736340884</v>
      </c>
      <c r="F393">
        <f t="shared" si="124"/>
        <v>374</v>
      </c>
      <c r="G393" s="13">
        <f t="shared" si="125"/>
        <v>26755.116272785261</v>
      </c>
      <c r="AQ393">
        <v>374</v>
      </c>
      <c r="AR393" s="14">
        <v>2.2115255340045326</v>
      </c>
      <c r="AS393" s="13">
        <f t="shared" si="126"/>
        <v>21649.391736340884</v>
      </c>
      <c r="AT393" s="9">
        <v>2.7330847685296424</v>
      </c>
      <c r="AU393" s="13">
        <f t="shared" si="127"/>
        <v>26755.116272785261</v>
      </c>
    </row>
    <row r="394" spans="1:47" x14ac:dyDescent="0.45">
      <c r="A394">
        <f t="shared" si="122"/>
        <v>375</v>
      </c>
      <c r="B394" s="13">
        <f t="shared" si="123"/>
        <v>21506.51881230322</v>
      </c>
      <c r="F394">
        <f t="shared" si="124"/>
        <v>375</v>
      </c>
      <c r="G394" s="13">
        <f t="shared" si="125"/>
        <v>26722.201722067752</v>
      </c>
      <c r="AQ394">
        <v>375</v>
      </c>
      <c r="AR394" s="14">
        <v>2.1969307997286132</v>
      </c>
      <c r="AS394" s="13">
        <f t="shared" si="126"/>
        <v>21506.51881230322</v>
      </c>
      <c r="AT394" s="9">
        <v>2.7297224861044107</v>
      </c>
      <c r="AU394" s="13">
        <f t="shared" si="127"/>
        <v>26722.201722067752</v>
      </c>
    </row>
    <row r="395" spans="1:47" x14ac:dyDescent="0.45">
      <c r="A395">
        <f t="shared" si="122"/>
        <v>376</v>
      </c>
      <c r="B395" s="13">
        <f t="shared" si="123"/>
        <v>21363.191784505063</v>
      </c>
      <c r="F395">
        <f t="shared" si="124"/>
        <v>376</v>
      </c>
      <c r="G395" s="13">
        <f t="shared" si="125"/>
        <v>26689.26082914765</v>
      </c>
      <c r="AQ395">
        <v>376</v>
      </c>
      <c r="AR395" s="14">
        <v>2.1822896779110179</v>
      </c>
      <c r="AS395" s="13">
        <f t="shared" si="126"/>
        <v>21363.191784505063</v>
      </c>
      <c r="AT395" s="9">
        <v>2.7263575127743089</v>
      </c>
      <c r="AU395" s="13">
        <f t="shared" si="127"/>
        <v>26689.26082914765</v>
      </c>
    </row>
    <row r="396" spans="1:47" x14ac:dyDescent="0.45">
      <c r="A396">
        <f t="shared" si="122"/>
        <v>377</v>
      </c>
      <c r="B396" s="13">
        <f t="shared" si="123"/>
        <v>21219.410423115074</v>
      </c>
      <c r="F396">
        <f t="shared" si="124"/>
        <v>377</v>
      </c>
      <c r="G396" s="13">
        <f t="shared" si="125"/>
        <v>26656.293643085981</v>
      </c>
      <c r="AQ396">
        <v>377</v>
      </c>
      <c r="AR396" s="14">
        <v>2.1676021450740497</v>
      </c>
      <c r="AS396" s="13">
        <f t="shared" si="126"/>
        <v>21219.410423115074</v>
      </c>
      <c r="AT396" s="9">
        <v>2.7229898535510122</v>
      </c>
      <c r="AU396" s="13">
        <f t="shared" si="127"/>
        <v>26656.293643085981</v>
      </c>
    </row>
    <row r="397" spans="1:47" x14ac:dyDescent="0.45">
      <c r="A397">
        <f t="shared" si="122"/>
        <v>378</v>
      </c>
      <c r="B397" s="13">
        <f t="shared" si="123"/>
        <v>21075.174498796394</v>
      </c>
      <c r="F397">
        <f t="shared" si="124"/>
        <v>378</v>
      </c>
      <c r="G397" s="13">
        <f t="shared" si="125"/>
        <v>26623.30021272245</v>
      </c>
      <c r="AQ397">
        <v>378</v>
      </c>
      <c r="AR397" s="14">
        <v>2.152868177790523</v>
      </c>
      <c r="AS397" s="13">
        <f t="shared" si="126"/>
        <v>21075.174498796394</v>
      </c>
      <c r="AT397" s="9">
        <v>2.7196195134235861</v>
      </c>
      <c r="AU397" s="13">
        <f t="shared" si="127"/>
        <v>26623.30021272245</v>
      </c>
    </row>
    <row r="398" spans="1:47" x14ac:dyDescent="0.45">
      <c r="A398">
        <f t="shared" si="122"/>
        <v>379</v>
      </c>
      <c r="B398" s="13">
        <f t="shared" si="123"/>
        <v>20930.483782704574</v>
      </c>
      <c r="F398">
        <f t="shared" si="124"/>
        <v>379</v>
      </c>
      <c r="G398" s="13">
        <f t="shared" si="125"/>
        <v>26590.28058667701</v>
      </c>
      <c r="AQ398">
        <v>379</v>
      </c>
      <c r="AR398" s="14">
        <v>2.1380877526835516</v>
      </c>
      <c r="AS398" s="13">
        <f t="shared" si="126"/>
        <v>20930.483782704574</v>
      </c>
      <c r="AT398" s="9">
        <v>2.7162464973586502</v>
      </c>
      <c r="AU398" s="13">
        <f t="shared" si="127"/>
        <v>26590.28058667701</v>
      </c>
    </row>
    <row r="399" spans="1:47" x14ac:dyDescent="0.45">
      <c r="A399">
        <f t="shared" si="122"/>
        <v>380</v>
      </c>
      <c r="B399" s="13">
        <f t="shared" si="123"/>
        <v>20785.338046484765</v>
      </c>
      <c r="F399">
        <f t="shared" si="124"/>
        <v>380</v>
      </c>
      <c r="G399" s="13">
        <f t="shared" si="125"/>
        <v>26557.234813351472</v>
      </c>
      <c r="AQ399">
        <v>380</v>
      </c>
      <c r="AR399" s="14">
        <v>2.1232608464262657</v>
      </c>
      <c r="AS399" s="13">
        <f t="shared" si="126"/>
        <v>20785.338046484765</v>
      </c>
      <c r="AT399" s="9">
        <v>2.7128708103005383</v>
      </c>
      <c r="AU399" s="13">
        <f t="shared" si="127"/>
        <v>26557.234813351472</v>
      </c>
    </row>
    <row r="400" spans="1:47" x14ac:dyDescent="0.45">
      <c r="A400">
        <f t="shared" si="122"/>
        <v>381</v>
      </c>
      <c r="B400" s="13">
        <f t="shared" si="123"/>
        <v>20639.737062269844</v>
      </c>
      <c r="F400">
        <f t="shared" si="124"/>
        <v>381</v>
      </c>
      <c r="G400" s="13">
        <f t="shared" si="125"/>
        <v>26524.162940930983</v>
      </c>
      <c r="AQ400">
        <v>381</v>
      </c>
      <c r="AR400" s="14">
        <v>2.1083874357416148</v>
      </c>
      <c r="AS400" s="13">
        <f t="shared" si="126"/>
        <v>20639.737062269844</v>
      </c>
      <c r="AT400" s="9">
        <v>2.7094924571714536</v>
      </c>
      <c r="AU400" s="13">
        <f t="shared" si="127"/>
        <v>26524.162940930983</v>
      </c>
    </row>
    <row r="401" spans="1:47" x14ac:dyDescent="0.45">
      <c r="A401">
        <f t="shared" si="122"/>
        <v>382</v>
      </c>
      <c r="B401" s="13">
        <f t="shared" si="123"/>
        <v>20493.680602677832</v>
      </c>
      <c r="F401">
        <f t="shared" si="124"/>
        <v>382</v>
      </c>
      <c r="G401" s="13">
        <f t="shared" si="125"/>
        <v>26491.065017385645</v>
      </c>
      <c r="AQ401">
        <v>382</v>
      </c>
      <c r="AR401" s="14">
        <v>2.0934674974021075</v>
      </c>
      <c r="AS401" s="13">
        <f t="shared" si="126"/>
        <v>20493.680602677832</v>
      </c>
      <c r="AT401" s="9">
        <v>2.7061114428716304</v>
      </c>
      <c r="AU401" s="13">
        <f t="shared" si="127"/>
        <v>26491.065017385645</v>
      </c>
    </row>
    <row r="402" spans="1:47" x14ac:dyDescent="0.45">
      <c r="A402">
        <f t="shared" si="122"/>
        <v>383</v>
      </c>
      <c r="B402" s="13">
        <f t="shared" si="123"/>
        <v>20347.168440809583</v>
      </c>
      <c r="F402">
        <f t="shared" si="124"/>
        <v>383</v>
      </c>
      <c r="G402" s="13">
        <f t="shared" si="125"/>
        <v>26457.941090471984</v>
      </c>
      <c r="AQ402">
        <v>383</v>
      </c>
      <c r="AR402" s="14">
        <v>2.0785010082295763</v>
      </c>
      <c r="AS402" s="13">
        <f t="shared" si="126"/>
        <v>20347.168440809583</v>
      </c>
      <c r="AT402" s="9">
        <v>2.7027277722794865</v>
      </c>
      <c r="AU402" s="13">
        <f t="shared" si="127"/>
        <v>26457.941090471984</v>
      </c>
    </row>
    <row r="403" spans="1:47" x14ac:dyDescent="0.45">
      <c r="A403">
        <f t="shared" si="122"/>
        <v>384</v>
      </c>
      <c r="B403" s="13">
        <f t="shared" si="123"/>
        <v>20200.200350246618</v>
      </c>
      <c r="F403">
        <f t="shared" si="124"/>
        <v>384</v>
      </c>
      <c r="G403" s="13">
        <f t="shared" si="125"/>
        <v>26424.791207734444</v>
      </c>
      <c r="AQ403">
        <v>384</v>
      </c>
      <c r="AR403" s="14">
        <v>2.0634879450949524</v>
      </c>
      <c r="AS403" s="13">
        <f t="shared" si="126"/>
        <v>20200.200350246618</v>
      </c>
      <c r="AT403" s="9">
        <v>2.699341450251775</v>
      </c>
      <c r="AU403" s="13">
        <f t="shared" si="127"/>
        <v>26424.791207734444</v>
      </c>
    </row>
    <row r="404" spans="1:47" x14ac:dyDescent="0.45">
      <c r="A404">
        <f t="shared" ref="A404:A467" si="128">AQ404*B$12*B$13</f>
        <v>385</v>
      </c>
      <c r="B404" s="13">
        <f t="shared" ref="B404:B467" si="129">IF(B$10="DDC-1T+",AS404*B$11*B$13^2,AU404*B$11*B$13^2)</f>
        <v>20052.776105048808</v>
      </c>
      <c r="F404">
        <f t="shared" ref="F404:F467" si="130">AQ404*G$12*G$13</f>
        <v>385</v>
      </c>
      <c r="G404" s="13">
        <f t="shared" ref="G404:G467" si="131">IF(G$10="DDC-1T+",AS404*G$11*G$13^2,AU404*G$11*G$13^2)</f>
        <v>26391.615416506946</v>
      </c>
      <c r="AQ404">
        <v>385</v>
      </c>
      <c r="AR404" s="14">
        <v>2.0484282849180331</v>
      </c>
      <c r="AS404" s="13">
        <f t="shared" ref="AS404:AS467" si="132">AR404*998.2*9.807</f>
        <v>20052.776105048808</v>
      </c>
      <c r="AT404" s="9">
        <v>2.6959524816237437</v>
      </c>
      <c r="AU404" s="13">
        <f t="shared" ref="AU404:AU467" si="133">AT404*998.2*9.807</f>
        <v>26391.615416506946</v>
      </c>
    </row>
    <row r="405" spans="1:47" x14ac:dyDescent="0.45">
      <c r="A405">
        <f t="shared" si="128"/>
        <v>386</v>
      </c>
      <c r="B405" s="13">
        <f t="shared" si="129"/>
        <v>19904.895479752115</v>
      </c>
      <c r="F405">
        <f t="shared" si="130"/>
        <v>386</v>
      </c>
      <c r="G405" s="13">
        <f t="shared" si="131"/>
        <v>26358.413763914294</v>
      </c>
      <c r="AQ405">
        <v>386</v>
      </c>
      <c r="AR405" s="14">
        <v>2.033322004667248</v>
      </c>
      <c r="AS405" s="13">
        <f t="shared" si="132"/>
        <v>19904.895479752115</v>
      </c>
      <c r="AT405" s="9">
        <v>2.6925608712092792</v>
      </c>
      <c r="AU405" s="13">
        <f t="shared" si="133"/>
        <v>26358.413763914294</v>
      </c>
    </row>
    <row r="406" spans="1:47" x14ac:dyDescent="0.45">
      <c r="A406">
        <f t="shared" si="128"/>
        <v>387</v>
      </c>
      <c r="B406" s="13">
        <f t="shared" si="129"/>
        <v>19756.558249366364</v>
      </c>
      <c r="F406">
        <f t="shared" si="130"/>
        <v>387</v>
      </c>
      <c r="G406" s="13">
        <f t="shared" si="131"/>
        <v>26325.186296873668</v>
      </c>
      <c r="AQ406">
        <v>387</v>
      </c>
      <c r="AR406" s="14">
        <v>2.0181690813594337</v>
      </c>
      <c r="AS406" s="13">
        <f t="shared" si="132"/>
        <v>19756.558249366364</v>
      </c>
      <c r="AT406" s="9">
        <v>2.6891666238010581</v>
      </c>
      <c r="AU406" s="13">
        <f t="shared" si="133"/>
        <v>26325.186296873668</v>
      </c>
    </row>
    <row r="407" spans="1:47" x14ac:dyDescent="0.45">
      <c r="A407">
        <f t="shared" si="128"/>
        <v>388</v>
      </c>
      <c r="B407" s="13">
        <f t="shared" si="129"/>
        <v>19607.764189372992</v>
      </c>
      <c r="F407">
        <f t="shared" si="130"/>
        <v>388</v>
      </c>
      <c r="G407" s="13">
        <f t="shared" si="131"/>
        <v>26291.933062096072</v>
      </c>
      <c r="AQ407">
        <v>388</v>
      </c>
      <c r="AR407" s="14">
        <v>2.0029694920596026</v>
      </c>
      <c r="AS407" s="13">
        <f t="shared" si="132"/>
        <v>19607.764189372992</v>
      </c>
      <c r="AT407" s="9">
        <v>2.6857697441706962</v>
      </c>
      <c r="AU407" s="13">
        <f t="shared" si="133"/>
        <v>26291.933062096072</v>
      </c>
    </row>
    <row r="408" spans="1:47" x14ac:dyDescent="0.45">
      <c r="A408">
        <f t="shared" si="128"/>
        <v>389</v>
      </c>
      <c r="B408" s="13">
        <f t="shared" si="129"/>
        <v>19458.513075722869</v>
      </c>
      <c r="F408">
        <f t="shared" si="130"/>
        <v>389</v>
      </c>
      <c r="G408" s="13">
        <f t="shared" si="131"/>
        <v>26258.654106087783</v>
      </c>
      <c r="AQ408">
        <v>389</v>
      </c>
      <c r="AR408" s="14">
        <v>1.9877232138807197</v>
      </c>
      <c r="AS408" s="13">
        <f t="shared" si="132"/>
        <v>19458.513075722869</v>
      </c>
      <c r="AT408" s="9">
        <v>2.6823702370688962</v>
      </c>
      <c r="AU408" s="13">
        <f t="shared" si="133"/>
        <v>26258.654106087783</v>
      </c>
    </row>
    <row r="409" spans="1:47" x14ac:dyDescent="0.45">
      <c r="A409">
        <f t="shared" si="128"/>
        <v>390</v>
      </c>
      <c r="B409" s="13">
        <f t="shared" si="129"/>
        <v>19308.804684834042</v>
      </c>
      <c r="F409">
        <f t="shared" si="130"/>
        <v>390</v>
      </c>
      <c r="G409" s="13">
        <f t="shared" si="131"/>
        <v>26225.349475151732</v>
      </c>
      <c r="AQ409">
        <v>390</v>
      </c>
      <c r="AR409" s="14">
        <v>1.9724302239834741</v>
      </c>
      <c r="AS409" s="13">
        <f t="shared" si="132"/>
        <v>19308.804684834042</v>
      </c>
      <c r="AT409" s="9">
        <v>2.6789681072255878</v>
      </c>
      <c r="AU409" s="13">
        <f t="shared" si="133"/>
        <v>26225.349475151732</v>
      </c>
    </row>
    <row r="410" spans="1:47" x14ac:dyDescent="0.45">
      <c r="A410">
        <f t="shared" si="128"/>
        <v>391</v>
      </c>
      <c r="B410" s="13">
        <f t="shared" si="129"/>
        <v>19158.638793589827</v>
      </c>
      <c r="F410">
        <f t="shared" si="130"/>
        <v>391</v>
      </c>
      <c r="G410" s="13">
        <f t="shared" si="131"/>
        <v>26192.019215388958</v>
      </c>
      <c r="AQ410">
        <v>391</v>
      </c>
      <c r="AR410" s="14">
        <v>1.9570904995760827</v>
      </c>
      <c r="AS410" s="13">
        <f t="shared" si="132"/>
        <v>19158.638793589827</v>
      </c>
      <c r="AT410" s="9">
        <v>2.6755633593500785</v>
      </c>
      <c r="AU410" s="13">
        <f t="shared" si="133"/>
        <v>26192.019215388958</v>
      </c>
    </row>
    <row r="411" spans="1:47" x14ac:dyDescent="0.45">
      <c r="A411">
        <f t="shared" si="128"/>
        <v>392</v>
      </c>
      <c r="B411" s="13">
        <f t="shared" si="129"/>
        <v>19008.015179336311</v>
      </c>
      <c r="F411">
        <f t="shared" si="130"/>
        <v>392</v>
      </c>
      <c r="G411" s="13">
        <f t="shared" si="131"/>
        <v>26158.66337269999</v>
      </c>
      <c r="AQ411">
        <v>392</v>
      </c>
      <c r="AR411" s="14">
        <v>1.9417040179140348</v>
      </c>
      <c r="AS411" s="13">
        <f t="shared" si="132"/>
        <v>19008.015179336311</v>
      </c>
      <c r="AT411" s="9">
        <v>2.672155998131192</v>
      </c>
      <c r="AU411" s="13">
        <f t="shared" si="133"/>
        <v>26158.66337269999</v>
      </c>
    </row>
    <row r="412" spans="1:47" x14ac:dyDescent="0.45">
      <c r="A412">
        <f t="shared" si="128"/>
        <v>393</v>
      </c>
      <c r="B412" s="13">
        <f t="shared" si="129"/>
        <v>18856.933619880368</v>
      </c>
      <c r="F412">
        <f t="shared" si="130"/>
        <v>393</v>
      </c>
      <c r="G412" s="13">
        <f t="shared" si="131"/>
        <v>26125.281992786182</v>
      </c>
      <c r="AQ412">
        <v>393</v>
      </c>
      <c r="AR412" s="14">
        <v>1.9262707562998904</v>
      </c>
      <c r="AS412" s="13">
        <f t="shared" si="132"/>
        <v>18856.933619880368</v>
      </c>
      <c r="AT412" s="9">
        <v>2.6687460282374063</v>
      </c>
      <c r="AU412" s="13">
        <f t="shared" si="133"/>
        <v>26125.281992786182</v>
      </c>
    </row>
    <row r="413" spans="1:47" x14ac:dyDescent="0.45">
      <c r="A413">
        <f t="shared" si="128"/>
        <v>394</v>
      </c>
      <c r="B413" s="13">
        <f t="shared" si="129"/>
        <v>18705.393893487526</v>
      </c>
      <c r="F413">
        <f t="shared" si="130"/>
        <v>394</v>
      </c>
      <c r="G413" s="13">
        <f t="shared" si="131"/>
        <v>26091.875121151166</v>
      </c>
      <c r="AQ413">
        <v>394</v>
      </c>
      <c r="AR413" s="14">
        <v>1.910790692083062</v>
      </c>
      <c r="AS413" s="13">
        <f t="shared" si="132"/>
        <v>18705.393893487526</v>
      </c>
      <c r="AT413" s="9">
        <v>2.6653334543170022</v>
      </c>
      <c r="AU413" s="13">
        <f t="shared" si="133"/>
        <v>26091.875121151166</v>
      </c>
    </row>
    <row r="414" spans="1:47" x14ac:dyDescent="0.45">
      <c r="A414">
        <f t="shared" si="128"/>
        <v>395</v>
      </c>
      <c r="B414" s="13">
        <f t="shared" si="129"/>
        <v>18553.395778879851</v>
      </c>
      <c r="F414">
        <f t="shared" si="130"/>
        <v>395</v>
      </c>
      <c r="G414" s="13">
        <f t="shared" si="131"/>
        <v>26058.44280310216</v>
      </c>
      <c r="AQ414">
        <v>395</v>
      </c>
      <c r="AR414" s="14">
        <v>1.8952638026595978</v>
      </c>
      <c r="AS414" s="13">
        <f t="shared" si="132"/>
        <v>18553.395778879851</v>
      </c>
      <c r="AT414" s="9">
        <v>2.6619182809981958</v>
      </c>
      <c r="AU414" s="13">
        <f t="shared" si="133"/>
        <v>26058.44280310216</v>
      </c>
    </row>
    <row r="415" spans="1:47" x14ac:dyDescent="0.45">
      <c r="A415">
        <f t="shared" si="128"/>
        <v>396</v>
      </c>
      <c r="B415" s="13">
        <f t="shared" si="129"/>
        <v>18400.939055233921</v>
      </c>
      <c r="F415">
        <f t="shared" si="130"/>
        <v>396</v>
      </c>
      <c r="G415" s="13">
        <f t="shared" si="131"/>
        <v>26024.985083751275</v>
      </c>
      <c r="AQ415">
        <v>396</v>
      </c>
      <c r="AR415" s="14">
        <v>1.8796900654719759</v>
      </c>
      <c r="AS415" s="13">
        <f t="shared" si="132"/>
        <v>18400.939055233921</v>
      </c>
      <c r="AT415" s="9">
        <v>2.6585005128892734</v>
      </c>
      <c r="AU415" s="13">
        <f t="shared" si="133"/>
        <v>26024.985083751275</v>
      </c>
    </row>
    <row r="416" spans="1:47" x14ac:dyDescent="0.45">
      <c r="A416">
        <f t="shared" si="128"/>
        <v>397</v>
      </c>
      <c r="B416" s="13">
        <f t="shared" si="129"/>
        <v>18248.023502178607</v>
      </c>
      <c r="F416">
        <f t="shared" si="130"/>
        <v>397</v>
      </c>
      <c r="G416" s="13">
        <f t="shared" si="131"/>
        <v>25991.50200801692</v>
      </c>
      <c r="AQ416">
        <v>397</v>
      </c>
      <c r="AR416" s="14">
        <v>1.8640694580088764</v>
      </c>
      <c r="AS416" s="13">
        <f t="shared" si="132"/>
        <v>18248.023502178607</v>
      </c>
      <c r="AT416" s="9">
        <v>2.6550801545787328</v>
      </c>
      <c r="AU416" s="13">
        <f t="shared" si="133"/>
        <v>25991.50200801692</v>
      </c>
    </row>
    <row r="417" spans="1:47" x14ac:dyDescent="0.45">
      <c r="A417">
        <f t="shared" si="128"/>
        <v>398</v>
      </c>
      <c r="B417" s="13">
        <f t="shared" si="129"/>
        <v>18094.648899793126</v>
      </c>
      <c r="F417">
        <f t="shared" si="130"/>
        <v>398</v>
      </c>
      <c r="G417" s="13">
        <f t="shared" si="131"/>
        <v>25957.993620625082</v>
      </c>
      <c r="AQ417">
        <v>398</v>
      </c>
      <c r="AR417" s="14">
        <v>1.8484019578049833</v>
      </c>
      <c r="AS417" s="13">
        <f t="shared" si="132"/>
        <v>18094.648899793126</v>
      </c>
      <c r="AT417" s="9">
        <v>2.6516572106354177</v>
      </c>
      <c r="AU417" s="13">
        <f t="shared" si="133"/>
        <v>25957.993620625082</v>
      </c>
    </row>
    <row r="418" spans="1:47" x14ac:dyDescent="0.45">
      <c r="A418">
        <f t="shared" si="128"/>
        <v>399</v>
      </c>
      <c r="B418" s="13">
        <f t="shared" si="129"/>
        <v>17940.815028604866</v>
      </c>
      <c r="F418">
        <f t="shared" si="130"/>
        <v>399</v>
      </c>
      <c r="G418" s="13">
        <f t="shared" si="131"/>
        <v>25924.459966110622</v>
      </c>
      <c r="AQ418">
        <v>399</v>
      </c>
      <c r="AR418" s="14">
        <v>1.832687542440762</v>
      </c>
      <c r="AS418" s="13">
        <f t="shared" si="132"/>
        <v>17940.815028604866</v>
      </c>
      <c r="AT418" s="9">
        <v>2.6482316856086463</v>
      </c>
      <c r="AU418" s="13">
        <f t="shared" si="133"/>
        <v>25924.459966110622</v>
      </c>
    </row>
    <row r="419" spans="1:47" x14ac:dyDescent="0.45">
      <c r="A419">
        <f t="shared" si="128"/>
        <v>400</v>
      </c>
      <c r="B419" s="13">
        <f t="shared" si="129"/>
        <v>17786.52166958759</v>
      </c>
      <c r="F419">
        <f t="shared" si="130"/>
        <v>400</v>
      </c>
      <c r="G419" s="13">
        <f t="shared" si="131"/>
        <v>25890.90108881858</v>
      </c>
      <c r="AQ419">
        <v>400</v>
      </c>
      <c r="AR419" s="14">
        <v>1.8169261895422761</v>
      </c>
      <c r="AS419" s="13">
        <f t="shared" si="132"/>
        <v>17786.52166958759</v>
      </c>
      <c r="AT419" s="9">
        <v>2.644803584028347</v>
      </c>
      <c r="AU419" s="13">
        <f t="shared" si="133"/>
        <v>25890.90108881858</v>
      </c>
    </row>
    <row r="420" spans="1:47" x14ac:dyDescent="0.45">
      <c r="A420">
        <f t="shared" si="128"/>
        <v>401</v>
      </c>
      <c r="B420" s="13">
        <f t="shared" si="129"/>
        <v>17631.768604158977</v>
      </c>
      <c r="F420">
        <f t="shared" si="130"/>
        <v>401</v>
      </c>
      <c r="G420" s="13">
        <f t="shared" si="131"/>
        <v>25857.317032905481</v>
      </c>
      <c r="AQ420">
        <v>401</v>
      </c>
      <c r="AR420" s="14">
        <v>1.8011178767809359</v>
      </c>
      <c r="AS420" s="13">
        <f t="shared" si="132"/>
        <v>17631.768604158977</v>
      </c>
      <c r="AT420" s="9">
        <v>2.64137291040519</v>
      </c>
      <c r="AU420" s="13">
        <f t="shared" si="133"/>
        <v>25857.317032905481</v>
      </c>
    </row>
    <row r="421" spans="1:47" x14ac:dyDescent="0.45">
      <c r="A421">
        <f t="shared" si="128"/>
        <v>402</v>
      </c>
      <c r="B421" s="13">
        <f t="shared" si="129"/>
        <v>17476.555614179208</v>
      </c>
      <c r="F421">
        <f t="shared" si="130"/>
        <v>402</v>
      </c>
      <c r="G421" s="13">
        <f t="shared" si="131"/>
        <v>25823.707842340558</v>
      </c>
      <c r="AQ421">
        <v>402</v>
      </c>
      <c r="AR421" s="14">
        <v>1.7852625818733538</v>
      </c>
      <c r="AS421" s="13">
        <f t="shared" si="132"/>
        <v>17476.555614179208</v>
      </c>
      <c r="AT421" s="9">
        <v>2.6379396692307147</v>
      </c>
      <c r="AU421" s="13">
        <f t="shared" si="133"/>
        <v>25823.707842340558</v>
      </c>
    </row>
    <row r="422" spans="1:47" x14ac:dyDescent="0.45">
      <c r="A422">
        <f t="shared" si="128"/>
        <v>403</v>
      </c>
      <c r="B422" s="13">
        <f t="shared" si="129"/>
        <v>17320.882481948436</v>
      </c>
      <c r="F422">
        <f t="shared" si="130"/>
        <v>403</v>
      </c>
      <c r="G422" s="13">
        <f t="shared" si="131"/>
        <v>25790.07356090704</v>
      </c>
      <c r="AQ422">
        <v>403</v>
      </c>
      <c r="AR422" s="14">
        <v>1.7693602825810877</v>
      </c>
      <c r="AS422" s="13">
        <f t="shared" si="132"/>
        <v>17320.882481948436</v>
      </c>
      <c r="AT422" s="9">
        <v>2.634503864977459</v>
      </c>
      <c r="AU422" s="13">
        <f t="shared" si="133"/>
        <v>25790.07356090704</v>
      </c>
    </row>
    <row r="423" spans="1:47" x14ac:dyDescent="0.45">
      <c r="A423">
        <f t="shared" si="128"/>
        <v>404</v>
      </c>
      <c r="B423" s="13">
        <f t="shared" si="129"/>
        <v>17164.748990204997</v>
      </c>
      <c r="F423">
        <f t="shared" si="130"/>
        <v>404</v>
      </c>
      <c r="G423" s="13">
        <f t="shared" si="131"/>
        <v>25756.414232203402</v>
      </c>
      <c r="AQ423">
        <v>404</v>
      </c>
      <c r="AR423" s="14">
        <v>1.7534109567104541</v>
      </c>
      <c r="AS423" s="13">
        <f t="shared" si="132"/>
        <v>17164.748990204997</v>
      </c>
      <c r="AT423" s="9">
        <v>2.6310655020990876</v>
      </c>
      <c r="AU423" s="13">
        <f t="shared" si="133"/>
        <v>25756.414232203402</v>
      </c>
    </row>
    <row r="424" spans="1:47" x14ac:dyDescent="0.45">
      <c r="A424">
        <f t="shared" si="128"/>
        <v>405</v>
      </c>
      <c r="B424" s="13">
        <f t="shared" si="129"/>
        <v>17008.154922123809</v>
      </c>
      <c r="F424">
        <f t="shared" si="130"/>
        <v>405</v>
      </c>
      <c r="G424" s="13">
        <f t="shared" si="131"/>
        <v>25722.729899644586</v>
      </c>
      <c r="AQ424">
        <v>405</v>
      </c>
      <c r="AR424" s="14">
        <v>1.7374145821123692</v>
      </c>
      <c r="AS424" s="13">
        <f t="shared" si="132"/>
        <v>17008.154922123809</v>
      </c>
      <c r="AT424" s="9">
        <v>2.6276245850305187</v>
      </c>
      <c r="AU424" s="13">
        <f t="shared" si="133"/>
        <v>25722.729899644586</v>
      </c>
    </row>
    <row r="425" spans="1:47" x14ac:dyDescent="0.45">
      <c r="A425">
        <f t="shared" si="128"/>
        <v>406</v>
      </c>
      <c r="B425" s="13">
        <f t="shared" si="129"/>
        <v>16851.100061313591</v>
      </c>
      <c r="F425">
        <f t="shared" si="130"/>
        <v>406</v>
      </c>
      <c r="G425" s="13">
        <f t="shared" si="131"/>
        <v>25689.020606463218</v>
      </c>
      <c r="AQ425">
        <v>406</v>
      </c>
      <c r="AR425" s="14">
        <v>1.7213711366820621</v>
      </c>
      <c r="AS425" s="13">
        <f t="shared" si="132"/>
        <v>16851.100061313591</v>
      </c>
      <c r="AT425" s="9">
        <v>2.6241811181880434</v>
      </c>
      <c r="AU425" s="13">
        <f t="shared" si="133"/>
        <v>25689.020606463218</v>
      </c>
    </row>
    <row r="426" spans="1:47" x14ac:dyDescent="0.45">
      <c r="A426">
        <f t="shared" si="128"/>
        <v>407</v>
      </c>
      <c r="B426" s="13">
        <f t="shared" si="129"/>
        <v>16693.584191815724</v>
      </c>
      <c r="F426">
        <f t="shared" si="130"/>
        <v>407</v>
      </c>
      <c r="G426" s="13">
        <f t="shared" si="131"/>
        <v>25655.28639571086</v>
      </c>
      <c r="AQ426">
        <v>407</v>
      </c>
      <c r="AR426" s="14">
        <v>1.7052805983589594</v>
      </c>
      <c r="AS426" s="13">
        <f t="shared" si="132"/>
        <v>16693.584191815724</v>
      </c>
      <c r="AT426" s="9">
        <v>2.6207351059694601</v>
      </c>
      <c r="AU426" s="13">
        <f t="shared" si="133"/>
        <v>25655.28639571086</v>
      </c>
    </row>
    <row r="427" spans="1:47" x14ac:dyDescent="0.45">
      <c r="A427">
        <f t="shared" si="128"/>
        <v>408</v>
      </c>
      <c r="B427" s="13">
        <f t="shared" si="129"/>
        <v>16535.607098101947</v>
      </c>
      <c r="F427">
        <f t="shared" si="130"/>
        <v>408</v>
      </c>
      <c r="G427" s="13">
        <f t="shared" si="131"/>
        <v>25621.527310259167</v>
      </c>
      <c r="AQ427">
        <v>408</v>
      </c>
      <c r="AR427" s="14">
        <v>1.689142945126449</v>
      </c>
      <c r="AS427" s="13">
        <f t="shared" si="132"/>
        <v>16535.607098101947</v>
      </c>
      <c r="AT427" s="9">
        <v>2.6172865527541869</v>
      </c>
      <c r="AU427" s="13">
        <f t="shared" si="133"/>
        <v>25621.527310259167</v>
      </c>
    </row>
    <row r="428" spans="1:47" x14ac:dyDescent="0.45">
      <c r="A428">
        <f t="shared" si="128"/>
        <v>409</v>
      </c>
      <c r="B428" s="13">
        <f t="shared" si="129"/>
        <v>16377.168565072505</v>
      </c>
      <c r="F428">
        <f t="shared" si="130"/>
        <v>409</v>
      </c>
      <c r="G428" s="13">
        <f t="shared" si="131"/>
        <v>25587.743392801083</v>
      </c>
      <c r="AQ428">
        <v>409</v>
      </c>
      <c r="AR428" s="14">
        <v>1.6729581550116919</v>
      </c>
      <c r="AS428" s="13">
        <f t="shared" si="132"/>
        <v>16377.168565072505</v>
      </c>
      <c r="AT428" s="9">
        <v>2.6138354629033884</v>
      </c>
      <c r="AU428" s="13">
        <f t="shared" si="133"/>
        <v>25587.743392801083</v>
      </c>
    </row>
    <row r="429" spans="1:47" x14ac:dyDescent="0.45">
      <c r="A429">
        <f t="shared" si="128"/>
        <v>410</v>
      </c>
      <c r="B429" s="13">
        <f t="shared" si="129"/>
        <v>16218.268378054287</v>
      </c>
      <c r="F429">
        <f t="shared" si="130"/>
        <v>410</v>
      </c>
      <c r="G429" s="13">
        <f t="shared" si="131"/>
        <v>25553.934685852066</v>
      </c>
      <c r="AQ429">
        <v>410</v>
      </c>
      <c r="AR429" s="14">
        <v>1.6567262060854318</v>
      </c>
      <c r="AS429" s="13">
        <f t="shared" si="132"/>
        <v>16218.268378054287</v>
      </c>
      <c r="AT429" s="9">
        <v>2.6103818407600965</v>
      </c>
      <c r="AU429" s="13">
        <f t="shared" si="133"/>
        <v>25553.934685852066</v>
      </c>
    </row>
    <row r="430" spans="1:47" x14ac:dyDescent="0.45">
      <c r="A430">
        <f t="shared" si="128"/>
        <v>411</v>
      </c>
      <c r="B430" s="13">
        <f t="shared" si="129"/>
        <v>16058.906322798903</v>
      </c>
      <c r="F430">
        <f t="shared" si="130"/>
        <v>411</v>
      </c>
      <c r="G430" s="13">
        <f t="shared" si="131"/>
        <v>25520.101231751225</v>
      </c>
      <c r="AQ430">
        <v>411</v>
      </c>
      <c r="AR430" s="14">
        <v>1.6404470764617978</v>
      </c>
      <c r="AS430" s="13">
        <f t="shared" si="132"/>
        <v>16058.906322798903</v>
      </c>
      <c r="AT430" s="9">
        <v>2.6069256906493301</v>
      </c>
      <c r="AU430" s="13">
        <f t="shared" si="133"/>
        <v>25520.101231751225</v>
      </c>
    </row>
    <row r="431" spans="1:47" x14ac:dyDescent="0.45">
      <c r="A431">
        <f t="shared" si="128"/>
        <v>412</v>
      </c>
      <c r="B431" s="13">
        <f t="shared" si="129"/>
        <v>15899.082185480675</v>
      </c>
      <c r="F431">
        <f t="shared" si="130"/>
        <v>412</v>
      </c>
      <c r="G431" s="13">
        <f t="shared" si="131"/>
        <v>25486.243072662426</v>
      </c>
      <c r="AQ431">
        <v>412</v>
      </c>
      <c r="AR431" s="14">
        <v>1.6241207442981005</v>
      </c>
      <c r="AS431" s="13">
        <f t="shared" si="132"/>
        <v>15899.082185480675</v>
      </c>
      <c r="AT431" s="9">
        <v>2.6034670168782061</v>
      </c>
      <c r="AU431" s="13">
        <f t="shared" si="133"/>
        <v>25486.243072662426</v>
      </c>
    </row>
    <row r="432" spans="1:47" x14ac:dyDescent="0.45">
      <c r="A432">
        <f t="shared" si="128"/>
        <v>413</v>
      </c>
      <c r="B432" s="13">
        <f t="shared" si="129"/>
        <v>15738.795752695165</v>
      </c>
      <c r="F432">
        <f t="shared" si="130"/>
        <v>413</v>
      </c>
      <c r="G432" s="13">
        <f t="shared" si="131"/>
        <v>25452.360250575548</v>
      </c>
      <c r="AQ432">
        <v>413</v>
      </c>
      <c r="AR432" s="14">
        <v>1.6077471877946801</v>
      </c>
      <c r="AS432" s="13">
        <f t="shared" si="132"/>
        <v>15738.795752695165</v>
      </c>
      <c r="AT432" s="9">
        <v>2.600005823736069</v>
      </c>
      <c r="AU432" s="13">
        <f t="shared" si="133"/>
        <v>25452.360250575548</v>
      </c>
    </row>
    <row r="433" spans="1:47" x14ac:dyDescent="0.45">
      <c r="A433">
        <f t="shared" si="128"/>
        <v>414</v>
      </c>
      <c r="B433" s="13">
        <f t="shared" si="129"/>
        <v>15578.046811456976</v>
      </c>
      <c r="F433">
        <f t="shared" si="130"/>
        <v>414</v>
      </c>
      <c r="G433" s="13">
        <f t="shared" si="131"/>
        <v>25418.452807307574</v>
      </c>
      <c r="AQ433">
        <v>414</v>
      </c>
      <c r="AR433" s="14">
        <v>1.5913263851946837</v>
      </c>
      <c r="AS433" s="13">
        <f t="shared" si="132"/>
        <v>15578.046811456976</v>
      </c>
      <c r="AT433" s="9">
        <v>2.5965421154946009</v>
      </c>
      <c r="AU433" s="13">
        <f t="shared" si="133"/>
        <v>25418.452807307574</v>
      </c>
    </row>
    <row r="434" spans="1:47" x14ac:dyDescent="0.45">
      <c r="A434">
        <f t="shared" si="128"/>
        <v>415</v>
      </c>
      <c r="B434" s="13">
        <f t="shared" si="129"/>
        <v>15416.835149197848</v>
      </c>
      <c r="F434">
        <f t="shared" si="130"/>
        <v>415</v>
      </c>
      <c r="G434" s="13">
        <f t="shared" si="131"/>
        <v>25384.520784503649</v>
      </c>
      <c r="AQ434">
        <v>415</v>
      </c>
      <c r="AR434" s="14">
        <v>1.5748583147838686</v>
      </c>
      <c r="AS434" s="13">
        <f t="shared" si="132"/>
        <v>15416.835149197848</v>
      </c>
      <c r="AT434" s="9">
        <v>2.5930758964079308</v>
      </c>
      <c r="AU434" s="13">
        <f t="shared" si="133"/>
        <v>25384.520784503649</v>
      </c>
    </row>
    <row r="435" spans="1:47" x14ac:dyDescent="0.45">
      <c r="A435">
        <f t="shared" si="128"/>
        <v>416</v>
      </c>
      <c r="B435" s="13">
        <f t="shared" si="129"/>
        <v>15255.160553765319</v>
      </c>
      <c r="F435">
        <f t="shared" si="130"/>
        <v>416</v>
      </c>
      <c r="G435" s="13">
        <f t="shared" si="131"/>
        <v>25350.564223638321</v>
      </c>
      <c r="AQ435">
        <v>416</v>
      </c>
      <c r="AR435" s="14">
        <v>1.5583429548904677</v>
      </c>
      <c r="AS435" s="13">
        <f t="shared" si="132"/>
        <v>15255.160553765319</v>
      </c>
      <c r="AT435" s="9">
        <v>2.5896071707127604</v>
      </c>
      <c r="AU435" s="13">
        <f t="shared" si="133"/>
        <v>25350.564223638321</v>
      </c>
    </row>
    <row r="436" spans="1:47" x14ac:dyDescent="0.45">
      <c r="A436">
        <f t="shared" si="128"/>
        <v>417</v>
      </c>
      <c r="B436" s="13">
        <f t="shared" si="129"/>
        <v>15093.02281342035</v>
      </c>
      <c r="F436">
        <f t="shared" si="130"/>
        <v>417</v>
      </c>
      <c r="G436" s="13">
        <f t="shared" si="131"/>
        <v>25316.583166016564</v>
      </c>
      <c r="AQ436">
        <v>417</v>
      </c>
      <c r="AR436" s="14">
        <v>1.541780283884945</v>
      </c>
      <c r="AS436" s="13">
        <f t="shared" si="132"/>
        <v>15093.02281342035</v>
      </c>
      <c r="AT436" s="9">
        <v>2.58613594262847</v>
      </c>
      <c r="AU436" s="13">
        <f t="shared" si="133"/>
        <v>25316.583166016564</v>
      </c>
    </row>
    <row r="437" spans="1:47" x14ac:dyDescent="0.45">
      <c r="A437">
        <f t="shared" si="128"/>
        <v>418</v>
      </c>
      <c r="B437" s="13">
        <f t="shared" si="129"/>
        <v>14930.421716835957</v>
      </c>
      <c r="F437">
        <f t="shared" si="130"/>
        <v>418</v>
      </c>
      <c r="G437" s="13">
        <f t="shared" si="131"/>
        <v>25282.577652774915</v>
      </c>
      <c r="AQ437">
        <v>418</v>
      </c>
      <c r="AR437" s="14">
        <v>1.5251702801798572</v>
      </c>
      <c r="AS437" s="13">
        <f t="shared" si="132"/>
        <v>14930.421716835957</v>
      </c>
      <c r="AT437" s="9">
        <v>2.5826622163572326</v>
      </c>
      <c r="AU437" s="13">
        <f t="shared" si="133"/>
        <v>25282.577652774915</v>
      </c>
    </row>
    <row r="438" spans="1:47" x14ac:dyDescent="0.45">
      <c r="A438">
        <f t="shared" si="128"/>
        <v>419</v>
      </c>
      <c r="B438" s="13">
        <f t="shared" si="129"/>
        <v>14767.357053095173</v>
      </c>
      <c r="F438">
        <f t="shared" si="130"/>
        <v>419</v>
      </c>
      <c r="G438" s="13">
        <f t="shared" si="131"/>
        <v>25248.54772488253</v>
      </c>
      <c r="AQ438">
        <v>419</v>
      </c>
      <c r="AR438" s="14">
        <v>1.5085129222296443</v>
      </c>
      <c r="AS438" s="13">
        <f t="shared" si="132"/>
        <v>14767.357053095173</v>
      </c>
      <c r="AT438" s="9">
        <v>2.5791859960841239</v>
      </c>
      <c r="AU438" s="13">
        <f t="shared" si="133"/>
        <v>25248.54772488253</v>
      </c>
    </row>
    <row r="439" spans="1:47" x14ac:dyDescent="0.45">
      <c r="A439">
        <f t="shared" si="128"/>
        <v>420</v>
      </c>
      <c r="B439" s="13">
        <f t="shared" si="129"/>
        <v>14603.828611689347</v>
      </c>
      <c r="F439">
        <f t="shared" si="130"/>
        <v>420</v>
      </c>
      <c r="G439" s="13">
        <f t="shared" si="131"/>
        <v>25214.493423142285</v>
      </c>
      <c r="AQ439">
        <v>420</v>
      </c>
      <c r="AR439" s="14">
        <v>1.4918081885304577</v>
      </c>
      <c r="AS439" s="13">
        <f t="shared" si="132"/>
        <v>14603.828611689347</v>
      </c>
      <c r="AT439" s="9">
        <v>2.575707285977233</v>
      </c>
      <c r="AU439" s="13">
        <f t="shared" si="133"/>
        <v>25214.493423142285</v>
      </c>
    </row>
    <row r="440" spans="1:47" x14ac:dyDescent="0.45">
      <c r="A440">
        <f t="shared" si="128"/>
        <v>421</v>
      </c>
      <c r="B440" s="13">
        <f t="shared" si="129"/>
        <v>14439.836182516392</v>
      </c>
      <c r="F440">
        <f t="shared" si="130"/>
        <v>421</v>
      </c>
      <c r="G440" s="13">
        <f t="shared" si="131"/>
        <v>25180.414788191865</v>
      </c>
      <c r="AQ440">
        <v>421</v>
      </c>
      <c r="AR440" s="14">
        <v>1.4750560576199789</v>
      </c>
      <c r="AS440" s="13">
        <f t="shared" si="132"/>
        <v>14439.836182516392</v>
      </c>
      <c r="AT440" s="9">
        <v>2.5722260901877751</v>
      </c>
      <c r="AU440" s="13">
        <f t="shared" si="133"/>
        <v>25180.414788191865</v>
      </c>
    </row>
    <row r="441" spans="1:47" x14ac:dyDescent="0.45">
      <c r="A441">
        <f t="shared" si="128"/>
        <v>422</v>
      </c>
      <c r="B441" s="13">
        <f t="shared" si="129"/>
        <v>14275.379555878921</v>
      </c>
      <c r="F441">
        <f t="shared" si="130"/>
        <v>422</v>
      </c>
      <c r="G441" s="13">
        <f t="shared" si="131"/>
        <v>25146.311860504775</v>
      </c>
      <c r="AQ441">
        <v>422</v>
      </c>
      <c r="AR441" s="14">
        <v>1.458256508077231</v>
      </c>
      <c r="AS441" s="13">
        <f t="shared" si="132"/>
        <v>14275.379555878921</v>
      </c>
      <c r="AT441" s="9">
        <v>2.5687424128501939</v>
      </c>
      <c r="AU441" s="13">
        <f t="shared" si="133"/>
        <v>25146.311860504775</v>
      </c>
    </row>
    <row r="442" spans="1:47" x14ac:dyDescent="0.45">
      <c r="A442">
        <f t="shared" si="128"/>
        <v>423</v>
      </c>
      <c r="B442" s="13">
        <f t="shared" si="129"/>
        <v>14110.458522483006</v>
      </c>
      <c r="F442">
        <f t="shared" si="130"/>
        <v>423</v>
      </c>
      <c r="G442" s="13">
        <f t="shared" si="131"/>
        <v>25112.184680391434</v>
      </c>
      <c r="AQ442">
        <v>423</v>
      </c>
      <c r="AR442" s="14">
        <v>1.4414095185224509</v>
      </c>
      <c r="AS442" s="13">
        <f t="shared" si="132"/>
        <v>14110.458522483006</v>
      </c>
      <c r="AT442" s="9">
        <v>2.5652562580822735</v>
      </c>
      <c r="AU442" s="13">
        <f t="shared" si="133"/>
        <v>25112.184680391434</v>
      </c>
    </row>
    <row r="443" spans="1:47" x14ac:dyDescent="0.45">
      <c r="A443">
        <f t="shared" si="128"/>
        <v>424</v>
      </c>
      <c r="B443" s="13">
        <f t="shared" si="129"/>
        <v>13945.072873435458</v>
      </c>
      <c r="F443">
        <f t="shared" si="130"/>
        <v>424</v>
      </c>
      <c r="G443" s="13">
        <f t="shared" si="131"/>
        <v>25078.033288000177</v>
      </c>
      <c r="AQ443">
        <v>424</v>
      </c>
      <c r="AR443" s="14">
        <v>1.4245150676168112</v>
      </c>
      <c r="AS443" s="13">
        <f t="shared" si="132"/>
        <v>13945.072873435458</v>
      </c>
      <c r="AT443" s="9">
        <v>2.5617676299852405</v>
      </c>
      <c r="AU443" s="13">
        <f t="shared" si="133"/>
        <v>25078.033288000177</v>
      </c>
    </row>
    <row r="444" spans="1:47" x14ac:dyDescent="0.45">
      <c r="A444">
        <f t="shared" si="128"/>
        <v>425</v>
      </c>
      <c r="B444" s="13">
        <f t="shared" si="129"/>
        <v>13779.222400243247</v>
      </c>
      <c r="F444">
        <f t="shared" si="130"/>
        <v>425</v>
      </c>
      <c r="G444" s="13">
        <f t="shared" si="131"/>
        <v>25043.85772331832</v>
      </c>
      <c r="AQ444">
        <v>425</v>
      </c>
      <c r="AR444" s="14">
        <v>1.4075731340623632</v>
      </c>
      <c r="AS444" s="13">
        <f t="shared" si="132"/>
        <v>13779.222400243247</v>
      </c>
      <c r="AT444" s="9">
        <v>2.5582765326438737</v>
      </c>
      <c r="AU444" s="13">
        <f t="shared" si="133"/>
        <v>25043.85772331832</v>
      </c>
    </row>
    <row r="445" spans="1:47" x14ac:dyDescent="0.45">
      <c r="A445">
        <f t="shared" si="128"/>
        <v>426</v>
      </c>
      <c r="B445" s="13">
        <f t="shared" si="129"/>
        <v>13612.906894810993</v>
      </c>
      <c r="F445">
        <f t="shared" si="130"/>
        <v>426</v>
      </c>
      <c r="G445" s="13">
        <f t="shared" si="131"/>
        <v>25009.658026173198</v>
      </c>
      <c r="AQ445">
        <v>426</v>
      </c>
      <c r="AR445" s="14">
        <v>1.3905836966017766</v>
      </c>
      <c r="AS445" s="13">
        <f t="shared" si="132"/>
        <v>13612.906894810993</v>
      </c>
      <c r="AT445" s="9">
        <v>2.5547829701266092</v>
      </c>
      <c r="AU445" s="13">
        <f t="shared" si="133"/>
        <v>25009.658026173198</v>
      </c>
    </row>
    <row r="446" spans="1:47" x14ac:dyDescent="0.45">
      <c r="A446">
        <f t="shared" si="128"/>
        <v>427</v>
      </c>
      <c r="B446" s="13">
        <f t="shared" si="129"/>
        <v>13446.126149439648</v>
      </c>
      <c r="F446">
        <f t="shared" si="130"/>
        <v>427</v>
      </c>
      <c r="G446" s="13">
        <f t="shared" si="131"/>
        <v>24975.434236233134</v>
      </c>
      <c r="AQ446">
        <v>427</v>
      </c>
      <c r="AR446" s="14">
        <v>1.373546734018209</v>
      </c>
      <c r="AS446" s="13">
        <f t="shared" si="132"/>
        <v>13446.126149439648</v>
      </c>
      <c r="AT446" s="9">
        <v>2.5512869464856394</v>
      </c>
      <c r="AU446" s="13">
        <f t="shared" si="133"/>
        <v>24975.434236233134</v>
      </c>
    </row>
    <row r="447" spans="1:47" x14ac:dyDescent="0.45">
      <c r="A447">
        <f t="shared" si="128"/>
        <v>428</v>
      </c>
      <c r="B447" s="13">
        <f t="shared" si="129"/>
        <v>13278.879956824629</v>
      </c>
      <c r="F447">
        <f t="shared" si="130"/>
        <v>428</v>
      </c>
      <c r="G447" s="13">
        <f t="shared" si="131"/>
        <v>24941.186393008447</v>
      </c>
      <c r="AQ447">
        <v>428</v>
      </c>
      <c r="AR447" s="14">
        <v>1.3564622251351124</v>
      </c>
      <c r="AS447" s="13">
        <f t="shared" si="132"/>
        <v>13278.879956824629</v>
      </c>
      <c r="AT447" s="9">
        <v>2.5477884657570171</v>
      </c>
      <c r="AU447" s="13">
        <f t="shared" si="133"/>
        <v>24941.186393008447</v>
      </c>
    </row>
    <row r="448" spans="1:47" x14ac:dyDescent="0.45">
      <c r="A448">
        <f t="shared" si="128"/>
        <v>429</v>
      </c>
      <c r="B448" s="13">
        <f t="shared" si="129"/>
        <v>13111.168110054257</v>
      </c>
      <c r="F448">
        <f t="shared" si="130"/>
        <v>429</v>
      </c>
      <c r="G448" s="13">
        <f t="shared" si="131"/>
        <v>24906.914535852473</v>
      </c>
      <c r="AQ448">
        <v>429</v>
      </c>
      <c r="AR448" s="14">
        <v>1.3393301488160749</v>
      </c>
      <c r="AS448" s="13">
        <f t="shared" si="132"/>
        <v>13111.168110054257</v>
      </c>
      <c r="AT448" s="9">
        <v>2.5442875319607587</v>
      </c>
      <c r="AU448" s="13">
        <f t="shared" si="133"/>
        <v>24906.914535852473</v>
      </c>
    </row>
    <row r="449" spans="1:47" x14ac:dyDescent="0.45">
      <c r="A449">
        <f t="shared" si="128"/>
        <v>430</v>
      </c>
      <c r="B449" s="13">
        <f t="shared" si="129"/>
        <v>12942.990402608155</v>
      </c>
      <c r="F449">
        <f t="shared" si="130"/>
        <v>430</v>
      </c>
      <c r="G449" s="13">
        <f t="shared" si="131"/>
        <v>24872.618703962577</v>
      </c>
      <c r="AQ449">
        <v>430</v>
      </c>
      <c r="AR449" s="14">
        <v>1.3221504839646565</v>
      </c>
      <c r="AS449" s="13">
        <f t="shared" si="132"/>
        <v>12942.990402608155</v>
      </c>
      <c r="AT449" s="9">
        <v>2.540784149100948</v>
      </c>
      <c r="AU449" s="13">
        <f t="shared" si="133"/>
        <v>24872.618703962577</v>
      </c>
    </row>
    <row r="450" spans="1:47" x14ac:dyDescent="0.45">
      <c r="A450">
        <f t="shared" si="128"/>
        <v>431</v>
      </c>
      <c r="B450" s="13">
        <f t="shared" si="129"/>
        <v>12774.346628355321</v>
      </c>
      <c r="F450">
        <f t="shared" si="130"/>
        <v>431</v>
      </c>
      <c r="G450" s="13">
        <f t="shared" si="131"/>
        <v>24838.298936381088</v>
      </c>
      <c r="AQ450">
        <v>431</v>
      </c>
      <c r="AR450" s="14">
        <v>1.3049232095241936</v>
      </c>
      <c r="AS450" s="13">
        <f t="shared" si="132"/>
        <v>12774.346628355321</v>
      </c>
      <c r="AT450" s="9">
        <v>2.5372783211658305</v>
      </c>
      <c r="AU450" s="13">
        <f t="shared" si="133"/>
        <v>24838.298936381088</v>
      </c>
    </row>
    <row r="451" spans="1:47" x14ac:dyDescent="0.45">
      <c r="A451">
        <f t="shared" si="128"/>
        <v>432</v>
      </c>
      <c r="B451" s="13">
        <f t="shared" si="129"/>
        <v>12605.236581552806</v>
      </c>
      <c r="F451">
        <f t="shared" si="130"/>
        <v>432</v>
      </c>
      <c r="G451" s="13">
        <f t="shared" si="131"/>
        <v>24803.955271996256</v>
      </c>
      <c r="AQ451">
        <v>432</v>
      </c>
      <c r="AR451" s="14">
        <v>1.2876483044776617</v>
      </c>
      <c r="AS451" s="13">
        <f t="shared" si="132"/>
        <v>12605.236581552806</v>
      </c>
      <c r="AT451" s="9">
        <v>2.5337700521279132</v>
      </c>
      <c r="AU451" s="13">
        <f t="shared" si="133"/>
        <v>24803.955271996256</v>
      </c>
    </row>
    <row r="452" spans="1:47" x14ac:dyDescent="0.45">
      <c r="A452">
        <f t="shared" si="128"/>
        <v>433</v>
      </c>
      <c r="B452" s="13">
        <f t="shared" si="129"/>
        <v>12435.660056844186</v>
      </c>
      <c r="F452">
        <f t="shared" si="130"/>
        <v>433</v>
      </c>
      <c r="G452" s="13">
        <f t="shared" si="131"/>
        <v>24769.587749543301</v>
      </c>
      <c r="AQ452">
        <v>433</v>
      </c>
      <c r="AR452" s="14">
        <v>1.2703257478475209</v>
      </c>
      <c r="AS452" s="13">
        <f t="shared" si="132"/>
        <v>12435.660056844186</v>
      </c>
      <c r="AT452" s="9">
        <v>2.5302593459440716</v>
      </c>
      <c r="AU452" s="13">
        <f t="shared" si="133"/>
        <v>24769.587749543301</v>
      </c>
    </row>
    <row r="453" spans="1:47" x14ac:dyDescent="0.45">
      <c r="A453">
        <f t="shared" si="128"/>
        <v>434</v>
      </c>
      <c r="B453" s="13">
        <f t="shared" si="129"/>
        <v>12265.616849257205</v>
      </c>
      <c r="F453">
        <f t="shared" si="130"/>
        <v>434</v>
      </c>
      <c r="G453" s="13">
        <f t="shared" si="131"/>
        <v>24735.19640760525</v>
      </c>
      <c r="AQ453">
        <v>434</v>
      </c>
      <c r="AR453" s="14">
        <v>1.2529555186954755</v>
      </c>
      <c r="AS453" s="13">
        <f t="shared" si="132"/>
        <v>12265.616849257205</v>
      </c>
      <c r="AT453" s="9">
        <v>2.5267462065556332</v>
      </c>
      <c r="AU453" s="13">
        <f t="shared" si="133"/>
        <v>24735.19640760525</v>
      </c>
    </row>
    <row r="454" spans="1:47" x14ac:dyDescent="0.45">
      <c r="A454">
        <f t="shared" si="128"/>
        <v>435</v>
      </c>
      <c r="B454" s="13">
        <f t="shared" si="129"/>
        <v>12095.106754203112</v>
      </c>
      <c r="F454">
        <f t="shared" si="130"/>
        <v>435</v>
      </c>
      <c r="G454" s="13">
        <f t="shared" si="131"/>
        <v>24700.781284614004</v>
      </c>
      <c r="AQ454">
        <v>435</v>
      </c>
      <c r="AR454" s="14">
        <v>1.2355375961224047</v>
      </c>
      <c r="AS454" s="13">
        <f t="shared" si="132"/>
        <v>12095.106754203112</v>
      </c>
      <c r="AT454" s="9">
        <v>2.5232306378884868</v>
      </c>
      <c r="AU454" s="13">
        <f t="shared" si="133"/>
        <v>24700.781284614004</v>
      </c>
    </row>
    <row r="455" spans="1:47" x14ac:dyDescent="0.45">
      <c r="A455">
        <f t="shared" si="128"/>
        <v>436</v>
      </c>
      <c r="B455" s="13">
        <f t="shared" si="129"/>
        <v>11924.129567474496</v>
      </c>
      <c r="F455">
        <f t="shared" si="130"/>
        <v>436</v>
      </c>
      <c r="G455" s="13">
        <f t="shared" si="131"/>
        <v>24666.342418851182</v>
      </c>
      <c r="AQ455">
        <v>436</v>
      </c>
      <c r="AR455" s="14">
        <v>1.2180719592681424</v>
      </c>
      <c r="AS455" s="13">
        <f t="shared" si="132"/>
        <v>11924.129567474496</v>
      </c>
      <c r="AT455" s="9">
        <v>2.5197126438531727</v>
      </c>
      <c r="AU455" s="13">
        <f t="shared" si="133"/>
        <v>24666.342418851182</v>
      </c>
    </row>
    <row r="456" spans="1:47" x14ac:dyDescent="0.45">
      <c r="A456">
        <f t="shared" si="128"/>
        <v>437</v>
      </c>
      <c r="B456" s="13">
        <f t="shared" si="129"/>
        <v>11752.685085243806</v>
      </c>
      <c r="F456">
        <f t="shared" si="130"/>
        <v>437</v>
      </c>
      <c r="G456" s="13">
        <f t="shared" si="131"/>
        <v>24631.879848449098</v>
      </c>
      <c r="AQ456">
        <v>437</v>
      </c>
      <c r="AR456" s="14">
        <v>1.2005585873113263</v>
      </c>
      <c r="AS456" s="13">
        <f t="shared" si="132"/>
        <v>11752.685085243806</v>
      </c>
      <c r="AT456" s="9">
        <v>2.516192228344976</v>
      </c>
      <c r="AU456" s="13">
        <f t="shared" si="133"/>
        <v>24631.879848449098</v>
      </c>
    </row>
    <row r="457" spans="1:47" x14ac:dyDescent="0.45">
      <c r="A457">
        <f t="shared" si="128"/>
        <v>438</v>
      </c>
      <c r="B457" s="13">
        <f t="shared" si="129"/>
        <v>11580.773104061875</v>
      </c>
      <c r="F457">
        <f t="shared" si="130"/>
        <v>438</v>
      </c>
      <c r="G457" s="13">
        <f t="shared" si="131"/>
        <v>24597.393611391668</v>
      </c>
      <c r="AQ457">
        <v>438</v>
      </c>
      <c r="AR457" s="14">
        <v>1.1829974594692465</v>
      </c>
      <c r="AS457" s="13">
        <f t="shared" si="132"/>
        <v>11580.773104061875</v>
      </c>
      <c r="AT457" s="9">
        <v>2.5126693952440249</v>
      </c>
      <c r="AU457" s="13">
        <f t="shared" si="133"/>
        <v>24597.393611391668</v>
      </c>
    </row>
    <row r="458" spans="1:47" x14ac:dyDescent="0.45">
      <c r="A458">
        <f t="shared" si="128"/>
        <v>439</v>
      </c>
      <c r="B458" s="13">
        <f t="shared" si="129"/>
        <v>11408.393420856231</v>
      </c>
      <c r="F458">
        <f t="shared" si="130"/>
        <v>439</v>
      </c>
      <c r="G458" s="13">
        <f t="shared" si="131"/>
        <v>24562.883745515337</v>
      </c>
      <c r="AQ458">
        <v>439</v>
      </c>
      <c r="AR458" s="14">
        <v>1.1653885549976732</v>
      </c>
      <c r="AS458" s="13">
        <f t="shared" si="132"/>
        <v>11408.393420856231</v>
      </c>
      <c r="AT458" s="9">
        <v>2.5091441484153822</v>
      </c>
      <c r="AU458" s="13">
        <f t="shared" si="133"/>
        <v>24562.883745515337</v>
      </c>
    </row>
    <row r="459" spans="1:47" x14ac:dyDescent="0.45">
      <c r="A459">
        <f t="shared" si="128"/>
        <v>440</v>
      </c>
      <c r="B459" s="13">
        <f t="shared" si="129"/>
        <v>11235.54583292974</v>
      </c>
      <c r="F459">
        <f t="shared" si="130"/>
        <v>440</v>
      </c>
      <c r="G459" s="13">
        <f t="shared" si="131"/>
        <v>24528.350288509984</v>
      </c>
      <c r="AQ459">
        <v>440</v>
      </c>
      <c r="AR459" s="14">
        <v>1.1477318531907184</v>
      </c>
      <c r="AS459" s="13">
        <f t="shared" si="132"/>
        <v>11235.54583292974</v>
      </c>
      <c r="AT459" s="9">
        <v>2.505616491709139</v>
      </c>
      <c r="AU459" s="13">
        <f t="shared" si="133"/>
        <v>24528.350288509984</v>
      </c>
    </row>
    <row r="460" spans="1:47" x14ac:dyDescent="0.45">
      <c r="A460">
        <f t="shared" si="128"/>
        <v>441</v>
      </c>
      <c r="B460" s="13">
        <f t="shared" si="129"/>
        <v>11062.230137958626</v>
      </c>
      <c r="F460">
        <f t="shared" si="130"/>
        <v>441</v>
      </c>
      <c r="G460" s="13">
        <f t="shared" si="131"/>
        <v>24493.793277919805</v>
      </c>
      <c r="AQ460">
        <v>441</v>
      </c>
      <c r="AR460" s="14">
        <v>1.1300273333806321</v>
      </c>
      <c r="AS460" s="13">
        <f t="shared" si="132"/>
        <v>11062.230137958626</v>
      </c>
      <c r="AT460" s="9">
        <v>2.5020864289605047</v>
      </c>
      <c r="AU460" s="13">
        <f t="shared" si="133"/>
        <v>24493.793277919805</v>
      </c>
    </row>
    <row r="461" spans="1:47" x14ac:dyDescent="0.45">
      <c r="A461">
        <f t="shared" si="128"/>
        <v>442</v>
      </c>
      <c r="B461" s="13">
        <f t="shared" si="129"/>
        <v>10888.446133991583</v>
      </c>
      <c r="F461">
        <f t="shared" si="130"/>
        <v>442</v>
      </c>
      <c r="G461" s="13">
        <f t="shared" si="131"/>
        <v>24459.212751144238</v>
      </c>
      <c r="AQ461">
        <v>442</v>
      </c>
      <c r="AR461" s="14">
        <v>1.1122749749377148</v>
      </c>
      <c r="AS461" s="13">
        <f t="shared" si="132"/>
        <v>10888.446133991583</v>
      </c>
      <c r="AT461" s="9">
        <v>2.4985539639899015</v>
      </c>
      <c r="AU461" s="13">
        <f t="shared" si="133"/>
        <v>24459.212751144238</v>
      </c>
    </row>
    <row r="462" spans="1:47" x14ac:dyDescent="0.45">
      <c r="A462">
        <f t="shared" si="128"/>
        <v>443</v>
      </c>
      <c r="B462" s="13">
        <f t="shared" si="129"/>
        <v>10714.193619447627</v>
      </c>
      <c r="F462">
        <f t="shared" si="130"/>
        <v>443</v>
      </c>
      <c r="G462" s="13">
        <f t="shared" si="131"/>
        <v>24424.608745438796</v>
      </c>
      <c r="AQ462">
        <v>443</v>
      </c>
      <c r="AR462" s="14">
        <v>1.0944747572700941</v>
      </c>
      <c r="AS462" s="13">
        <f t="shared" si="132"/>
        <v>10714.193619447627</v>
      </c>
      <c r="AT462" s="9">
        <v>2.4950191006030487</v>
      </c>
      <c r="AU462" s="13">
        <f t="shared" si="133"/>
        <v>24424.608745438796</v>
      </c>
    </row>
    <row r="463" spans="1:47" x14ac:dyDescent="0.45">
      <c r="A463">
        <f t="shared" si="128"/>
        <v>444</v>
      </c>
      <c r="B463" s="13">
        <f t="shared" si="129"/>
        <v>10539.472393114995</v>
      </c>
      <c r="F463">
        <f t="shared" si="130"/>
        <v>444</v>
      </c>
      <c r="G463" s="13">
        <f t="shared" si="131"/>
        <v>24389.98129791602</v>
      </c>
      <c r="AQ463">
        <v>444</v>
      </c>
      <c r="AR463" s="14">
        <v>1.0766266598236154</v>
      </c>
      <c r="AS463" s="13">
        <f t="shared" si="132"/>
        <v>10539.472393114995</v>
      </c>
      <c r="AT463" s="9">
        <v>2.4914818425910616</v>
      </c>
      <c r="AU463" s="13">
        <f t="shared" si="133"/>
        <v>24389.98129791602</v>
      </c>
    </row>
    <row r="464" spans="1:47" x14ac:dyDescent="0.45">
      <c r="A464">
        <f t="shared" si="128"/>
        <v>445</v>
      </c>
      <c r="B464" s="13">
        <f t="shared" si="129"/>
        <v>10364.282254149488</v>
      </c>
      <c r="F464">
        <f t="shared" si="130"/>
        <v>445</v>
      </c>
      <c r="G464" s="13">
        <f t="shared" si="131"/>
        <v>24355.330445546268</v>
      </c>
      <c r="AQ464">
        <v>445</v>
      </c>
      <c r="AR464" s="14">
        <v>1.0587306620816714</v>
      </c>
      <c r="AS464" s="13">
        <f t="shared" si="132"/>
        <v>10364.282254149488</v>
      </c>
      <c r="AT464" s="9">
        <v>2.4879421937305306</v>
      </c>
      <c r="AU464" s="13">
        <f t="shared" si="133"/>
        <v>24355.330445546268</v>
      </c>
    </row>
    <row r="465" spans="1:47" x14ac:dyDescent="0.45">
      <c r="A465">
        <f t="shared" si="128"/>
        <v>446</v>
      </c>
      <c r="B465" s="13">
        <f t="shared" si="129"/>
        <v>10188.623002072865</v>
      </c>
      <c r="F465">
        <f t="shared" si="130"/>
        <v>446</v>
      </c>
      <c r="G465" s="13">
        <f t="shared" si="131"/>
        <v>24320.656225158622</v>
      </c>
      <c r="AQ465">
        <v>446</v>
      </c>
      <c r="AR465" s="14">
        <v>1.0407867435650373</v>
      </c>
      <c r="AS465" s="13">
        <f t="shared" si="132"/>
        <v>10188.623002072865</v>
      </c>
      <c r="AT465" s="9">
        <v>2.484400157783615</v>
      </c>
      <c r="AU465" s="13">
        <f t="shared" si="133"/>
        <v>24320.656225158622</v>
      </c>
    </row>
    <row r="466" spans="1:47" x14ac:dyDescent="0.45">
      <c r="A466">
        <f t="shared" si="128"/>
        <v>447</v>
      </c>
      <c r="B466" s="13">
        <f t="shared" si="129"/>
        <v>10012.494436771622</v>
      </c>
      <c r="F466">
        <f t="shared" si="130"/>
        <v>447</v>
      </c>
      <c r="G466" s="13">
        <f t="shared" si="131"/>
        <v>24285.958673441761</v>
      </c>
      <c r="AQ466">
        <v>447</v>
      </c>
      <c r="AR466" s="14">
        <v>1.0227948838317475</v>
      </c>
      <c r="AS466" s="13">
        <f t="shared" si="132"/>
        <v>10012.494436771622</v>
      </c>
      <c r="AT466" s="9">
        <v>2.4808557384981311</v>
      </c>
      <c r="AU466" s="13">
        <f t="shared" si="133"/>
        <v>24285.958673441761</v>
      </c>
    </row>
    <row r="467" spans="1:47" x14ac:dyDescent="0.45">
      <c r="A467">
        <f t="shared" si="128"/>
        <v>448</v>
      </c>
      <c r="B467" s="13">
        <f t="shared" si="129"/>
        <v>9835.8963584953126</v>
      </c>
      <c r="F467">
        <f t="shared" si="130"/>
        <v>448</v>
      </c>
      <c r="G467" s="13">
        <f t="shared" si="131"/>
        <v>24251.237826944773</v>
      </c>
      <c r="AQ467">
        <v>448</v>
      </c>
      <c r="AR467" s="14">
        <v>1.0047550624769239</v>
      </c>
      <c r="AS467" s="13">
        <f t="shared" si="132"/>
        <v>9835.8963584953126</v>
      </c>
      <c r="AT467" s="9">
        <v>2.477308939607636</v>
      </c>
      <c r="AU467" s="13">
        <f t="shared" si="133"/>
        <v>24251.237826944773</v>
      </c>
    </row>
    <row r="468" spans="1:47" x14ac:dyDescent="0.45">
      <c r="A468">
        <f t="shared" ref="A468:A519" si="134">AQ468*B$12*B$13</f>
        <v>449</v>
      </c>
      <c r="B468" s="13">
        <f t="shared" ref="B468:B519" si="135">IF(B$10="DDC-1T+",AS468*B$11*B$13^2,AU468*B$11*B$13^2)</f>
        <v>9658.8285678549928</v>
      </c>
      <c r="F468">
        <f t="shared" ref="F468:F519" si="136">AQ468*G$12*G$13</f>
        <v>449</v>
      </c>
      <c r="G468" s="13">
        <f t="shared" ref="G468:G519" si="137">IF(G$10="DDC-1T+",AS468*G$11*G$13^2,AU468*G$11*G$13^2)</f>
        <v>24216.493722077958</v>
      </c>
      <c r="AQ468">
        <v>449</v>
      </c>
      <c r="AR468" s="14">
        <v>0.9866672591326151</v>
      </c>
      <c r="AS468" s="13">
        <f t="shared" ref="AS468:AS519" si="138">AR468*998.2*9.807</f>
        <v>9658.8285678549928</v>
      </c>
      <c r="AT468" s="9">
        <v>2.4737597648315104</v>
      </c>
      <c r="AU468" s="13">
        <f t="shared" ref="AU468:AU519" si="139">AT468*998.2*9.807</f>
        <v>24216.493722077958</v>
      </c>
    </row>
    <row r="469" spans="1:47" x14ac:dyDescent="0.45">
      <c r="A469">
        <f t="shared" si="134"/>
        <v>450</v>
      </c>
      <c r="B469" s="13">
        <f t="shared" si="135"/>
        <v>9481.2908658221058</v>
      </c>
      <c r="F469">
        <f t="shared" si="136"/>
        <v>450</v>
      </c>
      <c r="G469" s="13">
        <f t="shared" si="137"/>
        <v>24181.72639511379</v>
      </c>
      <c r="AQ469">
        <v>450</v>
      </c>
      <c r="AR469" s="14">
        <v>0.96853145346768521</v>
      </c>
      <c r="AS469" s="13">
        <f t="shared" si="138"/>
        <v>9481.2908658221058</v>
      </c>
      <c r="AT469" s="9">
        <v>2.4702082178750535</v>
      </c>
      <c r="AU469" s="13">
        <f t="shared" si="139"/>
        <v>24181.72639511379</v>
      </c>
    </row>
    <row r="470" spans="1:47" x14ac:dyDescent="0.45">
      <c r="A470">
        <f t="shared" si="134"/>
        <v>451</v>
      </c>
      <c r="B470" s="13">
        <f t="shared" si="135"/>
        <v>9303.2830537266964</v>
      </c>
      <c r="F470">
        <f t="shared" si="136"/>
        <v>451</v>
      </c>
      <c r="G470" s="13">
        <f t="shared" si="137"/>
        <v>24146.935882187634</v>
      </c>
      <c r="AQ470">
        <v>451</v>
      </c>
      <c r="AR470" s="14">
        <v>0.9503476251876295</v>
      </c>
      <c r="AS470" s="13">
        <f t="shared" si="138"/>
        <v>9303.2830537266964</v>
      </c>
      <c r="AT470" s="9">
        <v>2.4666543024295606</v>
      </c>
      <c r="AU470" s="13">
        <f t="shared" si="139"/>
        <v>24146.935882187634</v>
      </c>
    </row>
    <row r="471" spans="1:47" x14ac:dyDescent="0.45">
      <c r="A471">
        <f t="shared" si="134"/>
        <v>452</v>
      </c>
      <c r="B471" s="13">
        <f t="shared" si="135"/>
        <v>9124.8049332560659</v>
      </c>
      <c r="F471">
        <f t="shared" si="136"/>
        <v>452</v>
      </c>
      <c r="G471" s="13">
        <f t="shared" si="137"/>
        <v>24112.122219298602</v>
      </c>
      <c r="AQ471">
        <v>452</v>
      </c>
      <c r="AR471" s="14">
        <v>0.93211575403443803</v>
      </c>
      <c r="AS471" s="13">
        <f t="shared" si="138"/>
        <v>9124.8049332560659</v>
      </c>
      <c r="AT471" s="9">
        <v>2.4630980221724075</v>
      </c>
      <c r="AU471" s="13">
        <f t="shared" si="139"/>
        <v>24112.122219298602</v>
      </c>
    </row>
    <row r="472" spans="1:47" x14ac:dyDescent="0.45">
      <c r="A472">
        <f t="shared" si="134"/>
        <v>453</v>
      </c>
      <c r="B472" s="13">
        <f t="shared" si="135"/>
        <v>8945.856306453481</v>
      </c>
      <c r="F472">
        <f t="shared" si="136"/>
        <v>453</v>
      </c>
      <c r="G472" s="13">
        <f t="shared" si="137"/>
        <v>24077.285442310364</v>
      </c>
      <c r="AQ472">
        <v>453</v>
      </c>
      <c r="AR472" s="14">
        <v>0.91383581978646289</v>
      </c>
      <c r="AS472" s="13">
        <f t="shared" si="138"/>
        <v>8945.856306453481</v>
      </c>
      <c r="AT472" s="9">
        <v>2.4595393807671346</v>
      </c>
      <c r="AU472" s="13">
        <f t="shared" si="139"/>
        <v>24077.285442310364</v>
      </c>
    </row>
    <row r="473" spans="1:47" x14ac:dyDescent="0.45">
      <c r="A473">
        <f t="shared" si="134"/>
        <v>454</v>
      </c>
      <c r="B473" s="13">
        <f t="shared" si="135"/>
        <v>8766.4369757165387</v>
      </c>
      <c r="F473">
        <f t="shared" si="136"/>
        <v>454</v>
      </c>
      <c r="G473" s="13">
        <f t="shared" si="137"/>
        <v>24042.42558695194</v>
      </c>
      <c r="AQ473">
        <v>454</v>
      </c>
      <c r="AR473" s="14">
        <v>0.89550780225825255</v>
      </c>
      <c r="AS473" s="13">
        <f t="shared" si="138"/>
        <v>8766.4369757165387</v>
      </c>
      <c r="AT473" s="9">
        <v>2.4559783818635283</v>
      </c>
      <c r="AU473" s="13">
        <f t="shared" si="139"/>
        <v>24042.42558695194</v>
      </c>
    </row>
    <row r="474" spans="1:47" x14ac:dyDescent="0.45">
      <c r="A474">
        <f t="shared" si="134"/>
        <v>455</v>
      </c>
      <c r="B474" s="13">
        <f t="shared" si="135"/>
        <v>8586.5467437960215</v>
      </c>
      <c r="F474">
        <f t="shared" si="136"/>
        <v>455</v>
      </c>
      <c r="G474" s="13">
        <f t="shared" si="137"/>
        <v>24007.542688818576</v>
      </c>
      <c r="AQ474">
        <v>455</v>
      </c>
      <c r="AR474" s="14">
        <v>0.87713168130043284</v>
      </c>
      <c r="AS474" s="13">
        <f t="shared" si="138"/>
        <v>8586.5467437960215</v>
      </c>
      <c r="AT474" s="9">
        <v>2.452415029097708</v>
      </c>
      <c r="AU474" s="13">
        <f t="shared" si="139"/>
        <v>24007.542688818576</v>
      </c>
    </row>
    <row r="475" spans="1:47" x14ac:dyDescent="0.45">
      <c r="A475">
        <f t="shared" si="134"/>
        <v>456</v>
      </c>
      <c r="B475" s="13">
        <f t="shared" si="135"/>
        <v>8406.1854137939026</v>
      </c>
      <c r="F475">
        <f t="shared" si="136"/>
        <v>456</v>
      </c>
      <c r="G475" s="13">
        <f t="shared" si="137"/>
        <v>23972.636783372393</v>
      </c>
      <c r="AQ475">
        <v>456</v>
      </c>
      <c r="AR475" s="14">
        <v>0.85870743679950534</v>
      </c>
      <c r="AS475" s="13">
        <f t="shared" si="138"/>
        <v>8406.1854137939026</v>
      </c>
      <c r="AT475" s="9">
        <v>2.448849326092196</v>
      </c>
      <c r="AU475" s="13">
        <f t="shared" si="139"/>
        <v>23972.636783372393</v>
      </c>
    </row>
    <row r="476" spans="1:47" x14ac:dyDescent="0.45">
      <c r="A476">
        <f t="shared" si="134"/>
        <v>457</v>
      </c>
      <c r="B476" s="13">
        <f t="shared" si="135"/>
        <v>8225.3527891629474</v>
      </c>
      <c r="F476">
        <f t="shared" si="136"/>
        <v>457</v>
      </c>
      <c r="G476" s="13">
        <f t="shared" si="137"/>
        <v>23937.707905943345</v>
      </c>
      <c r="AQ476">
        <v>457</v>
      </c>
      <c r="AR476" s="14">
        <v>0.84023504867780519</v>
      </c>
      <c r="AS476" s="13">
        <f t="shared" si="138"/>
        <v>8225.3527891629474</v>
      </c>
      <c r="AT476" s="9">
        <v>2.4452812764560119</v>
      </c>
      <c r="AU476" s="13">
        <f t="shared" si="139"/>
        <v>23937.707905943345</v>
      </c>
    </row>
    <row r="477" spans="1:47" x14ac:dyDescent="0.45">
      <c r="A477">
        <f t="shared" si="134"/>
        <v>458</v>
      </c>
      <c r="B477" s="13">
        <f t="shared" si="135"/>
        <v>8044.0486737042693</v>
      </c>
      <c r="F477">
        <f t="shared" si="136"/>
        <v>458</v>
      </c>
      <c r="G477" s="13">
        <f t="shared" si="137"/>
        <v>23902.756091729876</v>
      </c>
      <c r="AQ477">
        <v>458</v>
      </c>
      <c r="AR477" s="14">
        <v>0.82171449689325238</v>
      </c>
      <c r="AS477" s="13">
        <f t="shared" si="138"/>
        <v>8044.0486737042693</v>
      </c>
      <c r="AT477" s="9">
        <v>2.4417108837847428</v>
      </c>
      <c r="AU477" s="13">
        <f t="shared" si="139"/>
        <v>23902.756091729876</v>
      </c>
    </row>
    <row r="478" spans="1:47" x14ac:dyDescent="0.45">
      <c r="A478">
        <f t="shared" si="134"/>
        <v>459</v>
      </c>
      <c r="B478" s="13">
        <f t="shared" si="135"/>
        <v>7862.272871566749</v>
      </c>
      <c r="F478">
        <f t="shared" si="136"/>
        <v>459</v>
      </c>
      <c r="G478" s="13">
        <f t="shared" si="137"/>
        <v>23867.781375799761</v>
      </c>
      <c r="AQ478">
        <v>459</v>
      </c>
      <c r="AR478" s="14">
        <v>0.80314576143929139</v>
      </c>
      <c r="AS478" s="13">
        <f t="shared" si="138"/>
        <v>7862.272871566749</v>
      </c>
      <c r="AT478" s="9">
        <v>2.4381381516606262</v>
      </c>
      <c r="AU478" s="13">
        <f t="shared" si="139"/>
        <v>23867.781375799761</v>
      </c>
    </row>
    <row r="479" spans="1:47" x14ac:dyDescent="0.45">
      <c r="A479">
        <f t="shared" si="134"/>
        <v>460</v>
      </c>
      <c r="B479" s="13">
        <f t="shared" si="135"/>
        <v>7680.0251872449835</v>
      </c>
      <c r="F479">
        <f t="shared" si="136"/>
        <v>460</v>
      </c>
      <c r="G479" s="13">
        <f t="shared" si="137"/>
        <v>23832.78379309081</v>
      </c>
      <c r="AQ479">
        <v>460</v>
      </c>
      <c r="AR479" s="14">
        <v>0.78452882234468291</v>
      </c>
      <c r="AS479" s="13">
        <f t="shared" si="138"/>
        <v>7680.0251872449835</v>
      </c>
      <c r="AT479" s="9">
        <v>2.4345630836526251</v>
      </c>
      <c r="AU479" s="13">
        <f t="shared" si="139"/>
        <v>23832.78379309081</v>
      </c>
    </row>
    <row r="480" spans="1:47" x14ac:dyDescent="0.45">
      <c r="A480">
        <f t="shared" si="134"/>
        <v>461</v>
      </c>
      <c r="B480" s="13">
        <f t="shared" si="135"/>
        <v>7497.3054255786819</v>
      </c>
      <c r="F480">
        <f t="shared" si="136"/>
        <v>461</v>
      </c>
      <c r="G480" s="13">
        <f t="shared" si="137"/>
        <v>23797.76337841171</v>
      </c>
      <c r="AQ480">
        <v>461</v>
      </c>
      <c r="AR480" s="14">
        <v>0.76586365967344072</v>
      </c>
      <c r="AS480" s="13">
        <f t="shared" si="138"/>
        <v>7497.3054255786819</v>
      </c>
      <c r="AT480" s="9">
        <v>2.4309856833165107</v>
      </c>
      <c r="AU480" s="13">
        <f t="shared" si="139"/>
        <v>23797.76337841171</v>
      </c>
    </row>
    <row r="481" spans="1:47" x14ac:dyDescent="0.45">
      <c r="A481">
        <f t="shared" si="134"/>
        <v>462</v>
      </c>
      <c r="B481" s="13">
        <f t="shared" si="135"/>
        <v>7314.1133917505704</v>
      </c>
      <c r="F481">
        <f t="shared" si="136"/>
        <v>462</v>
      </c>
      <c r="G481" s="13">
        <f t="shared" si="137"/>
        <v>23762.720166442745</v>
      </c>
      <c r="AQ481">
        <v>462</v>
      </c>
      <c r="AR481" s="14">
        <v>0.74715025352461906</v>
      </c>
      <c r="AS481" s="13">
        <f t="shared" si="138"/>
        <v>7314.1133917505704</v>
      </c>
      <c r="AT481" s="9">
        <v>2.4274059541949384</v>
      </c>
      <c r="AU481" s="13">
        <f t="shared" si="139"/>
        <v>23762.720166442745</v>
      </c>
    </row>
    <row r="482" spans="1:47" x14ac:dyDescent="0.45">
      <c r="A482">
        <f t="shared" si="134"/>
        <v>463</v>
      </c>
      <c r="B482" s="13">
        <f t="shared" si="135"/>
        <v>7130.4488912855531</v>
      </c>
      <c r="F482">
        <f t="shared" si="136"/>
        <v>463</v>
      </c>
      <c r="G482" s="13">
        <f t="shared" si="137"/>
        <v>23727.65419173651</v>
      </c>
      <c r="AQ482">
        <v>463</v>
      </c>
      <c r="AR482" s="14">
        <v>0.72838858403222595</v>
      </c>
      <c r="AS482" s="13">
        <f t="shared" si="138"/>
        <v>7130.4488912855531</v>
      </c>
      <c r="AT482" s="9">
        <v>2.423823899817521</v>
      </c>
      <c r="AU482" s="13">
        <f t="shared" si="139"/>
        <v>23727.65419173651</v>
      </c>
    </row>
    <row r="483" spans="1:47" x14ac:dyDescent="0.45">
      <c r="A483">
        <f t="shared" si="134"/>
        <v>464</v>
      </c>
      <c r="B483" s="13">
        <f t="shared" si="135"/>
        <v>6946.3117300491422</v>
      </c>
      <c r="F483">
        <f t="shared" si="136"/>
        <v>464</v>
      </c>
      <c r="G483" s="13">
        <f t="shared" si="137"/>
        <v>23692.565488718756</v>
      </c>
      <c r="AQ483">
        <v>464</v>
      </c>
      <c r="AR483" s="14">
        <v>0.70957863136506338</v>
      </c>
      <c r="AS483" s="13">
        <f t="shared" si="138"/>
        <v>6946.3117300491422</v>
      </c>
      <c r="AT483" s="9">
        <v>2.4202395237009111</v>
      </c>
      <c r="AU483" s="13">
        <f t="shared" si="139"/>
        <v>23692.565488718756</v>
      </c>
    </row>
    <row r="484" spans="1:47" x14ac:dyDescent="0.45">
      <c r="A484">
        <f t="shared" si="134"/>
        <v>465</v>
      </c>
      <c r="B484" s="13">
        <f t="shared" si="135"/>
        <v>6761.7017142462046</v>
      </c>
      <c r="F484">
        <f t="shared" si="136"/>
        <v>465</v>
      </c>
      <c r="G484" s="13">
        <f t="shared" si="137"/>
        <v>23657.454091688985</v>
      </c>
      <c r="AQ484">
        <v>465</v>
      </c>
      <c r="AR484" s="14">
        <v>0.69072037572659895</v>
      </c>
      <c r="AS484" s="13">
        <f t="shared" si="138"/>
        <v>6761.7017142462046</v>
      </c>
      <c r="AT484" s="9">
        <v>2.4166528293488678</v>
      </c>
      <c r="AU484" s="13">
        <f t="shared" si="139"/>
        <v>23657.454091688985</v>
      </c>
    </row>
    <row r="485" spans="1:47" x14ac:dyDescent="0.45">
      <c r="A485">
        <f t="shared" si="134"/>
        <v>466</v>
      </c>
      <c r="B485" s="13">
        <f t="shared" si="135"/>
        <v>6576.6186504196194</v>
      </c>
      <c r="F485">
        <f t="shared" si="136"/>
        <v>466</v>
      </c>
      <c r="G485" s="13">
        <f t="shared" si="137"/>
        <v>23622.320034821314</v>
      </c>
      <c r="AQ485">
        <v>466</v>
      </c>
      <c r="AR485" s="14">
        <v>0.6718137973548286</v>
      </c>
      <c r="AS485" s="13">
        <f t="shared" si="138"/>
        <v>6576.6186504196194</v>
      </c>
      <c r="AT485" s="9">
        <v>2.41306382025234</v>
      </c>
      <c r="AU485" s="13">
        <f t="shared" si="139"/>
        <v>23622.320034821314</v>
      </c>
    </row>
    <row r="486" spans="1:47" x14ac:dyDescent="0.45">
      <c r="A486">
        <f t="shared" si="134"/>
        <v>467</v>
      </c>
      <c r="B486" s="13">
        <f t="shared" si="135"/>
        <v>6391.0623454489187</v>
      </c>
      <c r="F486">
        <f t="shared" si="136"/>
        <v>467</v>
      </c>
      <c r="G486" s="13">
        <f t="shared" si="137"/>
        <v>23587.163352165135</v>
      </c>
      <c r="AQ486">
        <v>467</v>
      </c>
      <c r="AR486" s="14">
        <v>0.65285887652213859</v>
      </c>
      <c r="AS486" s="13">
        <f t="shared" si="138"/>
        <v>6391.0623454489187</v>
      </c>
      <c r="AT486" s="9">
        <v>2.409472499889536</v>
      </c>
      <c r="AU486" s="13">
        <f t="shared" si="139"/>
        <v>23587.163352165135</v>
      </c>
    </row>
    <row r="487" spans="1:47" x14ac:dyDescent="0.45">
      <c r="A487">
        <f t="shared" si="134"/>
        <v>468</v>
      </c>
      <c r="B487" s="13">
        <f t="shared" si="135"/>
        <v>6205.0326065491217</v>
      </c>
      <c r="F487">
        <f t="shared" si="136"/>
        <v>468</v>
      </c>
      <c r="G487" s="13">
        <f t="shared" si="137"/>
        <v>23551.984077645862</v>
      </c>
      <c r="AQ487">
        <v>468</v>
      </c>
      <c r="AR487" s="14">
        <v>0.63385559353518506</v>
      </c>
      <c r="AS487" s="13">
        <f t="shared" si="138"/>
        <v>6205.0326065491217</v>
      </c>
      <c r="AT487" s="9">
        <v>2.4058788717260007</v>
      </c>
      <c r="AU487" s="13">
        <f t="shared" si="139"/>
        <v>23551.984077645862</v>
      </c>
    </row>
    <row r="488" spans="1:47" x14ac:dyDescent="0.45">
      <c r="A488">
        <f t="shared" si="134"/>
        <v>469</v>
      </c>
      <c r="B488" s="13">
        <f t="shared" si="135"/>
        <v>6018.5292412693079</v>
      </c>
      <c r="F488">
        <f t="shared" si="136"/>
        <v>469</v>
      </c>
      <c r="G488" s="13">
        <f t="shared" si="137"/>
        <v>23516.782245065628</v>
      </c>
      <c r="AQ488">
        <v>469</v>
      </c>
      <c r="AR488" s="14">
        <v>0.61480392873474976</v>
      </c>
      <c r="AS488" s="13">
        <f t="shared" si="138"/>
        <v>6018.5292412693079</v>
      </c>
      <c r="AT488" s="9">
        <v>2.4022829392146838</v>
      </c>
      <c r="AU488" s="13">
        <f t="shared" si="139"/>
        <v>23516.782245065628</v>
      </c>
    </row>
    <row r="489" spans="1:47" x14ac:dyDescent="0.45">
      <c r="A489">
        <f t="shared" si="134"/>
        <v>470</v>
      </c>
      <c r="B489" s="13">
        <f t="shared" si="135"/>
        <v>5831.5520574912571</v>
      </c>
      <c r="F489">
        <f t="shared" si="136"/>
        <v>470</v>
      </c>
      <c r="G489" s="13">
        <f t="shared" si="137"/>
        <v>23481.557888103991</v>
      </c>
      <c r="AQ489">
        <v>470</v>
      </c>
      <c r="AR489" s="14">
        <v>0.5957038624955997</v>
      </c>
      <c r="AS489" s="13">
        <f t="shared" si="138"/>
        <v>5831.5520574912571</v>
      </c>
      <c r="AT489" s="9">
        <v>2.3986847057960152</v>
      </c>
      <c r="AU489" s="13">
        <f t="shared" si="139"/>
        <v>23481.557888103991</v>
      </c>
    </row>
    <row r="490" spans="1:47" x14ac:dyDescent="0.45">
      <c r="A490">
        <f t="shared" si="134"/>
        <v>471</v>
      </c>
      <c r="B490" s="13">
        <f t="shared" si="135"/>
        <v>5644.1008634283589</v>
      </c>
      <c r="F490">
        <f t="shared" si="136"/>
        <v>471</v>
      </c>
      <c r="G490" s="13">
        <f t="shared" si="137"/>
        <v>23446.311040318673</v>
      </c>
      <c r="AQ490">
        <v>471</v>
      </c>
      <c r="AR490" s="14">
        <v>0.57655537522637701</v>
      </c>
      <c r="AS490" s="13">
        <f t="shared" si="138"/>
        <v>5644.1008634283589</v>
      </c>
      <c r="AT490" s="9">
        <v>2.3950841748979785</v>
      </c>
      <c r="AU490" s="13">
        <f t="shared" si="139"/>
        <v>23446.311040318673</v>
      </c>
    </row>
    <row r="491" spans="1:47" x14ac:dyDescent="0.45">
      <c r="A491">
        <f t="shared" si="134"/>
        <v>472</v>
      </c>
      <c r="B491" s="13">
        <f t="shared" si="135"/>
        <v>5456.1754676242554</v>
      </c>
      <c r="F491">
        <f t="shared" si="136"/>
        <v>472</v>
      </c>
      <c r="G491" s="13">
        <f t="shared" si="137"/>
        <v>23411.04173514622</v>
      </c>
      <c r="AQ491">
        <v>472</v>
      </c>
      <c r="AR491" s="14">
        <v>0.5573584473694595</v>
      </c>
      <c r="AS491" s="13">
        <f t="shared" si="138"/>
        <v>5456.1754676242554</v>
      </c>
      <c r="AT491" s="9">
        <v>2.3914813499361784</v>
      </c>
      <c r="AU491" s="13">
        <f t="shared" si="139"/>
        <v>23411.04173514622</v>
      </c>
    </row>
    <row r="492" spans="1:47" x14ac:dyDescent="0.45">
      <c r="A492">
        <f t="shared" si="134"/>
        <v>473</v>
      </c>
      <c r="B492" s="13">
        <f t="shared" si="135"/>
        <v>5267.7756789514488</v>
      </c>
      <c r="F492">
        <f t="shared" si="136"/>
        <v>473</v>
      </c>
      <c r="G492" s="13">
        <f t="shared" si="137"/>
        <v>23375.750005902726</v>
      </c>
      <c r="AQ492">
        <v>473</v>
      </c>
      <c r="AR492" s="14">
        <v>0.53811305940081855</v>
      </c>
      <c r="AS492" s="13">
        <f t="shared" si="138"/>
        <v>5267.7756789514488</v>
      </c>
      <c r="AT492" s="9">
        <v>2.3878762343139162</v>
      </c>
      <c r="AU492" s="13">
        <f t="shared" si="139"/>
        <v>23375.750005902726</v>
      </c>
    </row>
    <row r="493" spans="1:47" x14ac:dyDescent="0.45">
      <c r="A493">
        <f t="shared" si="134"/>
        <v>474</v>
      </c>
      <c r="B493" s="13">
        <f t="shared" si="135"/>
        <v>5078.9013066102907</v>
      </c>
      <c r="F493">
        <f t="shared" si="136"/>
        <v>474</v>
      </c>
      <c r="G493" s="13">
        <f t="shared" si="137"/>
        <v>23340.43588578446</v>
      </c>
      <c r="AQ493">
        <v>474</v>
      </c>
      <c r="AR493" s="14">
        <v>0.51881919182991609</v>
      </c>
      <c r="AS493" s="13">
        <f t="shared" si="138"/>
        <v>5078.9013066102907</v>
      </c>
      <c r="AT493" s="9">
        <v>2.3842688314222515</v>
      </c>
      <c r="AU493" s="13">
        <f t="shared" si="139"/>
        <v>23340.43588578446</v>
      </c>
    </row>
    <row r="494" spans="1:47" x14ac:dyDescent="0.45">
      <c r="A494">
        <f t="shared" si="134"/>
        <v>475</v>
      </c>
      <c r="B494" s="13">
        <f t="shared" si="135"/>
        <v>4889.5521601276178</v>
      </c>
      <c r="F494">
        <f t="shared" si="136"/>
        <v>475</v>
      </c>
      <c r="G494" s="13">
        <f t="shared" si="137"/>
        <v>23305.099407868671</v>
      </c>
      <c r="AQ494">
        <v>475</v>
      </c>
      <c r="AR494" s="14">
        <v>0.49947682519956516</v>
      </c>
      <c r="AS494" s="13">
        <f t="shared" si="138"/>
        <v>4889.5521601276178</v>
      </c>
      <c r="AT494" s="9">
        <v>2.380659144640088</v>
      </c>
      <c r="AU494" s="13">
        <f t="shared" si="139"/>
        <v>23305.099407868671</v>
      </c>
    </row>
    <row r="495" spans="1:47" x14ac:dyDescent="0.45">
      <c r="A495">
        <f t="shared" si="134"/>
        <v>476</v>
      </c>
      <c r="B495" s="13">
        <f t="shared" si="135"/>
        <v>4699.7280493553362</v>
      </c>
      <c r="F495">
        <f t="shared" si="136"/>
        <v>476</v>
      </c>
      <c r="G495" s="13">
        <f t="shared" si="137"/>
        <v>23269.740605114108</v>
      </c>
      <c r="AQ495">
        <v>476</v>
      </c>
      <c r="AR495" s="14">
        <v>0.48008594008578509</v>
      </c>
      <c r="AS495" s="13">
        <f t="shared" si="138"/>
        <v>4699.7280493553362</v>
      </c>
      <c r="AT495" s="9">
        <v>2.3770471773342221</v>
      </c>
      <c r="AU495" s="13">
        <f t="shared" si="139"/>
        <v>23269.740605114108</v>
      </c>
    </row>
    <row r="496" spans="1:47" x14ac:dyDescent="0.45">
      <c r="A496">
        <f t="shared" si="134"/>
        <v>477</v>
      </c>
      <c r="B496" s="13">
        <f t="shared" si="135"/>
        <v>4509.4287844693763</v>
      </c>
      <c r="F496">
        <f t="shared" si="136"/>
        <v>477</v>
      </c>
      <c r="G496" s="13">
        <f t="shared" si="137"/>
        <v>23234.359510361868</v>
      </c>
      <c r="AQ496">
        <v>477</v>
      </c>
      <c r="AR496" s="14">
        <v>0.460646517097695</v>
      </c>
      <c r="AS496" s="13">
        <f t="shared" si="138"/>
        <v>4509.4287844693763</v>
      </c>
      <c r="AT496" s="9">
        <v>2.3734329328594335</v>
      </c>
      <c r="AU496" s="13">
        <f t="shared" si="139"/>
        <v>23234.359510361868</v>
      </c>
    </row>
    <row r="497" spans="1:47" x14ac:dyDescent="0.45">
      <c r="A497">
        <f t="shared" si="134"/>
        <v>478</v>
      </c>
      <c r="B497" s="13">
        <f t="shared" si="135"/>
        <v>4318.6541759684669</v>
      </c>
      <c r="F497">
        <f t="shared" si="136"/>
        <v>478</v>
      </c>
      <c r="G497" s="13">
        <f t="shared" si="137"/>
        <v>23198.956156335858</v>
      </c>
      <c r="AQ497">
        <v>478</v>
      </c>
      <c r="AR497" s="14">
        <v>0.44115853687738849</v>
      </c>
      <c r="AS497" s="13">
        <f t="shared" si="138"/>
        <v>4318.6541759684669</v>
      </c>
      <c r="AT497" s="9">
        <v>2.369816414558529</v>
      </c>
      <c r="AU497" s="13">
        <f t="shared" si="139"/>
        <v>23198.956156335858</v>
      </c>
    </row>
    <row r="498" spans="1:47" x14ac:dyDescent="0.45">
      <c r="A498">
        <f t="shared" si="134"/>
        <v>479</v>
      </c>
      <c r="B498" s="13">
        <f t="shared" si="135"/>
        <v>4127.4040346728598</v>
      </c>
      <c r="F498">
        <f t="shared" si="136"/>
        <v>479</v>
      </c>
      <c r="G498" s="13">
        <f t="shared" si="137"/>
        <v>23163.530575643661</v>
      </c>
      <c r="AQ498">
        <v>479</v>
      </c>
      <c r="AR498" s="14">
        <v>0.42162198009980312</v>
      </c>
      <c r="AS498" s="13">
        <f t="shared" si="138"/>
        <v>4127.4040346728598</v>
      </c>
      <c r="AT498" s="9">
        <v>2.3661976257624344</v>
      </c>
      <c r="AU498" s="13">
        <f t="shared" si="139"/>
        <v>23163.530575643661</v>
      </c>
    </row>
    <row r="499" spans="1:47" x14ac:dyDescent="0.45">
      <c r="A499">
        <f t="shared" si="134"/>
        <v>480</v>
      </c>
      <c r="B499" s="13">
        <f t="shared" si="135"/>
        <v>3935.6781717230201</v>
      </c>
      <c r="F499">
        <f t="shared" si="136"/>
        <v>480</v>
      </c>
      <c r="G499" s="13">
        <f t="shared" si="137"/>
        <v>23128.082800777043</v>
      </c>
      <c r="AQ499">
        <v>480</v>
      </c>
      <c r="AR499" s="14">
        <v>0.40203682747258718</v>
      </c>
      <c r="AS499" s="13">
        <f t="shared" si="138"/>
        <v>3935.6781717230201</v>
      </c>
      <c r="AT499" s="9">
        <v>2.3625765697902437</v>
      </c>
      <c r="AU499" s="13">
        <f t="shared" si="139"/>
        <v>23128.082800777043</v>
      </c>
    </row>
    <row r="500" spans="1:47" x14ac:dyDescent="0.45">
      <c r="A500">
        <f t="shared" si="134"/>
        <v>481</v>
      </c>
      <c r="B500" s="13">
        <f t="shared" si="135"/>
        <v>3743.4763985786062</v>
      </c>
      <c r="F500">
        <f t="shared" si="136"/>
        <v>481</v>
      </c>
      <c r="G500" s="13">
        <f t="shared" si="137"/>
        <v>23092.612864112642</v>
      </c>
      <c r="AQ500">
        <v>481</v>
      </c>
      <c r="AR500" s="14">
        <v>0.38240305973599487</v>
      </c>
      <c r="AS500" s="13">
        <f t="shared" si="138"/>
        <v>3743.4763985786062</v>
      </c>
      <c r="AT500" s="9">
        <v>2.3589532499492907</v>
      </c>
      <c r="AU500" s="13">
        <f t="shared" si="139"/>
        <v>23092.612864112642</v>
      </c>
    </row>
    <row r="501" spans="1:47" x14ac:dyDescent="0.45">
      <c r="A501">
        <f t="shared" si="134"/>
        <v>482</v>
      </c>
      <c r="B501" s="13">
        <f t="shared" si="135"/>
        <v>3550.7985270171275</v>
      </c>
      <c r="F501">
        <f t="shared" si="136"/>
        <v>482</v>
      </c>
      <c r="G501" s="13">
        <f t="shared" si="137"/>
        <v>23057.12079791271</v>
      </c>
      <c r="AQ501">
        <v>482</v>
      </c>
      <c r="AR501" s="14">
        <v>0.36272065766274952</v>
      </c>
      <c r="AS501" s="13">
        <f t="shared" si="138"/>
        <v>3550.7985270171275</v>
      </c>
      <c r="AT501" s="9">
        <v>2.3553276695352245</v>
      </c>
      <c r="AU501" s="13">
        <f t="shared" si="139"/>
        <v>23057.12079791271</v>
      </c>
    </row>
    <row r="502" spans="1:47" x14ac:dyDescent="0.45">
      <c r="A502">
        <f t="shared" si="134"/>
        <v>483</v>
      </c>
      <c r="B502" s="13">
        <f t="shared" si="135"/>
        <v>3357.6443691328227</v>
      </c>
      <c r="F502">
        <f t="shared" si="136"/>
        <v>483</v>
      </c>
      <c r="G502" s="13">
        <f t="shared" si="137"/>
        <v>23021.606634325573</v>
      </c>
      <c r="AQ502">
        <v>483</v>
      </c>
      <c r="AR502" s="14">
        <v>0.34298960205792905</v>
      </c>
      <c r="AS502" s="13">
        <f t="shared" si="138"/>
        <v>3357.6443691328227</v>
      </c>
      <c r="AT502" s="9">
        <v>2.3516998318320557</v>
      </c>
      <c r="AU502" s="13">
        <f t="shared" si="139"/>
        <v>23021.606634325573</v>
      </c>
    </row>
    <row r="503" spans="1:47" x14ac:dyDescent="0.45">
      <c r="A503">
        <f t="shared" si="134"/>
        <v>484</v>
      </c>
      <c r="B503" s="13">
        <f t="shared" si="135"/>
        <v>3164.01373733534</v>
      </c>
      <c r="F503">
        <f t="shared" si="136"/>
        <v>484</v>
      </c>
      <c r="G503" s="13">
        <f t="shared" si="137"/>
        <v>22986.070405386468</v>
      </c>
      <c r="AQ503">
        <v>484</v>
      </c>
      <c r="AR503" s="14">
        <v>0.32320987375883092</v>
      </c>
      <c r="AS503" s="13">
        <f t="shared" si="138"/>
        <v>3164.01373733534</v>
      </c>
      <c r="AT503" s="9">
        <v>2.3480697401122437</v>
      </c>
      <c r="AU503" s="13">
        <f t="shared" si="139"/>
        <v>22986.070405386468</v>
      </c>
    </row>
    <row r="504" spans="1:47" x14ac:dyDescent="0.45">
      <c r="A504">
        <f t="shared" si="134"/>
        <v>485</v>
      </c>
      <c r="B504" s="13">
        <f t="shared" si="135"/>
        <v>2969.9064443488051</v>
      </c>
      <c r="F504">
        <f t="shared" si="136"/>
        <v>485</v>
      </c>
      <c r="G504" s="13">
        <f t="shared" si="137"/>
        <v>22950.512143018015</v>
      </c>
      <c r="AQ504">
        <v>485</v>
      </c>
      <c r="AR504" s="14">
        <v>0.30338145363487712</v>
      </c>
      <c r="AS504" s="13">
        <f t="shared" si="138"/>
        <v>2969.9064443488051</v>
      </c>
      <c r="AT504" s="9">
        <v>2.3444373976367427</v>
      </c>
      <c r="AU504" s="13">
        <f t="shared" si="139"/>
        <v>22950.512143018015</v>
      </c>
    </row>
    <row r="505" spans="1:47" x14ac:dyDescent="0.45">
      <c r="A505">
        <f t="shared" si="134"/>
        <v>486</v>
      </c>
      <c r="B505" s="13">
        <f t="shared" si="135"/>
        <v>2775.3223032105352</v>
      </c>
      <c r="F505">
        <f t="shared" si="136"/>
        <v>486</v>
      </c>
      <c r="G505" s="13">
        <f t="shared" si="137"/>
        <v>22914.93187903093</v>
      </c>
      <c r="AQ505">
        <v>486</v>
      </c>
      <c r="AR505" s="14">
        <v>0.2835043225874827</v>
      </c>
      <c r="AS505" s="13">
        <f t="shared" si="138"/>
        <v>2775.3223032105352</v>
      </c>
      <c r="AT505" s="9">
        <v>2.3408028076550771</v>
      </c>
      <c r="AU505" s="13">
        <f t="shared" si="139"/>
        <v>22914.93187903093</v>
      </c>
    </row>
    <row r="506" spans="1:47" x14ac:dyDescent="0.45">
      <c r="A506">
        <f t="shared" si="134"/>
        <v>487</v>
      </c>
      <c r="B506" s="13">
        <f t="shared" si="135"/>
        <v>2580.2611272695003</v>
      </c>
      <c r="F506">
        <f t="shared" si="136"/>
        <v>487</v>
      </c>
      <c r="G506" s="13">
        <f t="shared" si="137"/>
        <v>22879.329645124602</v>
      </c>
      <c r="AQ506">
        <v>487</v>
      </c>
      <c r="AR506" s="14">
        <v>0.26357846154989861</v>
      </c>
      <c r="AS506" s="13">
        <f t="shared" si="138"/>
        <v>2580.2611272695003</v>
      </c>
      <c r="AT506" s="9">
        <v>2.3371659734053978</v>
      </c>
      <c r="AU506" s="13">
        <f t="shared" si="139"/>
        <v>22879.329645124602</v>
      </c>
    </row>
    <row r="507" spans="1:47" x14ac:dyDescent="0.45">
      <c r="A507">
        <f t="shared" si="134"/>
        <v>488</v>
      </c>
      <c r="B507" s="13">
        <f t="shared" si="135"/>
        <v>2384.7227301858957</v>
      </c>
      <c r="F507">
        <f t="shared" si="136"/>
        <v>488</v>
      </c>
      <c r="G507" s="13">
        <f t="shared" si="137"/>
        <v>22843.705472887727</v>
      </c>
      <c r="AQ507">
        <v>488</v>
      </c>
      <c r="AR507" s="14">
        <v>0.24360385148716812</v>
      </c>
      <c r="AS507" s="13">
        <f t="shared" si="138"/>
        <v>2384.7227301858957</v>
      </c>
      <c r="AT507" s="9">
        <v>2.3335268981145489</v>
      </c>
      <c r="AU507" s="13">
        <f t="shared" si="139"/>
        <v>22843.705472887727</v>
      </c>
    </row>
    <row r="508" spans="1:47" x14ac:dyDescent="0.45">
      <c r="A508">
        <f t="shared" si="134"/>
        <v>489</v>
      </c>
      <c r="B508" s="13">
        <f t="shared" si="135"/>
        <v>2188.7069259293612</v>
      </c>
      <c r="F508">
        <f t="shared" si="136"/>
        <v>489</v>
      </c>
      <c r="G508" s="13">
        <f t="shared" si="137"/>
        <v>22808.059393798994</v>
      </c>
      <c r="AQ508">
        <v>489</v>
      </c>
      <c r="AR508" s="14">
        <v>0.22358047339594478</v>
      </c>
      <c r="AS508" s="13">
        <f t="shared" si="138"/>
        <v>2188.7069259293612</v>
      </c>
      <c r="AT508" s="9">
        <v>2.329885584998137</v>
      </c>
      <c r="AU508" s="13">
        <f t="shared" si="139"/>
        <v>22808.059393798994</v>
      </c>
    </row>
    <row r="509" spans="1:47" x14ac:dyDescent="0.45">
      <c r="A509">
        <f t="shared" si="134"/>
        <v>490</v>
      </c>
      <c r="B509" s="13">
        <f t="shared" si="135"/>
        <v>1992.2135287781725</v>
      </c>
      <c r="F509">
        <f t="shared" si="136"/>
        <v>490</v>
      </c>
      <c r="G509" s="13">
        <f t="shared" si="137"/>
        <v>22772.391439227536</v>
      </c>
      <c r="AQ509">
        <v>490</v>
      </c>
      <c r="AR509" s="14">
        <v>0.2035083083044098</v>
      </c>
      <c r="AS509" s="13">
        <f t="shared" si="138"/>
        <v>1992.2135287781725</v>
      </c>
      <c r="AT509" s="9">
        <v>2.3262420372605774</v>
      </c>
      <c r="AU509" s="13">
        <f t="shared" si="139"/>
        <v>22772.391439227536</v>
      </c>
    </row>
    <row r="510" spans="1:47" x14ac:dyDescent="0.45">
      <c r="A510">
        <f t="shared" si="134"/>
        <v>491</v>
      </c>
      <c r="B510" s="13">
        <f t="shared" si="135"/>
        <v>1795.2423533179096</v>
      </c>
      <c r="F510">
        <f t="shared" si="136"/>
        <v>491</v>
      </c>
      <c r="G510" s="13">
        <f t="shared" si="137"/>
        <v>22736.701640433661</v>
      </c>
      <c r="AQ510">
        <v>491</v>
      </c>
      <c r="AR510" s="14">
        <v>0.18338733727213619</v>
      </c>
      <c r="AS510" s="13">
        <f t="shared" si="138"/>
        <v>1795.2423533179096</v>
      </c>
      <c r="AT510" s="9">
        <v>2.3225962580951673</v>
      </c>
      <c r="AU510" s="13">
        <f t="shared" si="139"/>
        <v>22736.701640433661</v>
      </c>
    </row>
    <row r="511" spans="1:47" x14ac:dyDescent="0.45">
      <c r="A511">
        <f t="shared" si="134"/>
        <v>492</v>
      </c>
      <c r="B511" s="13">
        <f t="shared" si="135"/>
        <v>1597.7932144403358</v>
      </c>
      <c r="F511">
        <f t="shared" si="136"/>
        <v>492</v>
      </c>
      <c r="G511" s="13">
        <f t="shared" si="137"/>
        <v>22700.990028569398</v>
      </c>
      <c r="AQ511">
        <v>492</v>
      </c>
      <c r="AR511" s="14">
        <v>0.16321754138997413</v>
      </c>
      <c r="AS511" s="13">
        <f t="shared" si="138"/>
        <v>1597.7932144403358</v>
      </c>
      <c r="AT511" s="9">
        <v>2.3189482506841461</v>
      </c>
      <c r="AU511" s="13">
        <f t="shared" si="139"/>
        <v>22700.990028569398</v>
      </c>
    </row>
    <row r="512" spans="1:47" x14ac:dyDescent="0.45">
      <c r="A512">
        <f t="shared" si="134"/>
        <v>493</v>
      </c>
      <c r="B512" s="13">
        <f t="shared" si="135"/>
        <v>1399.8659273425287</v>
      </c>
      <c r="F512">
        <f t="shared" si="136"/>
        <v>493</v>
      </c>
      <c r="G512" s="13">
        <f t="shared" si="137"/>
        <v>22665.256634679099</v>
      </c>
      <c r="AQ512">
        <v>493</v>
      </c>
      <c r="AR512" s="14">
        <v>0.14299890177996222</v>
      </c>
      <c r="AS512" s="13">
        <f t="shared" si="138"/>
        <v>1399.8659273425287</v>
      </c>
      <c r="AT512" s="9">
        <v>2.3152980181987513</v>
      </c>
      <c r="AU512" s="13">
        <f t="shared" si="139"/>
        <v>22665.256634679099</v>
      </c>
    </row>
    <row r="513" spans="1:47" x14ac:dyDescent="0.45">
      <c r="A513">
        <f t="shared" si="134"/>
        <v>494</v>
      </c>
      <c r="B513" s="13">
        <f t="shared" si="135"/>
        <v>1201.4603075253406</v>
      </c>
      <c r="F513">
        <f t="shared" si="136"/>
        <v>494</v>
      </c>
      <c r="G513" s="13">
        <f t="shared" si="137"/>
        <v>22629.501489700055</v>
      </c>
      <c r="AQ513">
        <v>494</v>
      </c>
      <c r="AR513" s="14">
        <v>0.12273139959517021</v>
      </c>
      <c r="AS513" s="13">
        <f t="shared" si="138"/>
        <v>1201.4603075253406</v>
      </c>
      <c r="AT513" s="9">
        <v>2.3116455637992837</v>
      </c>
      <c r="AU513" s="13">
        <f t="shared" si="139"/>
        <v>22629.501489700055</v>
      </c>
    </row>
    <row r="514" spans="1:47" x14ac:dyDescent="0.45">
      <c r="A514">
        <f t="shared" si="134"/>
        <v>495</v>
      </c>
      <c r="B514" s="13">
        <f t="shared" si="135"/>
        <v>1002.5761707928253</v>
      </c>
      <c r="F514">
        <f t="shared" si="136"/>
        <v>495</v>
      </c>
      <c r="G514" s="13">
        <f t="shared" si="137"/>
        <v>22593.724624463077</v>
      </c>
      <c r="AQ514">
        <v>495</v>
      </c>
      <c r="AR514" s="14">
        <v>0.10241501601964043</v>
      </c>
      <c r="AS514" s="13">
        <f t="shared" si="138"/>
        <v>1002.5761707928253</v>
      </c>
      <c r="AT514" s="9">
        <v>2.3079908906351689</v>
      </c>
      <c r="AU514" s="13">
        <f t="shared" si="139"/>
        <v>22593.724624463077</v>
      </c>
    </row>
    <row r="515" spans="1:47" x14ac:dyDescent="0.45">
      <c r="A515">
        <f t="shared" si="134"/>
        <v>496</v>
      </c>
      <c r="B515" s="13">
        <f t="shared" si="135"/>
        <v>803.21333325049886</v>
      </c>
      <c r="F515">
        <f t="shared" si="136"/>
        <v>496</v>
      </c>
      <c r="G515" s="13">
        <f t="shared" si="137"/>
        <v>22557.926069692978</v>
      </c>
      <c r="AQ515">
        <v>496</v>
      </c>
      <c r="AR515" s="14">
        <v>8.2049732268210107E-2</v>
      </c>
      <c r="AS515" s="13">
        <f t="shared" si="138"/>
        <v>803.21333325049886</v>
      </c>
      <c r="AT515" s="9">
        <v>2.3043340018450031</v>
      </c>
      <c r="AU515" s="13">
        <f t="shared" si="139"/>
        <v>22557.926069692978</v>
      </c>
    </row>
    <row r="516" spans="1:47" x14ac:dyDescent="0.45">
      <c r="A516">
        <f t="shared" si="134"/>
        <v>497</v>
      </c>
      <c r="B516" s="13">
        <f t="shared" si="135"/>
        <v>603.37161130463437</v>
      </c>
      <c r="F516">
        <f t="shared" si="136"/>
        <v>497</v>
      </c>
      <c r="G516" s="13">
        <f t="shared" si="137"/>
        <v>22522.105856009326</v>
      </c>
      <c r="AQ516">
        <v>497</v>
      </c>
      <c r="AR516" s="14">
        <v>6.1635529586439475E-2</v>
      </c>
      <c r="AS516" s="13">
        <f t="shared" si="138"/>
        <v>603.37161130463437</v>
      </c>
      <c r="AT516" s="9">
        <v>2.3006749005566318</v>
      </c>
      <c r="AU516" s="13">
        <f t="shared" si="139"/>
        <v>22522.105856009326</v>
      </c>
    </row>
    <row r="517" spans="1:47" x14ac:dyDescent="0.45">
      <c r="A517">
        <f t="shared" si="134"/>
        <v>498</v>
      </c>
      <c r="B517" s="13">
        <f t="shared" si="135"/>
        <v>403.05082166125533</v>
      </c>
      <c r="F517">
        <f t="shared" si="136"/>
        <v>498</v>
      </c>
      <c r="G517" s="13">
        <f t="shared" si="137"/>
        <v>22486.264013926888</v>
      </c>
      <c r="AQ517">
        <v>498</v>
      </c>
      <c r="AR517" s="14">
        <v>4.1172389250508701E-2</v>
      </c>
      <c r="AS517" s="13">
        <f t="shared" si="138"/>
        <v>403.05082166125533</v>
      </c>
      <c r="AT517" s="9">
        <v>2.2970135898871957</v>
      </c>
      <c r="AU517" s="13">
        <f t="shared" si="139"/>
        <v>22486.264013926888</v>
      </c>
    </row>
    <row r="518" spans="1:47" x14ac:dyDescent="0.45">
      <c r="A518">
        <f t="shared" si="134"/>
        <v>499</v>
      </c>
      <c r="B518" s="13">
        <f t="shared" si="135"/>
        <v>202.25078132463847</v>
      </c>
      <c r="F518">
        <f t="shared" si="136"/>
        <v>499</v>
      </c>
      <c r="G518" s="13">
        <f t="shared" si="137"/>
        <v>22450.400573856201</v>
      </c>
      <c r="AQ518">
        <v>499</v>
      </c>
      <c r="AR518" s="14">
        <v>2.0660292567065142E-2</v>
      </c>
      <c r="AS518" s="13">
        <f t="shared" si="138"/>
        <v>202.25078132463847</v>
      </c>
      <c r="AT518" s="9">
        <v>2.2933500729431873</v>
      </c>
      <c r="AU518" s="13">
        <f t="shared" si="139"/>
        <v>22450.400573856201</v>
      </c>
    </row>
    <row r="519" spans="1:47" x14ac:dyDescent="0.45">
      <c r="A519">
        <f t="shared" si="134"/>
        <v>500</v>
      </c>
      <c r="B519" s="13">
        <f t="shared" si="135"/>
        <v>0.97130759654948051</v>
      </c>
      <c r="F519">
        <f t="shared" si="136"/>
        <v>500</v>
      </c>
      <c r="G519" s="13">
        <f t="shared" si="137"/>
        <v>22414.515566104237</v>
      </c>
      <c r="AQ519">
        <v>500</v>
      </c>
      <c r="AR519" s="14">
        <v>9.9220873145178246E-5</v>
      </c>
      <c r="AS519" s="13">
        <f t="shared" si="138"/>
        <v>0.97130759654948051</v>
      </c>
      <c r="AT519" s="9">
        <v>2.2896843528205197</v>
      </c>
      <c r="AU519" s="13">
        <f t="shared" si="139"/>
        <v>22414.515566104237</v>
      </c>
    </row>
  </sheetData>
  <phoneticPr fontId="3" type="noConversion"/>
  <dataValidations count="12">
    <dataValidation type="list" allowBlank="1" showInputMessage="1" showErrorMessage="1" sqref="B10 G10">
      <formula1>"DDC-1T+, D5"</formula1>
    </dataValidation>
    <dataValidation type="list" allowBlank="1" showInputMessage="1" showErrorMessage="1" sqref="J67:J69">
      <formula1>"Einschraub Einlass 8 mm, Einschraub Einlass 10 mm, Einschraub Einlass 13 mm"</formula1>
    </dataValidation>
    <dataValidation type="list" allowBlank="1" showInputMessage="1" showErrorMessage="1" sqref="J70:J72">
      <formula1>"Einschraub Auslass 8 mm, Einschraub Auslass 10 mm, Einschraub Auslass 13 mm"</formula1>
    </dataValidation>
    <dataValidation type="list" allowBlank="1" showInputMessage="1" showErrorMessage="1" sqref="J73:J75">
      <formula1>"Einschraub Einlass 8 mm 90°, Einschraub Einlass 10 mm 90°, Einschraub Einlass 13 mm 90°"</formula1>
    </dataValidation>
    <dataValidation type="list" allowBlank="1" showInputMessage="1" showErrorMessage="1" sqref="J76:J78">
      <formula1>"Einschraub Auslass 8 mm 90°, Einschraub Auslass 10 mm 90°, Einschraub Auslass 13 mm 90°"</formula1>
    </dataValidation>
    <dataValidation type="list" allowBlank="1" showInputMessage="1" showErrorMessage="1" sqref="J79:J81">
      <formula1>"Einschraub Einlass 8 mm 45°, Einschraub Einlass 10 mm 45°, Einschraub Einlass 13 mm 45°"</formula1>
    </dataValidation>
    <dataValidation type="list" allowBlank="1" showInputMessage="1" showErrorMessage="1" sqref="J82:J84">
      <formula1>"Einschraub Auslass 8 mm 45°, Einschraub Auslass 10 mm 45°, Einschraub Auslass 13 mm 45°"</formula1>
    </dataValidation>
    <dataValidation type="list" allowBlank="1" showInputMessage="1" showErrorMessage="1" sqref="J85:J87">
      <formula1>"Winkel 8 mm 90°, Winkel 10 mm 90°, Winkel 13 mm 90°"</formula1>
    </dataValidation>
    <dataValidation type="list" allowBlank="1" showInputMessage="1" showErrorMessage="1" sqref="J88:J90">
      <formula1>"Winkel 8 mm 45°, Winkel 10 mm 45°, Winkel 13 mm 45°"</formula1>
    </dataValidation>
    <dataValidation type="list" allowBlank="1" showInputMessage="1" showErrorMessage="1" sqref="J122:J131">
      <mc:AlternateContent xmlns:x12ac="http://schemas.microsoft.com/office/spreadsheetml/2011/1/ac" xmlns:mc="http://schemas.openxmlformats.org/markup-compatibility/2006">
        <mc:Choice Requires="x12ac">
          <x12ac:list>"Schlauch 8 mm 0,5 Meter"," Schlauch 10 mm 0,5 Meter"," Schlauch 13 mm 0,5 Meter"," PETG Rohr 8 mm 0,5 Meter"," PETG Rohr 10 mm 0,5 Meter"," PETG Rohr 13 mm 0,5 Meter"," CU Rohr 8 mm 0,5 Meter"," CU Rohr 10 mm 0,5 Meter"," CU Rohr 13 mm 0,5 Meter"</x12ac:list>
        </mc:Choice>
        <mc:Fallback>
          <formula1>"Schlauch 8 mm 0,5 Meter, Schlauch 10 mm 0,5 Meter, Schlauch 13 mm 0,5 Meter, PETG Rohr 8 mm 0,5 Meter, PETG Rohr 10 mm 0,5 Meter, PETG Rohr 13 mm 0,5 Meter, CU Rohr 8 mm 0,5 Meter, CU Rohr 10 mm 0,5 Meter, CU Rohr 13 mm 0,5 Meter"</formula1>
        </mc:Fallback>
      </mc:AlternateContent>
    </dataValidation>
    <dataValidation type="list" allowBlank="1" showInputMessage="1" showErrorMessage="1" sqref="K151 K157 K163 K169 K175 K181 K187 K193 K199 K205">
      <formula1>"90, 75, 60, 45, 30, 15"</formula1>
    </dataValidation>
    <dataValidation type="whole" allowBlank="1" showInputMessage="1" showErrorMessage="1" sqref="J16:J25 J41:J50">
      <formula1>1</formula1>
      <formula2>37</formula2>
    </dataValidation>
  </dataValidation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>
      <selection activeCell="M59" sqref="M5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57" sqref="N57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workbookViewId="0">
      <selection activeCell="D41" sqref="D41"/>
    </sheetView>
  </sheetViews>
  <sheetFormatPr baseColWidth="10" defaultRowHeight="14.25" x14ac:dyDescent="0.45"/>
  <cols>
    <col min="1" max="1" width="15.53125" customWidth="1"/>
    <col min="2" max="2" width="10.6640625" customWidth="1"/>
  </cols>
  <sheetData>
    <row r="1" spans="1:17" x14ac:dyDescent="0.45">
      <c r="B1" s="1" t="s">
        <v>103</v>
      </c>
      <c r="C1" s="4" t="s">
        <v>57</v>
      </c>
      <c r="D1" s="1">
        <v>0</v>
      </c>
      <c r="E1" s="1">
        <v>8.0000000000000002E-3</v>
      </c>
      <c r="F1" s="1">
        <v>1.4E-2</v>
      </c>
      <c r="G1" s="1">
        <v>0.02</v>
      </c>
      <c r="H1" s="1">
        <v>2.5999999999999999E-2</v>
      </c>
      <c r="I1" s="1">
        <v>3.2000000000000001E-2</v>
      </c>
      <c r="J1" s="1">
        <v>3.7999999999999999E-2</v>
      </c>
      <c r="K1" s="1">
        <v>4.3999999999999997E-2</v>
      </c>
      <c r="L1" s="1">
        <v>0.05</v>
      </c>
      <c r="M1" s="1">
        <v>5.6000000000000001E-2</v>
      </c>
      <c r="N1" s="1">
        <v>6.2E-2</v>
      </c>
      <c r="O1" s="1">
        <v>6.8000000000000005E-2</v>
      </c>
      <c r="P1" s="1">
        <v>7.3999999999999996E-2</v>
      </c>
      <c r="Q1" s="13"/>
    </row>
    <row r="2" spans="1:17" x14ac:dyDescent="0.45">
      <c r="A2" t="s">
        <v>66</v>
      </c>
      <c r="B2" s="2">
        <v>1</v>
      </c>
      <c r="C2" s="17" t="s">
        <v>11</v>
      </c>
      <c r="D2" s="13">
        <v>0</v>
      </c>
      <c r="E2" s="13">
        <v>156.34021538461522</v>
      </c>
      <c r="F2" s="13">
        <v>326.03512307692239</v>
      </c>
      <c r="G2" s="13">
        <v>540.67838461538327</v>
      </c>
      <c r="H2" s="13">
        <v>800.26999999999816</v>
      </c>
      <c r="I2" s="13">
        <v>1104.8099692307667</v>
      </c>
      <c r="J2" s="13">
        <v>1454.2982923076893</v>
      </c>
      <c r="K2" s="13">
        <v>1848.7349692307653</v>
      </c>
      <c r="L2" s="13">
        <v>2288.1199999999958</v>
      </c>
      <c r="M2" s="13">
        <v>2772.4533846153799</v>
      </c>
      <c r="N2" s="13">
        <v>3301.7351230769173</v>
      </c>
      <c r="O2" s="13">
        <v>3875.9652153846091</v>
      </c>
      <c r="P2" s="13">
        <v>4495.1436615384537</v>
      </c>
      <c r="Q2" s="13"/>
    </row>
    <row r="3" spans="1:17" x14ac:dyDescent="0.45">
      <c r="A3" t="s">
        <v>67</v>
      </c>
      <c r="B3" s="2">
        <v>2</v>
      </c>
      <c r="C3" s="17" t="s">
        <v>11</v>
      </c>
      <c r="D3" s="13">
        <v>0</v>
      </c>
      <c r="E3" s="13">
        <v>215.0888000000005</v>
      </c>
      <c r="F3" s="13">
        <v>437.46359999999981</v>
      </c>
      <c r="G3" s="13">
        <v>712.17399999999918</v>
      </c>
      <c r="H3" s="13">
        <v>1039.2199999999984</v>
      </c>
      <c r="I3" s="13">
        <v>1418.6015999999977</v>
      </c>
      <c r="J3" s="13">
        <v>1850.3187999999973</v>
      </c>
      <c r="K3" s="13">
        <v>2334.3715999999968</v>
      </c>
      <c r="L3" s="13">
        <v>2870.7599999999966</v>
      </c>
      <c r="M3" s="13">
        <v>3459.4839999999963</v>
      </c>
      <c r="N3" s="13">
        <v>4100.5435999999954</v>
      </c>
      <c r="O3" s="13">
        <v>4793.9387999999963</v>
      </c>
      <c r="P3" s="13">
        <v>5539.6695999999947</v>
      </c>
      <c r="Q3" s="10"/>
    </row>
    <row r="4" spans="1:17" x14ac:dyDescent="0.45">
      <c r="A4" t="s">
        <v>68</v>
      </c>
      <c r="B4" s="2">
        <v>3</v>
      </c>
      <c r="C4" s="17" t="s">
        <v>11</v>
      </c>
      <c r="D4" s="13">
        <v>0</v>
      </c>
      <c r="E4" s="13">
        <v>273.83080000000018</v>
      </c>
      <c r="F4" s="13">
        <v>548.88259999999946</v>
      </c>
      <c r="G4" s="13">
        <v>883.65899999999851</v>
      </c>
      <c r="H4" s="13">
        <v>1278.1599999999976</v>
      </c>
      <c r="I4" s="13">
        <v>1732.3855999999967</v>
      </c>
      <c r="J4" s="13">
        <v>2246.3357999999957</v>
      </c>
      <c r="K4" s="13">
        <v>2820.0105999999946</v>
      </c>
      <c r="L4" s="13">
        <v>3453.4099999999944</v>
      </c>
      <c r="M4" s="13">
        <v>4146.5339999999933</v>
      </c>
      <c r="N4" s="13">
        <v>4899.3825999999917</v>
      </c>
      <c r="O4" s="13">
        <v>5711.9557999999906</v>
      </c>
      <c r="P4" s="13">
        <v>6584.2535999999891</v>
      </c>
      <c r="Q4" s="13"/>
    </row>
    <row r="5" spans="1:17" x14ac:dyDescent="0.45">
      <c r="A5" t="s">
        <v>71</v>
      </c>
      <c r="B5" s="2">
        <v>4</v>
      </c>
      <c r="C5" s="17" t="s">
        <v>11</v>
      </c>
      <c r="D5" s="13">
        <v>0</v>
      </c>
      <c r="E5" s="13">
        <v>66.80963076923112</v>
      </c>
      <c r="F5" s="13">
        <v>154.21764615384626</v>
      </c>
      <c r="G5" s="13">
        <v>273.59776923076907</v>
      </c>
      <c r="H5" s="13">
        <v>424.94999999999948</v>
      </c>
      <c r="I5" s="13">
        <v>608.27433846153758</v>
      </c>
      <c r="J5" s="13">
        <v>823.57078461538345</v>
      </c>
      <c r="K5" s="13">
        <v>1070.839338461537</v>
      </c>
      <c r="L5" s="13">
        <v>1350.0799999999983</v>
      </c>
      <c r="M5" s="13">
        <v>1661.2927692307671</v>
      </c>
      <c r="N5" s="13">
        <v>2004.4776461538434</v>
      </c>
      <c r="O5" s="13">
        <v>2379.6346307692284</v>
      </c>
      <c r="P5" s="13">
        <v>2786.7637230769192</v>
      </c>
      <c r="Q5" s="13"/>
    </row>
    <row r="6" spans="1:17" x14ac:dyDescent="0.45">
      <c r="A6" t="s">
        <v>69</v>
      </c>
      <c r="B6" s="2">
        <v>5</v>
      </c>
      <c r="C6" s="17" t="s">
        <v>11</v>
      </c>
      <c r="D6" s="13">
        <v>0</v>
      </c>
      <c r="E6" s="13">
        <v>80.786338461538605</v>
      </c>
      <c r="F6" s="13">
        <v>179.7279076923077</v>
      </c>
      <c r="G6" s="13">
        <v>311.5424615384614</v>
      </c>
      <c r="H6" s="13">
        <v>476.22999999999968</v>
      </c>
      <c r="I6" s="13">
        <v>673.79052307692268</v>
      </c>
      <c r="J6" s="13">
        <v>904.22403076923024</v>
      </c>
      <c r="K6" s="13">
        <v>1167.5305230769225</v>
      </c>
      <c r="L6" s="13">
        <v>1463.7099999999996</v>
      </c>
      <c r="M6" s="13">
        <v>1792.7624615384609</v>
      </c>
      <c r="N6" s="13">
        <v>2154.6879076923069</v>
      </c>
      <c r="O6" s="13">
        <v>2549.4863384615383</v>
      </c>
      <c r="P6" s="13">
        <v>2977.1577538461524</v>
      </c>
      <c r="Q6" s="13"/>
    </row>
    <row r="7" spans="1:17" x14ac:dyDescent="0.45">
      <c r="A7" t="s">
        <v>70</v>
      </c>
      <c r="B7" s="2">
        <v>6</v>
      </c>
      <c r="C7" s="17" t="s">
        <v>11</v>
      </c>
      <c r="D7" s="13">
        <v>0</v>
      </c>
      <c r="E7" s="13">
        <v>94.763046153846815</v>
      </c>
      <c r="F7" s="13">
        <v>205.23816923076959</v>
      </c>
      <c r="G7" s="13">
        <v>349.48715384615389</v>
      </c>
      <c r="H7" s="13">
        <v>527.50999999999965</v>
      </c>
      <c r="I7" s="13">
        <v>739.30670769230687</v>
      </c>
      <c r="J7" s="13">
        <v>984.87727692307578</v>
      </c>
      <c r="K7" s="13">
        <v>1264.2217076923062</v>
      </c>
      <c r="L7" s="13">
        <v>1577.3399999999983</v>
      </c>
      <c r="M7" s="13">
        <v>1924.2321538461515</v>
      </c>
      <c r="N7" s="13">
        <v>2304.8981692307661</v>
      </c>
      <c r="O7" s="13">
        <v>2719.3380461538432</v>
      </c>
      <c r="P7" s="13">
        <v>3167.5517846153803</v>
      </c>
      <c r="Q7" s="13"/>
    </row>
    <row r="8" spans="1:17" x14ac:dyDescent="0.45">
      <c r="A8" t="s">
        <v>72</v>
      </c>
      <c r="B8" s="2">
        <v>7</v>
      </c>
      <c r="C8" s="17" t="s">
        <v>11</v>
      </c>
      <c r="D8" s="13">
        <v>0</v>
      </c>
      <c r="E8" s="13">
        <v>149.89240000000024</v>
      </c>
      <c r="F8" s="13">
        <v>313.63779999999969</v>
      </c>
      <c r="G8" s="13">
        <v>521.37699999999904</v>
      </c>
      <c r="H8" s="13">
        <v>773.10999999999831</v>
      </c>
      <c r="I8" s="13">
        <v>1068.8367999999978</v>
      </c>
      <c r="J8" s="13">
        <v>1408.5573999999974</v>
      </c>
      <c r="K8" s="13">
        <v>1792.2717999999963</v>
      </c>
      <c r="L8" s="13">
        <v>2219.9799999999964</v>
      </c>
      <c r="M8" s="13">
        <v>2691.6819999999957</v>
      </c>
      <c r="N8" s="13">
        <v>3207.3777999999947</v>
      </c>
      <c r="O8" s="13">
        <v>3767.0673999999944</v>
      </c>
      <c r="P8" s="13">
        <v>4370.7507999999925</v>
      </c>
      <c r="Q8" s="13"/>
    </row>
    <row r="9" spans="1:17" x14ac:dyDescent="0.45">
      <c r="A9" t="s">
        <v>73</v>
      </c>
      <c r="B9" s="2">
        <v>8</v>
      </c>
      <c r="C9" s="17" t="s">
        <v>11</v>
      </c>
      <c r="D9" s="13">
        <v>0</v>
      </c>
      <c r="E9" s="13">
        <v>205.40572307692327</v>
      </c>
      <c r="F9" s="13">
        <v>418.84898461538387</v>
      </c>
      <c r="G9" s="13">
        <v>683.1970769230752</v>
      </c>
      <c r="H9" s="13">
        <v>998.44999999999732</v>
      </c>
      <c r="I9" s="13">
        <v>1364.6077538461504</v>
      </c>
      <c r="J9" s="13">
        <v>1781.6703384615339</v>
      </c>
      <c r="K9" s="13">
        <v>2249.6377538461484</v>
      </c>
      <c r="L9" s="13">
        <v>2768.5099999999943</v>
      </c>
      <c r="M9" s="13">
        <v>3338.2870769230703</v>
      </c>
      <c r="N9" s="13">
        <v>3958.9689846153769</v>
      </c>
      <c r="O9" s="13">
        <v>4630.5557230769155</v>
      </c>
      <c r="P9" s="13">
        <v>5353.0472923076832</v>
      </c>
      <c r="Q9" s="13"/>
    </row>
    <row r="10" spans="1:17" x14ac:dyDescent="0.45">
      <c r="A10" t="s">
        <v>74</v>
      </c>
      <c r="B10" s="2">
        <v>9</v>
      </c>
      <c r="C10" s="17" t="s">
        <v>11</v>
      </c>
      <c r="D10" s="13">
        <v>0</v>
      </c>
      <c r="E10" s="13">
        <v>260.92024615384736</v>
      </c>
      <c r="F10" s="13">
        <v>524.06156923076992</v>
      </c>
      <c r="G10" s="13">
        <v>845.01815384615406</v>
      </c>
      <c r="H10" s="13">
        <v>1223.7899999999997</v>
      </c>
      <c r="I10" s="13">
        <v>1660.3771076923072</v>
      </c>
      <c r="J10" s="13">
        <v>2154.7794769230763</v>
      </c>
      <c r="K10" s="13">
        <v>2706.9971076923066</v>
      </c>
      <c r="L10" s="13">
        <v>3317.0299999999997</v>
      </c>
      <c r="M10" s="13">
        <v>3984.878153846154</v>
      </c>
      <c r="N10" s="13">
        <v>4710.5415692307688</v>
      </c>
      <c r="O10" s="13">
        <v>5494.0202461538465</v>
      </c>
      <c r="P10" s="13">
        <v>6335.3141846153849</v>
      </c>
      <c r="Q10" s="13"/>
    </row>
    <row r="11" spans="1:17" x14ac:dyDescent="0.45">
      <c r="A11" t="s">
        <v>75</v>
      </c>
      <c r="B11" s="2">
        <v>10</v>
      </c>
      <c r="C11" s="17" t="s">
        <v>11</v>
      </c>
      <c r="D11" s="13">
        <v>0</v>
      </c>
      <c r="E11" s="13">
        <v>68.335323076923459</v>
      </c>
      <c r="F11" s="13">
        <v>156.43018461538466</v>
      </c>
      <c r="G11" s="13">
        <v>276.10507692307658</v>
      </c>
      <c r="H11" s="13">
        <v>427.35999999999922</v>
      </c>
      <c r="I11" s="13">
        <v>610.19495384615266</v>
      </c>
      <c r="J11" s="13">
        <v>824.60993846153679</v>
      </c>
      <c r="K11" s="13">
        <v>1070.6049538461516</v>
      </c>
      <c r="L11" s="13">
        <v>1348.1799999999973</v>
      </c>
      <c r="M11" s="13">
        <v>1657.3350769230738</v>
      </c>
      <c r="N11" s="13">
        <v>1998.0701846153804</v>
      </c>
      <c r="O11" s="13">
        <v>2370.3853230769187</v>
      </c>
      <c r="P11" s="13">
        <v>2774.2804923076865</v>
      </c>
      <c r="Q11" s="13"/>
    </row>
    <row r="12" spans="1:17" x14ac:dyDescent="0.45">
      <c r="A12" t="s">
        <v>76</v>
      </c>
      <c r="B12" s="2">
        <v>11</v>
      </c>
      <c r="C12" s="17" t="s">
        <v>11</v>
      </c>
      <c r="D12" s="13">
        <v>0</v>
      </c>
      <c r="E12" s="13">
        <v>83.077569230769384</v>
      </c>
      <c r="F12" s="13">
        <v>183.05075384615378</v>
      </c>
      <c r="G12" s="13">
        <v>315.30823076923036</v>
      </c>
      <c r="H12" s="13">
        <v>479.84999999999923</v>
      </c>
      <c r="I12" s="13">
        <v>676.67606153846043</v>
      </c>
      <c r="J12" s="13">
        <v>905.78641538461375</v>
      </c>
      <c r="K12" s="13">
        <v>1167.1810615384593</v>
      </c>
      <c r="L12" s="13">
        <v>1460.8599999999976</v>
      </c>
      <c r="M12" s="13">
        <v>1786.8232307692276</v>
      </c>
      <c r="N12" s="13">
        <v>2145.0707538461497</v>
      </c>
      <c r="O12" s="13">
        <v>2535.6025692307649</v>
      </c>
      <c r="P12" s="13">
        <v>2958.418676923071</v>
      </c>
      <c r="Q12" s="13"/>
    </row>
    <row r="13" spans="1:17" x14ac:dyDescent="0.45">
      <c r="A13" t="s">
        <v>77</v>
      </c>
      <c r="B13" s="2">
        <v>12</v>
      </c>
      <c r="C13" s="17" t="s">
        <v>11</v>
      </c>
      <c r="D13" s="13">
        <v>0</v>
      </c>
      <c r="E13" s="13">
        <v>97.819815384615765</v>
      </c>
      <c r="F13" s="13">
        <v>209.67132307692327</v>
      </c>
      <c r="G13" s="13">
        <v>354.51138461538449</v>
      </c>
      <c r="H13" s="13">
        <v>532.33999999999946</v>
      </c>
      <c r="I13" s="13">
        <v>743.15716923076843</v>
      </c>
      <c r="J13" s="13">
        <v>986.96289230769094</v>
      </c>
      <c r="K13" s="13">
        <v>1263.7571692307672</v>
      </c>
      <c r="L13" s="13">
        <v>1573.5399999999977</v>
      </c>
      <c r="M13" s="13">
        <v>1916.3113846153817</v>
      </c>
      <c r="N13" s="13">
        <v>2292.0713230769188</v>
      </c>
      <c r="O13" s="13">
        <v>2700.8198153846106</v>
      </c>
      <c r="P13" s="13">
        <v>3142.5568615384555</v>
      </c>
      <c r="Q13" s="13"/>
    </row>
    <row r="14" spans="1:17" x14ac:dyDescent="0.45">
      <c r="A14" t="s">
        <v>78</v>
      </c>
      <c r="B14" s="2">
        <v>13</v>
      </c>
      <c r="C14" s="17" t="s">
        <v>11</v>
      </c>
      <c r="D14" s="13">
        <v>0</v>
      </c>
      <c r="E14" s="13">
        <v>101.64018461538519</v>
      </c>
      <c r="F14" s="13">
        <v>216.48867692307729</v>
      </c>
      <c r="G14" s="13">
        <v>364.43861538461556</v>
      </c>
      <c r="H14" s="13">
        <v>545.4899999999999</v>
      </c>
      <c r="I14" s="13">
        <v>759.6428307692305</v>
      </c>
      <c r="J14" s="13">
        <v>1006.8971076923074</v>
      </c>
      <c r="K14" s="13">
        <v>1287.2528307692301</v>
      </c>
      <c r="L14" s="13">
        <v>1600.7099999999996</v>
      </c>
      <c r="M14" s="13">
        <v>1947.2686153846148</v>
      </c>
      <c r="N14" s="13">
        <v>2326.9286769230762</v>
      </c>
      <c r="O14" s="13">
        <v>2739.6901846153842</v>
      </c>
      <c r="P14" s="13">
        <v>3185.5531384615374</v>
      </c>
      <c r="Q14" s="13"/>
    </row>
    <row r="15" spans="1:17" x14ac:dyDescent="0.45">
      <c r="A15" t="s">
        <v>79</v>
      </c>
      <c r="B15" s="2">
        <v>14</v>
      </c>
      <c r="C15" s="17" t="s">
        <v>11</v>
      </c>
      <c r="D15" s="13">
        <v>0</v>
      </c>
      <c r="E15" s="13">
        <v>133.03276923076993</v>
      </c>
      <c r="F15" s="13">
        <v>273.1351538461542</v>
      </c>
      <c r="G15" s="13">
        <v>447.8042307692308</v>
      </c>
      <c r="H15" s="13">
        <v>657.03999999999974</v>
      </c>
      <c r="I15" s="13">
        <v>900.84246153846095</v>
      </c>
      <c r="J15" s="13">
        <v>1179.2116153846146</v>
      </c>
      <c r="K15" s="13">
        <v>1492.1474615384604</v>
      </c>
      <c r="L15" s="13">
        <v>1839.649999999999</v>
      </c>
      <c r="M15" s="13">
        <v>2221.7192307692294</v>
      </c>
      <c r="N15" s="13">
        <v>2638.355153846152</v>
      </c>
      <c r="O15" s="13">
        <v>3089.5577692307675</v>
      </c>
      <c r="P15" s="13">
        <v>3575.3270769230739</v>
      </c>
      <c r="Q15" s="13"/>
    </row>
    <row r="16" spans="1:17" x14ac:dyDescent="0.45">
      <c r="A16" t="s">
        <v>80</v>
      </c>
      <c r="B16" s="2">
        <v>15</v>
      </c>
      <c r="C16" s="17" t="s">
        <v>11</v>
      </c>
      <c r="D16" s="13">
        <v>0</v>
      </c>
      <c r="E16" s="13">
        <v>164.4253538461536</v>
      </c>
      <c r="F16" s="13">
        <v>329.78163076922988</v>
      </c>
      <c r="G16" s="13">
        <v>531.16984615384467</v>
      </c>
      <c r="H16" s="13">
        <v>768.58999999999787</v>
      </c>
      <c r="I16" s="13">
        <v>1042.0420923076895</v>
      </c>
      <c r="J16" s="13">
        <v>1351.5261230769197</v>
      </c>
      <c r="K16" s="13">
        <v>1697.0420923076883</v>
      </c>
      <c r="L16" s="13">
        <v>2078.5899999999961</v>
      </c>
      <c r="M16" s="13">
        <v>2496.1698461538413</v>
      </c>
      <c r="N16" s="13">
        <v>2949.7816307692251</v>
      </c>
      <c r="O16" s="13">
        <v>3439.4253538461485</v>
      </c>
      <c r="P16" s="13">
        <v>3965.1010153846082</v>
      </c>
      <c r="Q16" s="13"/>
    </row>
    <row r="17" spans="1:17" x14ac:dyDescent="0.45">
      <c r="A17" t="s">
        <v>81</v>
      </c>
      <c r="B17" s="2">
        <v>16</v>
      </c>
      <c r="C17" s="17" t="s">
        <v>11</v>
      </c>
      <c r="D17" s="13">
        <v>0</v>
      </c>
      <c r="E17" s="13">
        <v>55.639015384615696</v>
      </c>
      <c r="F17" s="13">
        <v>132.83372307692321</v>
      </c>
      <c r="G17" s="13">
        <v>240.42738461538454</v>
      </c>
      <c r="H17" s="13">
        <v>378.41999999999962</v>
      </c>
      <c r="I17" s="13">
        <v>546.81156923076867</v>
      </c>
      <c r="J17" s="13">
        <v>745.60209230769146</v>
      </c>
      <c r="K17" s="13">
        <v>974.79156923076789</v>
      </c>
      <c r="L17" s="13">
        <v>1234.3799999999987</v>
      </c>
      <c r="M17" s="13">
        <v>1524.3673846153829</v>
      </c>
      <c r="N17" s="13">
        <v>1844.753723076921</v>
      </c>
      <c r="O17" s="13">
        <v>2195.5390153846129</v>
      </c>
      <c r="P17" s="13">
        <v>2576.7232615384582</v>
      </c>
      <c r="Q17" s="13"/>
    </row>
    <row r="18" spans="1:17" x14ac:dyDescent="0.45">
      <c r="A18" t="s">
        <v>82</v>
      </c>
      <c r="B18" s="2">
        <v>17</v>
      </c>
      <c r="C18" s="17" t="s">
        <v>11</v>
      </c>
      <c r="D18" s="13">
        <v>0</v>
      </c>
      <c r="E18" s="13">
        <v>64.02892307692349</v>
      </c>
      <c r="F18" s="13">
        <v>147.6493846153848</v>
      </c>
      <c r="G18" s="13">
        <v>261.78307692307692</v>
      </c>
      <c r="H18" s="13">
        <v>406.42999999999972</v>
      </c>
      <c r="I18" s="13">
        <v>581.5901538461535</v>
      </c>
      <c r="J18" s="13">
        <v>787.26353846153791</v>
      </c>
      <c r="K18" s="13">
        <v>1023.4501538461531</v>
      </c>
      <c r="L18" s="13">
        <v>1290.1499999999994</v>
      </c>
      <c r="M18" s="13">
        <v>1587.3630769230761</v>
      </c>
      <c r="N18" s="13">
        <v>1915.0893846153836</v>
      </c>
      <c r="O18" s="13">
        <v>2273.3289230769224</v>
      </c>
      <c r="P18" s="13">
        <v>2662.0816923076909</v>
      </c>
      <c r="Q18" s="13"/>
    </row>
    <row r="19" spans="1:17" x14ac:dyDescent="0.45">
      <c r="A19" t="s">
        <v>83</v>
      </c>
      <c r="B19" s="2">
        <v>18</v>
      </c>
      <c r="C19" s="17" t="s">
        <v>11</v>
      </c>
      <c r="D19" s="13">
        <v>0</v>
      </c>
      <c r="E19" s="13">
        <v>72.424215384615891</v>
      </c>
      <c r="F19" s="13">
        <v>162.4731230769234</v>
      </c>
      <c r="G19" s="13">
        <v>283.14838461538477</v>
      </c>
      <c r="H19" s="13">
        <v>434.45</v>
      </c>
      <c r="I19" s="13">
        <v>616.37796923076917</v>
      </c>
      <c r="J19" s="13">
        <v>828.93229230769202</v>
      </c>
      <c r="K19" s="13">
        <v>1072.1129692307691</v>
      </c>
      <c r="L19" s="13">
        <v>1345.9199999999998</v>
      </c>
      <c r="M19" s="13">
        <v>1650.3533846153846</v>
      </c>
      <c r="N19" s="13">
        <v>1985.4131230769228</v>
      </c>
      <c r="O19" s="13">
        <v>2351.0992153846155</v>
      </c>
      <c r="P19" s="13">
        <v>2747.411661538461</v>
      </c>
      <c r="Q19" s="10"/>
    </row>
    <row r="20" spans="1:17" x14ac:dyDescent="0.45">
      <c r="A20" t="s">
        <v>84</v>
      </c>
      <c r="B20" s="2">
        <v>19</v>
      </c>
      <c r="C20" s="17" t="s">
        <v>11</v>
      </c>
      <c r="D20" s="13">
        <v>0</v>
      </c>
      <c r="E20" s="13">
        <v>97.819815384615765</v>
      </c>
      <c r="F20" s="13">
        <v>209.67132307692327</v>
      </c>
      <c r="G20" s="13">
        <v>354.51138461538449</v>
      </c>
      <c r="H20" s="13">
        <v>532.33999999999946</v>
      </c>
      <c r="I20" s="13">
        <v>743.15716923076843</v>
      </c>
      <c r="J20" s="13">
        <v>986.96289230769094</v>
      </c>
      <c r="K20" s="13">
        <v>1263.7571692307672</v>
      </c>
      <c r="L20" s="13">
        <v>1573.5399999999977</v>
      </c>
      <c r="M20" s="13">
        <v>1916.3113846153817</v>
      </c>
      <c r="N20" s="13">
        <v>2292.0713230769188</v>
      </c>
      <c r="O20" s="13">
        <v>2700.8198153846106</v>
      </c>
      <c r="P20" s="13">
        <v>3142.5568615384555</v>
      </c>
      <c r="Q20" s="13"/>
    </row>
    <row r="21" spans="1:17" x14ac:dyDescent="0.45">
      <c r="A21" t="s">
        <v>85</v>
      </c>
      <c r="B21" s="2">
        <v>20</v>
      </c>
      <c r="C21" s="17" t="s">
        <v>11</v>
      </c>
      <c r="D21" s="13">
        <v>0</v>
      </c>
      <c r="E21" s="13">
        <v>127.29593846153836</v>
      </c>
      <c r="F21" s="13">
        <v>262.89910769230704</v>
      </c>
      <c r="G21" s="13">
        <v>432.90046153846026</v>
      </c>
      <c r="H21" s="13">
        <v>637.29999999999814</v>
      </c>
      <c r="I21" s="13">
        <v>876.0977230769206</v>
      </c>
      <c r="J21" s="13">
        <v>1149.2936307692278</v>
      </c>
      <c r="K21" s="13">
        <v>1456.8877230769194</v>
      </c>
      <c r="L21" s="13">
        <v>1798.879999999996</v>
      </c>
      <c r="M21" s="13">
        <v>2175.2704615384569</v>
      </c>
      <c r="N21" s="13">
        <v>2586.059107692302</v>
      </c>
      <c r="O21" s="13">
        <v>3031.2459384615327</v>
      </c>
      <c r="P21" s="13">
        <v>3510.8309538461463</v>
      </c>
      <c r="Q21" s="13"/>
    </row>
    <row r="22" spans="1:17" x14ac:dyDescent="0.45">
      <c r="A22" t="s">
        <v>86</v>
      </c>
      <c r="B22" s="2">
        <v>21</v>
      </c>
      <c r="C22" s="17" t="s">
        <v>11</v>
      </c>
      <c r="D22" s="13">
        <v>0</v>
      </c>
      <c r="E22" s="13">
        <v>156.7774461538464</v>
      </c>
      <c r="F22" s="13">
        <v>316.13496923076883</v>
      </c>
      <c r="G22" s="13">
        <v>511.29915384615276</v>
      </c>
      <c r="H22" s="13">
        <v>742.26999999999828</v>
      </c>
      <c r="I22" s="13">
        <v>1009.0475076923053</v>
      </c>
      <c r="J22" s="13">
        <v>1311.6316769230741</v>
      </c>
      <c r="K22" s="13">
        <v>1650.0225076923041</v>
      </c>
      <c r="L22" s="13">
        <v>2024.2199999999964</v>
      </c>
      <c r="M22" s="13">
        <v>2434.2241538461494</v>
      </c>
      <c r="N22" s="13">
        <v>2880.0349692307641</v>
      </c>
      <c r="O22" s="13">
        <v>3361.6524461538411</v>
      </c>
      <c r="P22" s="13">
        <v>3879.0765846153786</v>
      </c>
      <c r="Q22" s="13"/>
    </row>
    <row r="23" spans="1:17" x14ac:dyDescent="0.45">
      <c r="A23" t="s">
        <v>87</v>
      </c>
      <c r="B23" s="2">
        <v>22</v>
      </c>
      <c r="C23" s="17" t="s">
        <v>11</v>
      </c>
      <c r="D23" s="13">
        <v>0</v>
      </c>
      <c r="E23" s="13">
        <v>54.614000000000217</v>
      </c>
      <c r="F23" s="13">
        <v>131.03300000000004</v>
      </c>
      <c r="G23" s="13">
        <v>237.84499999999986</v>
      </c>
      <c r="H23" s="13">
        <v>375.04999999999967</v>
      </c>
      <c r="I23" s="13">
        <v>542.64799999999946</v>
      </c>
      <c r="J23" s="13">
        <v>740.63899999999933</v>
      </c>
      <c r="K23" s="13">
        <v>969.022999999999</v>
      </c>
      <c r="L23" s="13">
        <v>1227.7999999999993</v>
      </c>
      <c r="M23" s="13">
        <v>1516.9699999999989</v>
      </c>
      <c r="N23" s="13">
        <v>1836.5329999999983</v>
      </c>
      <c r="O23" s="13">
        <v>2186.4889999999987</v>
      </c>
      <c r="P23" s="13">
        <v>2566.8379999999979</v>
      </c>
      <c r="Q23" s="13"/>
    </row>
    <row r="24" spans="1:17" x14ac:dyDescent="0.45">
      <c r="A24" t="s">
        <v>88</v>
      </c>
      <c r="B24" s="2">
        <v>23</v>
      </c>
      <c r="C24" s="17" t="s">
        <v>11</v>
      </c>
      <c r="D24" s="13">
        <v>0</v>
      </c>
      <c r="E24" s="13">
        <v>62.494092307692654</v>
      </c>
      <c r="F24" s="13">
        <v>144.95233846153855</v>
      </c>
      <c r="G24" s="13">
        <v>257.91430769230749</v>
      </c>
      <c r="H24" s="13">
        <v>401.37999999999937</v>
      </c>
      <c r="I24" s="13">
        <v>575.34941538461442</v>
      </c>
      <c r="J24" s="13">
        <v>779.82255384615246</v>
      </c>
      <c r="K24" s="13">
        <v>1014.7994153846134</v>
      </c>
      <c r="L24" s="13">
        <v>1280.2799999999979</v>
      </c>
      <c r="M24" s="13">
        <v>1576.264307692305</v>
      </c>
      <c r="N24" s="13">
        <v>1902.7523384615347</v>
      </c>
      <c r="O24" s="13">
        <v>2259.7440923076883</v>
      </c>
      <c r="P24" s="13">
        <v>2647.2395692307641</v>
      </c>
      <c r="Q24" s="13"/>
    </row>
    <row r="25" spans="1:17" x14ac:dyDescent="0.45">
      <c r="A25" t="s">
        <v>89</v>
      </c>
      <c r="B25" s="2">
        <v>24</v>
      </c>
      <c r="C25" s="17" t="s">
        <v>11</v>
      </c>
      <c r="D25" s="13">
        <v>0</v>
      </c>
      <c r="E25" s="13">
        <v>70.378369230769664</v>
      </c>
      <c r="F25" s="13">
        <v>158.87835384615411</v>
      </c>
      <c r="G25" s="13">
        <v>277.99223076923079</v>
      </c>
      <c r="H25" s="13">
        <v>427.71999999999969</v>
      </c>
      <c r="I25" s="13">
        <v>608.06166153846095</v>
      </c>
      <c r="J25" s="13">
        <v>819.01721538461436</v>
      </c>
      <c r="K25" s="13">
        <v>1060.58666153846</v>
      </c>
      <c r="L25" s="13">
        <v>1332.7699999999984</v>
      </c>
      <c r="M25" s="13">
        <v>1635.5672307692284</v>
      </c>
      <c r="N25" s="13">
        <v>1968.9783538461506</v>
      </c>
      <c r="O25" s="13">
        <v>2333.0033692307657</v>
      </c>
      <c r="P25" s="13">
        <v>2727.6422769230721</v>
      </c>
      <c r="Q25" s="13"/>
    </row>
    <row r="26" spans="1:17" x14ac:dyDescent="0.45">
      <c r="A26" t="s">
        <v>90</v>
      </c>
      <c r="B26" s="2">
        <v>25</v>
      </c>
      <c r="C26" s="17" t="s">
        <v>11</v>
      </c>
      <c r="D26" s="13">
        <v>0</v>
      </c>
      <c r="E26" s="13">
        <v>76.935538461538769</v>
      </c>
      <c r="F26" s="13">
        <v>172.15530769230779</v>
      </c>
      <c r="G26" s="13">
        <v>299.53346153846132</v>
      </c>
      <c r="H26" s="13">
        <v>459.06999999999937</v>
      </c>
      <c r="I26" s="13">
        <v>650.76492307692206</v>
      </c>
      <c r="J26" s="13">
        <v>874.61823076922929</v>
      </c>
      <c r="K26" s="13">
        <v>1130.6299230769209</v>
      </c>
      <c r="L26" s="13">
        <v>1418.7999999999979</v>
      </c>
      <c r="M26" s="13">
        <v>1739.1284615384586</v>
      </c>
      <c r="N26" s="13">
        <v>2091.6153076923038</v>
      </c>
      <c r="O26" s="13">
        <v>2476.2605384615345</v>
      </c>
      <c r="P26" s="13">
        <v>2893.0641538461482</v>
      </c>
      <c r="Q26" s="13"/>
    </row>
    <row r="27" spans="1:17" x14ac:dyDescent="0.45">
      <c r="A27" t="s">
        <v>91</v>
      </c>
      <c r="B27" s="2">
        <v>26</v>
      </c>
      <c r="C27" s="17" t="s">
        <v>11</v>
      </c>
      <c r="D27" s="13">
        <v>0</v>
      </c>
      <c r="E27" s="13">
        <v>95.975200000000527</v>
      </c>
      <c r="F27" s="13">
        <v>206.63440000000026</v>
      </c>
      <c r="G27" s="13">
        <v>350.44599999999991</v>
      </c>
      <c r="H27" s="13">
        <v>527.40999999999963</v>
      </c>
      <c r="I27" s="13">
        <v>737.52639999999928</v>
      </c>
      <c r="J27" s="13">
        <v>980.79519999999911</v>
      </c>
      <c r="K27" s="13">
        <v>1257.2163999999984</v>
      </c>
      <c r="L27" s="13">
        <v>1566.7899999999986</v>
      </c>
      <c r="M27" s="13">
        <v>1909.5159999999983</v>
      </c>
      <c r="N27" s="13">
        <v>2285.3943999999974</v>
      </c>
      <c r="O27" s="13">
        <v>2694.4251999999979</v>
      </c>
      <c r="P27" s="13">
        <v>3136.6083999999964</v>
      </c>
      <c r="Q27" s="13"/>
    </row>
    <row r="28" spans="1:17" x14ac:dyDescent="0.45">
      <c r="A28" t="s">
        <v>92</v>
      </c>
      <c r="B28" s="2">
        <v>27</v>
      </c>
      <c r="C28" s="17" t="s">
        <v>11</v>
      </c>
      <c r="D28" s="13">
        <v>0</v>
      </c>
      <c r="E28" s="13">
        <v>115.01606153846123</v>
      </c>
      <c r="F28" s="13">
        <v>241.11489230769138</v>
      </c>
      <c r="G28" s="13">
        <v>401.35953846153689</v>
      </c>
      <c r="H28" s="13">
        <v>595.74999999999773</v>
      </c>
      <c r="I28" s="13">
        <v>824.28627692307418</v>
      </c>
      <c r="J28" s="13">
        <v>1086.9683692307658</v>
      </c>
      <c r="K28" s="13">
        <v>1383.7962769230728</v>
      </c>
      <c r="L28" s="13">
        <v>1714.7699999999959</v>
      </c>
      <c r="M28" s="13">
        <v>2079.8895384615334</v>
      </c>
      <c r="N28" s="13">
        <v>2479.1548923076866</v>
      </c>
      <c r="O28" s="13">
        <v>2912.5660615384559</v>
      </c>
      <c r="P28" s="13">
        <v>3380.1230461538389</v>
      </c>
      <c r="Q28" s="13"/>
    </row>
    <row r="29" spans="1:17" x14ac:dyDescent="0.45">
      <c r="A29" t="s">
        <v>93</v>
      </c>
      <c r="B29" s="2">
        <v>28</v>
      </c>
      <c r="C29" s="17" t="s">
        <v>11</v>
      </c>
      <c r="D29" s="13">
        <v>0</v>
      </c>
      <c r="E29" s="13">
        <v>49.031907692307868</v>
      </c>
      <c r="F29" s="13">
        <v>121.19466153846156</v>
      </c>
      <c r="G29" s="13">
        <v>223.69069230769219</v>
      </c>
      <c r="H29" s="13">
        <v>356.5199999999997</v>
      </c>
      <c r="I29" s="13">
        <v>519.68258461538426</v>
      </c>
      <c r="J29" s="13">
        <v>713.1784461538457</v>
      </c>
      <c r="K29" s="13">
        <v>937.00758461538396</v>
      </c>
      <c r="L29" s="13">
        <v>1191.1699999999996</v>
      </c>
      <c r="M29" s="13">
        <v>1475.6656923076916</v>
      </c>
      <c r="N29" s="13">
        <v>1790.4946615384606</v>
      </c>
      <c r="O29" s="13">
        <v>2135.656907692307</v>
      </c>
      <c r="P29" s="13">
        <v>2511.1524307692298</v>
      </c>
      <c r="Q29" s="13"/>
    </row>
    <row r="30" spans="1:17" x14ac:dyDescent="0.45">
      <c r="A30" t="s">
        <v>94</v>
      </c>
      <c r="B30" s="2">
        <v>29</v>
      </c>
      <c r="C30" s="17" t="s">
        <v>11</v>
      </c>
      <c r="D30" s="13">
        <v>0</v>
      </c>
      <c r="E30" s="13">
        <v>54.117661538461732</v>
      </c>
      <c r="F30" s="13">
        <v>130.1900923076922</v>
      </c>
      <c r="G30" s="13">
        <v>236.67753846153801</v>
      </c>
      <c r="H30" s="13">
        <v>373.57999999999913</v>
      </c>
      <c r="I30" s="13">
        <v>540.89747692307571</v>
      </c>
      <c r="J30" s="13">
        <v>738.62996923076764</v>
      </c>
      <c r="K30" s="13">
        <v>966.7774769230748</v>
      </c>
      <c r="L30" s="13">
        <v>1225.3399999999979</v>
      </c>
      <c r="M30" s="13">
        <v>1514.3175384615358</v>
      </c>
      <c r="N30" s="13">
        <v>1833.7100923076889</v>
      </c>
      <c r="O30" s="13">
        <v>2183.517661538458</v>
      </c>
      <c r="P30" s="13">
        <v>2563.7402461538418</v>
      </c>
      <c r="Q30" s="13"/>
    </row>
    <row r="31" spans="1:17" x14ac:dyDescent="0.45">
      <c r="A31" t="s">
        <v>95</v>
      </c>
      <c r="B31" s="2">
        <v>30</v>
      </c>
      <c r="C31" s="17" t="s">
        <v>11</v>
      </c>
      <c r="D31" s="13">
        <v>0</v>
      </c>
      <c r="E31" s="13">
        <v>69.380307692307881</v>
      </c>
      <c r="F31" s="13">
        <v>157.18446153846151</v>
      </c>
      <c r="G31" s="13">
        <v>275.64769230769201</v>
      </c>
      <c r="H31" s="13">
        <v>424.76999999999936</v>
      </c>
      <c r="I31" s="13">
        <v>604.55138461538354</v>
      </c>
      <c r="J31" s="13">
        <v>814.99184615384456</v>
      </c>
      <c r="K31" s="13">
        <v>1056.0913846153824</v>
      </c>
      <c r="L31" s="13">
        <v>1327.8499999999976</v>
      </c>
      <c r="M31" s="13">
        <v>1630.2676923076892</v>
      </c>
      <c r="N31" s="13">
        <v>1963.3444615384574</v>
      </c>
      <c r="O31" s="13">
        <v>2327.080307692303</v>
      </c>
      <c r="P31" s="13">
        <v>2721.4752307692247</v>
      </c>
      <c r="Q31" s="13"/>
    </row>
    <row r="32" spans="1:17" x14ac:dyDescent="0.45">
      <c r="A32" t="s">
        <v>96</v>
      </c>
      <c r="B32" s="2">
        <v>31</v>
      </c>
      <c r="C32" s="17" t="s">
        <v>11</v>
      </c>
      <c r="D32" s="13">
        <v>0</v>
      </c>
      <c r="E32" s="13">
        <v>74.59433846153847</v>
      </c>
      <c r="F32" s="13">
        <v>167.95390769230761</v>
      </c>
      <c r="G32" s="13">
        <v>293.38246153846137</v>
      </c>
      <c r="H32" s="13">
        <v>450.87999999999965</v>
      </c>
      <c r="I32" s="13">
        <v>640.44652307692263</v>
      </c>
      <c r="J32" s="13">
        <v>862.08203076923019</v>
      </c>
      <c r="K32" s="13">
        <v>1115.7865230769223</v>
      </c>
      <c r="L32" s="13">
        <v>1401.5599999999993</v>
      </c>
      <c r="M32" s="13">
        <v>1719.4024615384606</v>
      </c>
      <c r="N32" s="13">
        <v>2069.3139076923062</v>
      </c>
      <c r="O32" s="13">
        <v>2451.2943384615373</v>
      </c>
      <c r="P32" s="13">
        <v>2865.3437538461517</v>
      </c>
      <c r="Q32" s="13"/>
    </row>
    <row r="33" spans="1:17" x14ac:dyDescent="0.45">
      <c r="A33" t="s">
        <v>97</v>
      </c>
      <c r="B33" s="2">
        <v>32</v>
      </c>
      <c r="C33" s="17" t="s">
        <v>11</v>
      </c>
      <c r="D33" s="13">
        <v>0</v>
      </c>
      <c r="E33" s="13">
        <v>92.468492307692813</v>
      </c>
      <c r="F33" s="13">
        <v>200.33913846153874</v>
      </c>
      <c r="G33" s="13">
        <v>341.22630769230773</v>
      </c>
      <c r="H33" s="13">
        <v>515.12999999999977</v>
      </c>
      <c r="I33" s="13">
        <v>722.05021538461506</v>
      </c>
      <c r="J33" s="13">
        <v>961.98695384615337</v>
      </c>
      <c r="K33" s="13">
        <v>1234.9402153846147</v>
      </c>
      <c r="L33" s="13">
        <v>1540.9099999999999</v>
      </c>
      <c r="M33" s="13">
        <v>1879.8963076923073</v>
      </c>
      <c r="N33" s="13">
        <v>2251.8991384615379</v>
      </c>
      <c r="O33" s="13">
        <v>2656.9184923076923</v>
      </c>
      <c r="P33" s="13">
        <v>3094.9543692307684</v>
      </c>
      <c r="Q33" s="13"/>
    </row>
    <row r="34" spans="1:17" x14ac:dyDescent="0.45">
      <c r="A34" t="s">
        <v>98</v>
      </c>
      <c r="B34" s="2">
        <v>33</v>
      </c>
      <c r="C34" s="17" t="s">
        <v>11</v>
      </c>
      <c r="D34" s="13">
        <v>0</v>
      </c>
      <c r="E34" s="13">
        <v>110.33606153846162</v>
      </c>
      <c r="F34" s="13">
        <v>232.71489230769177</v>
      </c>
      <c r="G34" s="13">
        <v>389.05953846153727</v>
      </c>
      <c r="H34" s="13">
        <v>579.36999999999819</v>
      </c>
      <c r="I34" s="13">
        <v>803.64627692307454</v>
      </c>
      <c r="J34" s="13">
        <v>1061.8883692307663</v>
      </c>
      <c r="K34" s="13">
        <v>1354.0962769230732</v>
      </c>
      <c r="L34" s="13">
        <v>1680.2699999999961</v>
      </c>
      <c r="M34" s="13">
        <v>2040.4095384615339</v>
      </c>
      <c r="N34" s="13">
        <v>2434.5148923076868</v>
      </c>
      <c r="O34" s="13">
        <v>2862.5860615384563</v>
      </c>
      <c r="P34" s="13">
        <v>3324.6230461538394</v>
      </c>
      <c r="Q34" s="13"/>
    </row>
    <row r="35" spans="1:17" x14ac:dyDescent="0.45">
      <c r="A35" t="s">
        <v>99</v>
      </c>
      <c r="B35" s="2">
        <v>34</v>
      </c>
      <c r="C35" s="17" t="s">
        <v>11</v>
      </c>
      <c r="D35" s="13">
        <v>0</v>
      </c>
      <c r="E35" s="13">
        <v>48.40390769230811</v>
      </c>
      <c r="F35" s="13">
        <v>120.08866153846174</v>
      </c>
      <c r="G35" s="13">
        <v>222.10069230769224</v>
      </c>
      <c r="H35" s="13">
        <v>354.4399999999996</v>
      </c>
      <c r="I35" s="13">
        <v>517.10658461538389</v>
      </c>
      <c r="J35" s="13">
        <v>710.10044615384516</v>
      </c>
      <c r="K35" s="13">
        <v>933.42158461538304</v>
      </c>
      <c r="L35" s="13">
        <v>1187.0699999999983</v>
      </c>
      <c r="M35" s="13">
        <v>1471.0456923076899</v>
      </c>
      <c r="N35" s="13">
        <v>1785.3486615384584</v>
      </c>
      <c r="O35" s="13">
        <v>2129.9789076923043</v>
      </c>
      <c r="P35" s="13">
        <v>2504.9364307692263</v>
      </c>
      <c r="Q35" s="13"/>
    </row>
    <row r="36" spans="1:17" x14ac:dyDescent="0.45">
      <c r="A36" t="s">
        <v>100</v>
      </c>
      <c r="B36" s="2">
        <v>35</v>
      </c>
      <c r="C36" s="17" t="s">
        <v>11</v>
      </c>
      <c r="D36" s="13">
        <v>0</v>
      </c>
      <c r="E36" s="13">
        <v>53.181046153846353</v>
      </c>
      <c r="F36" s="13">
        <v>128.53916923076929</v>
      </c>
      <c r="G36" s="13">
        <v>234.30215384615371</v>
      </c>
      <c r="H36" s="13">
        <v>370.46999999999963</v>
      </c>
      <c r="I36" s="13">
        <v>537.04270769230709</v>
      </c>
      <c r="J36" s="13">
        <v>734.02027692307593</v>
      </c>
      <c r="K36" s="13">
        <v>961.40270769230631</v>
      </c>
      <c r="L36" s="13">
        <v>1219.1899999999987</v>
      </c>
      <c r="M36" s="13">
        <v>1507.3821538461518</v>
      </c>
      <c r="N36" s="13">
        <v>1825.9791692307665</v>
      </c>
      <c r="O36" s="13">
        <v>2174.9810461538432</v>
      </c>
      <c r="P36" s="13">
        <v>2554.3877846153805</v>
      </c>
      <c r="Q36" s="10"/>
    </row>
    <row r="37" spans="1:17" x14ac:dyDescent="0.45">
      <c r="A37" t="s">
        <v>101</v>
      </c>
      <c r="B37" s="2">
        <v>36</v>
      </c>
      <c r="C37" s="17" t="s">
        <v>11</v>
      </c>
      <c r="D37" s="13">
        <v>0</v>
      </c>
      <c r="E37" s="13">
        <v>57.951600000000141</v>
      </c>
      <c r="F37" s="13">
        <v>136.98019999999997</v>
      </c>
      <c r="G37" s="13">
        <v>246.49299999999971</v>
      </c>
      <c r="H37" s="13">
        <v>386.48999999999944</v>
      </c>
      <c r="I37" s="13">
        <v>556.97119999999904</v>
      </c>
      <c r="J37" s="13">
        <v>757.93659999999863</v>
      </c>
      <c r="K37" s="13">
        <v>989.3861999999981</v>
      </c>
      <c r="L37" s="13">
        <v>1251.3199999999979</v>
      </c>
      <c r="M37" s="13">
        <v>1543.7379999999976</v>
      </c>
      <c r="N37" s="13">
        <v>1866.6401999999966</v>
      </c>
      <c r="O37" s="13">
        <v>2220.0265999999961</v>
      </c>
      <c r="P37" s="13">
        <v>2603.8971999999949</v>
      </c>
      <c r="Q37" s="13"/>
    </row>
    <row r="38" spans="1:17" x14ac:dyDescent="0.45">
      <c r="A38" t="s">
        <v>102</v>
      </c>
      <c r="B38" s="2">
        <v>37</v>
      </c>
      <c r="C38" s="17" t="s">
        <v>11</v>
      </c>
      <c r="D38" s="13">
        <f>-2.31042684793861E-11 + 49073.0136181539*D1 + 1402312.71122767*D1^2</f>
        <v>-2.3104268479386099E-11</v>
      </c>
      <c r="E38" s="13">
        <f t="shared" ref="E38:P38" si="0">-2.31042684793861E-11 + 49073.0136181539*E1 + 1402312.71122767*E1^2</f>
        <v>482.332122463779</v>
      </c>
      <c r="F38" s="13">
        <f t="shared" si="0"/>
        <v>961.87548205475491</v>
      </c>
      <c r="G38" s="13">
        <f t="shared" si="0"/>
        <v>1542.3853568541231</v>
      </c>
      <c r="H38" s="13">
        <f t="shared" si="0"/>
        <v>2223.8617468618831</v>
      </c>
      <c r="I38" s="13">
        <f t="shared" si="0"/>
        <v>3006.3046520780358</v>
      </c>
      <c r="J38" s="13">
        <f t="shared" si="0"/>
        <v>3889.7140725025802</v>
      </c>
      <c r="K38" s="13">
        <f t="shared" si="0"/>
        <v>4874.0900081355176</v>
      </c>
      <c r="L38" s="13">
        <f t="shared" si="0"/>
        <v>5959.4324589768476</v>
      </c>
      <c r="M38" s="13">
        <f t="shared" si="0"/>
        <v>7145.7414250265692</v>
      </c>
      <c r="N38" s="13">
        <f t="shared" si="0"/>
        <v>8433.0169062846817</v>
      </c>
      <c r="O38" s="13">
        <f t="shared" si="0"/>
        <v>9821.2589027511895</v>
      </c>
      <c r="P38" s="13">
        <f t="shared" si="0"/>
        <v>11310.467414426084</v>
      </c>
      <c r="Q38" s="13"/>
    </row>
    <row r="39" spans="1:17" x14ac:dyDescent="0.45"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spans="1:17" x14ac:dyDescent="0.45"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</row>
    <row r="41" spans="1:17" x14ac:dyDescent="0.45"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</row>
    <row r="42" spans="1:17" x14ac:dyDescent="0.45"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</row>
    <row r="43" spans="1:17" x14ac:dyDescent="0.45"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spans="1:17" x14ac:dyDescent="0.45"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</row>
    <row r="45" spans="1:17" x14ac:dyDescent="0.45"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spans="1:17" x14ac:dyDescent="0.45">
      <c r="D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spans="1:17" x14ac:dyDescent="0.45">
      <c r="D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spans="1:17" x14ac:dyDescent="0.45">
      <c r="D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G25" sqref="G25"/>
    </sheetView>
  </sheetViews>
  <sheetFormatPr baseColWidth="10" defaultRowHeight="14.25" x14ac:dyDescent="0.45"/>
  <cols>
    <col min="1" max="1" width="23.53125" customWidth="1"/>
  </cols>
  <sheetData>
    <row r="1" spans="1:16" x14ac:dyDescent="0.45">
      <c r="B1" s="1" t="s">
        <v>103</v>
      </c>
      <c r="C1" s="4" t="s">
        <v>57</v>
      </c>
      <c r="D1" s="1">
        <v>0</v>
      </c>
      <c r="E1" s="1">
        <v>8.0000000000000002E-3</v>
      </c>
      <c r="F1" s="1">
        <v>1.4E-2</v>
      </c>
      <c r="G1" s="1">
        <v>0.02</v>
      </c>
      <c r="H1" s="1">
        <v>2.5999999999999999E-2</v>
      </c>
      <c r="I1" s="1">
        <v>3.2000000000000001E-2</v>
      </c>
      <c r="J1" s="1">
        <v>3.7999999999999999E-2</v>
      </c>
      <c r="K1" s="1">
        <v>4.3999999999999997E-2</v>
      </c>
      <c r="L1" s="1">
        <v>0.05</v>
      </c>
      <c r="M1" s="1">
        <v>5.6000000000000001E-2</v>
      </c>
      <c r="N1" s="1">
        <v>6.2E-2</v>
      </c>
      <c r="O1" s="1">
        <v>6.8000000000000005E-2</v>
      </c>
      <c r="P1" s="1">
        <v>7.3999999999999996E-2</v>
      </c>
    </row>
    <row r="2" spans="1:16" x14ac:dyDescent="0.45">
      <c r="A2" t="s">
        <v>109</v>
      </c>
      <c r="B2" s="2">
        <v>1</v>
      </c>
      <c r="C2" s="17" t="s">
        <v>11</v>
      </c>
      <c r="D2" s="13">
        <v>0</v>
      </c>
      <c r="E2" s="13">
        <v>583.09683149026819</v>
      </c>
      <c r="F2" s="13">
        <v>1272.5186814658191</v>
      </c>
      <c r="G2" s="13">
        <v>2248.6153641901888</v>
      </c>
      <c r="H2" s="13">
        <v>3487.2002141502526</v>
      </c>
      <c r="I2" s="13">
        <v>4990.269339081643</v>
      </c>
      <c r="J2" s="13">
        <v>6754.828577380913</v>
      </c>
      <c r="K2" s="13">
        <v>8782.8740367836926</v>
      </c>
      <c r="L2" s="13">
        <v>11064.42517861182</v>
      </c>
      <c r="M2" s="13">
        <v>13628.425565031968</v>
      </c>
      <c r="N2" s="13">
        <v>16445.931633877466</v>
      </c>
      <c r="O2" s="13">
        <v>19525.925869958657</v>
      </c>
      <c r="P2" s="13">
        <v>22869.406327143355</v>
      </c>
    </row>
    <row r="3" spans="1:16" x14ac:dyDescent="0.45">
      <c r="A3" t="s">
        <v>110</v>
      </c>
      <c r="B3" s="2">
        <v>2</v>
      </c>
      <c r="C3" s="17" t="s">
        <v>11</v>
      </c>
      <c r="D3" s="13">
        <v>0</v>
      </c>
      <c r="E3" s="13">
        <v>411.14998552905564</v>
      </c>
      <c r="F3" s="13">
        <v>1270.2842167919491</v>
      </c>
      <c r="G3" s="13">
        <v>2493.7789679183643</v>
      </c>
      <c r="H3" s="13">
        <v>4083.6252800004513</v>
      </c>
      <c r="I3" s="13">
        <v>6037.8321119460597</v>
      </c>
      <c r="J3" s="13">
        <v>8357.3949843012651</v>
      </c>
      <c r="K3" s="13">
        <v>11041.318376519992</v>
      </c>
      <c r="L3" s="13">
        <v>14091.593329694391</v>
      </c>
      <c r="M3" s="13">
        <v>17507.224323278384</v>
      </c>
      <c r="N3" s="13">
        <v>21287.2158367259</v>
      </c>
      <c r="O3" s="13">
        <v>25432.563390583015</v>
      </c>
      <c r="P3" s="13">
        <v>29942.271464303652</v>
      </c>
    </row>
    <row r="4" spans="1:16" x14ac:dyDescent="0.45">
      <c r="A4" t="s">
        <v>111</v>
      </c>
      <c r="B4" s="2">
        <v>3</v>
      </c>
      <c r="C4" s="17" t="s">
        <v>11</v>
      </c>
      <c r="D4" s="13">
        <v>0</v>
      </c>
      <c r="E4" s="13">
        <v>1791.905414419291</v>
      </c>
      <c r="F4" s="13">
        <v>3472.2294061330076</v>
      </c>
      <c r="G4" s="13">
        <v>5485.3040575185423</v>
      </c>
      <c r="H4" s="13">
        <v>7759.8688222719557</v>
      </c>
      <c r="I4" s="13">
        <v>10295.923700393249</v>
      </c>
      <c r="J4" s="13">
        <v>13093.468691882417</v>
      </c>
      <c r="K4" s="13">
        <v>16153.501850607281</v>
      </c>
      <c r="L4" s="13">
        <v>19474.027068832205</v>
      </c>
      <c r="M4" s="13">
        <v>23056.042400425013</v>
      </c>
      <c r="N4" s="13">
        <v>26900.54589925351</v>
      </c>
      <c r="O4" s="13">
        <v>31005.541457582069</v>
      </c>
      <c r="P4" s="13">
        <v>35373.025183146325</v>
      </c>
    </row>
    <row r="5" spans="1:16" x14ac:dyDescent="0.45">
      <c r="A5" t="s">
        <v>112</v>
      </c>
      <c r="B5" s="2">
        <v>4</v>
      </c>
      <c r="C5" s="17" t="s">
        <v>11</v>
      </c>
      <c r="D5" s="13">
        <v>0</v>
      </c>
      <c r="E5" s="13">
        <v>1505.034245985576</v>
      </c>
      <c r="F5" s="13">
        <v>2978.1927415639248</v>
      </c>
      <c r="G5" s="13">
        <v>4754.7286262769903</v>
      </c>
      <c r="H5" s="13">
        <v>6774.7896547372402</v>
      </c>
      <c r="I5" s="13">
        <v>9038.3758269446735</v>
      </c>
      <c r="J5" s="13">
        <v>11546.485196767107</v>
      </c>
      <c r="K5" s="13">
        <v>14298.119710336725</v>
      </c>
      <c r="L5" s="13">
        <v>17293.279367653529</v>
      </c>
      <c r="M5" s="13">
        <v>20532.962222585331</v>
      </c>
      <c r="N5" s="13">
        <v>24016.170221264321</v>
      </c>
      <c r="O5" s="13">
        <v>27742.90336369049</v>
      </c>
      <c r="P5" s="13">
        <v>31714.159703731664</v>
      </c>
    </row>
    <row r="6" spans="1:16" x14ac:dyDescent="0.45">
      <c r="A6" t="s">
        <v>113</v>
      </c>
      <c r="B6" s="2">
        <v>5</v>
      </c>
      <c r="C6" s="17" t="s">
        <v>11</v>
      </c>
      <c r="D6" s="13">
        <v>0</v>
      </c>
      <c r="E6" s="13">
        <v>470.84289601620583</v>
      </c>
      <c r="F6" s="13">
        <v>991.06749074161451</v>
      </c>
      <c r="G6" s="13">
        <v>1693.69741368431</v>
      </c>
      <c r="H6" s="13">
        <v>2561.0062248166996</v>
      </c>
      <c r="I6" s="13">
        <v>3592.9939241387838</v>
      </c>
      <c r="J6" s="13">
        <v>4789.6605116505616</v>
      </c>
      <c r="K6" s="13">
        <v>6151.005987352034</v>
      </c>
      <c r="L6" s="13">
        <v>7676.0322973753846</v>
      </c>
      <c r="M6" s="13">
        <v>9366.7355494562453</v>
      </c>
      <c r="N6" s="13">
        <v>11221.119635858984</v>
      </c>
      <c r="O6" s="13">
        <v>13240.182610451417</v>
      </c>
      <c r="P6" s="13">
        <v>15422.926419365729</v>
      </c>
    </row>
    <row r="7" spans="1:16" x14ac:dyDescent="0.45">
      <c r="A7" t="s">
        <v>114</v>
      </c>
      <c r="B7" s="2">
        <v>6</v>
      </c>
      <c r="C7" s="17" t="s">
        <v>11</v>
      </c>
      <c r="D7" s="13">
        <v>0</v>
      </c>
      <c r="E7" s="13">
        <v>435.50369410770469</v>
      </c>
      <c r="F7" s="13">
        <v>933.18036640826733</v>
      </c>
      <c r="G7" s="13">
        <v>1559.9581953969218</v>
      </c>
      <c r="H7" s="13">
        <v>2296.5219498453725</v>
      </c>
      <c r="I7" s="13">
        <v>3143.8696836214358</v>
      </c>
      <c r="J7" s="13">
        <v>4102.0013967251116</v>
      </c>
      <c r="K7" s="13">
        <v>5170.917089156399</v>
      </c>
      <c r="L7" s="13">
        <v>6349.6187070474843</v>
      </c>
      <c r="M7" s="13">
        <v>7639.1043042661804</v>
      </c>
      <c r="N7" s="13">
        <v>9039.3738808124908</v>
      </c>
      <c r="O7" s="13">
        <v>10549.429382818595</v>
      </c>
      <c r="P7" s="13">
        <v>12171.26691802013</v>
      </c>
    </row>
    <row r="8" spans="1:16" x14ac:dyDescent="0.45">
      <c r="B8" s="2"/>
      <c r="C8" s="17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 x14ac:dyDescent="0.45">
      <c r="B9" s="2"/>
      <c r="C9" s="17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x14ac:dyDescent="0.45">
      <c r="B10" s="2"/>
      <c r="C10" s="17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Tabelle1</vt:lpstr>
      <vt:lpstr>Vergleich </vt:lpstr>
      <vt:lpstr>Restriktionsanteil</vt:lpstr>
      <vt:lpstr>Datensatz Radiator</vt:lpstr>
      <vt:lpstr>Datensatz Kühler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2020-03-23T14:03:07Z</dcterms:created>
  <dcterms:modified xsi:type="dcterms:W3CDTF">2021-01-06T17:33:22Z</dcterms:modified>
</cp:coreProperties>
</file>