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DieseArbeitsmappe" defaultThemeVersion="124226"/>
  <bookViews>
    <workbookView xWindow="600" yWindow="75" windowWidth="14115" windowHeight="7995" tabRatio="724"/>
  </bookViews>
  <sheets>
    <sheet name="Börse Verkauf besser" sheetId="50" r:id="rId1"/>
    <sheet name="Kurse" sheetId="48" r:id="rId2"/>
  </sheets>
  <definedNames>
    <definedName name="Einheit" localSheetId="0">'Börse Verkauf besser'!#REF!</definedName>
    <definedName name="Einheit">#REF!</definedName>
    <definedName name="mitoderohnedividende" localSheetId="0">'Börse Verkauf besser'!#REF!</definedName>
    <definedName name="mitoderohnedividende">#REF!</definedName>
    <definedName name="watchlist" localSheetId="1">Kurse!$B$2:$X$23</definedName>
  </definedNames>
  <calcPr calcId="144525" iterate="1"/>
</workbook>
</file>

<file path=xl/calcChain.xml><?xml version="1.0" encoding="utf-8"?>
<calcChain xmlns="http://schemas.openxmlformats.org/spreadsheetml/2006/main">
  <c r="J4" i="50" l="1"/>
  <c r="G4" i="50"/>
  <c r="H4" i="50"/>
  <c r="G5" i="50"/>
  <c r="H5" i="50"/>
  <c r="G6" i="50"/>
  <c r="H6" i="50"/>
  <c r="T13" i="50"/>
  <c r="P8" i="50"/>
  <c r="N8" i="50"/>
  <c r="M8" i="50"/>
  <c r="M7" i="50"/>
  <c r="H7" i="50"/>
  <c r="G7" i="50"/>
  <c r="M3" i="50"/>
  <c r="K3" i="50"/>
  <c r="L3" i="50" s="1"/>
  <c r="H3" i="50"/>
  <c r="H8" i="50" s="1"/>
  <c r="J3" i="50" l="1"/>
  <c r="I3" i="50"/>
  <c r="L7" i="50"/>
  <c r="G3" i="50"/>
  <c r="M5" i="50"/>
  <c r="M6" i="50"/>
  <c r="M4" i="50"/>
  <c r="P3" i="50"/>
  <c r="I7" i="50" l="1"/>
  <c r="O8" i="50"/>
  <c r="G8" i="50"/>
  <c r="I8" i="50"/>
  <c r="L6" i="50"/>
  <c r="P7" i="50"/>
  <c r="I6" i="50" l="1"/>
  <c r="I5" i="50" s="1"/>
  <c r="I4" i="50" s="1"/>
  <c r="L5" i="50"/>
  <c r="P6" i="50"/>
  <c r="L4" i="50" l="1"/>
  <c r="P5" i="50"/>
  <c r="P4" i="50" l="1"/>
</calcChain>
</file>

<file path=xl/comments1.xml><?xml version="1.0" encoding="utf-8"?>
<comments xmlns="http://schemas.openxmlformats.org/spreadsheetml/2006/main">
  <authors>
    <author>nocopyrightsquad@gmail.com</author>
  </authors>
  <commentList>
    <comment ref="M2" authorId="0">
      <text>
        <r>
          <rPr>
            <b/>
            <sz val="9"/>
            <color indexed="81"/>
            <rFont val="Tahoma"/>
            <family val="2"/>
          </rPr>
          <t>Kurs in Übersicht = Kurs aus Watchlist
Kurs in Umsätze = Kurs für eine gekaufte Aktie</t>
        </r>
      </text>
    </comment>
  </commentList>
</comments>
</file>

<file path=xl/connections.xml><?xml version="1.0" encoding="utf-8"?>
<connections xmlns="http://schemas.openxmlformats.org/spreadsheetml/2006/main">
  <connection id="1" name="watchlist" type="6" refreshedVersion="4" background="1" saveData="1">
    <textPr codePage="1250" sourceFile="D:\Downloads\watchlist.csv" decimal="," thousands="." tab="0" semicolon="1">
      <textFields count="2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<sst xmlns="http://schemas.openxmlformats.org/spreadsheetml/2006/main" count="58" uniqueCount="39">
  <si>
    <t>Umsätze</t>
  </si>
  <si>
    <t>Datum</t>
  </si>
  <si>
    <t>Art</t>
  </si>
  <si>
    <t>ETF</t>
  </si>
  <si>
    <t>Name</t>
  </si>
  <si>
    <t>ISIN</t>
  </si>
  <si>
    <t>Investiert</t>
  </si>
  <si>
    <t>Anzahl</t>
  </si>
  <si>
    <t>Kurs</t>
  </si>
  <si>
    <t>Aktueller Wert</t>
  </si>
  <si>
    <t>Nicht investierter Betrag:</t>
  </si>
  <si>
    <t>Stück</t>
  </si>
  <si>
    <t>Währung</t>
  </si>
  <si>
    <t>EUR</t>
  </si>
  <si>
    <t>WP-Art</t>
  </si>
  <si>
    <t>Wertpapiername</t>
  </si>
  <si>
    <t>Einheitskennung</t>
  </si>
  <si>
    <t>Beobachtungskurs</t>
  </si>
  <si>
    <t>Beobachtungswert</t>
  </si>
  <si>
    <t>Beobachtungsdatum</t>
  </si>
  <si>
    <t>Aktueller Preis</t>
  </si>
  <si>
    <t>Vortagsveränderung</t>
  </si>
  <si>
    <t>Vortagsveränderung (%)</t>
  </si>
  <si>
    <t>Wertentwicklung</t>
  </si>
  <si>
    <t>Wertentwicklung (%)</t>
  </si>
  <si>
    <t>Limitalarm unten</t>
  </si>
  <si>
    <t>Limitalarm oben</t>
  </si>
  <si>
    <t>Investiert 2020</t>
  </si>
  <si>
    <t>Branche</t>
  </si>
  <si>
    <t>Immobilien</t>
  </si>
  <si>
    <t>Wert 2019</t>
  </si>
  <si>
    <t>Noch vorhanden</t>
  </si>
  <si>
    <t>Aktie</t>
  </si>
  <si>
    <t>Investiert 2021</t>
  </si>
  <si>
    <t>Wert 2020</t>
  </si>
  <si>
    <t>Ausblenden</t>
  </si>
  <si>
    <t>DE0000000000</t>
  </si>
  <si>
    <t>testetf</t>
  </si>
  <si>
    <t>Investiert herausgenommen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</si>
</sst>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0" fontId="0" fillId="0" borderId="0" xfId="0" applyNumberFormat="1"/>
    <xf numFmtId="44" fontId="0" fillId="0" borderId="0" xfId="1" applyFont="1"/>
    <xf numFmtId="4" fontId="0" fillId="0" borderId="0" xfId="0" applyNumberFormat="1"/>
    <xf numFmtId="14" fontId="0" fillId="0" borderId="1" xfId="0" applyNumberFormat="1" applyBorder="1" applyAlignment="1">
      <alignment horizontal="center"/>
    </xf>
    <xf numFmtId="165" fontId="0" fillId="0" borderId="0" xfId="0" applyNumberFormat="1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</cellXfs>
  <cellStyles count="2">
    <cellStyle name="Standard" xfId="0" builtinId="0"/>
    <cellStyle name="Währung" xfId="1" builtinId="4"/>
  </cellStyles>
  <dxfs count="36"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ont>
        <strike/>
        <color theme="0" tint="-0.34998626667073579"/>
      </font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0" tint="-0.25098422193060094"/>
          </stop>
        </gradientFill>
      </fill>
    </dxf>
    <dxf>
      <numFmt numFmtId="164" formatCode="#,##0.00\ &quot;€&quot;"/>
    </dxf>
    <dxf>
      <numFmt numFmtId="14" formatCode="0.00%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font>
        <color rgb="FF009900"/>
      </font>
    </dxf>
    <dxf>
      <font>
        <color rgb="FFFF0000"/>
      </font>
    </dxf>
    <dxf>
      <numFmt numFmtId="14" formatCode="0.00%"/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164" formatCode="#,##0.00\ &quot;€&quot;"/>
      <alignment horizontal="center" textRotation="0" wrapText="0" indent="0" justifyLastLine="0" shrinkToFit="0" readingOrder="0"/>
      <border outline="0">
        <left style="thin">
          <color indexed="64"/>
        </left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800000"/>
      <color rgb="FF990033"/>
      <color rgb="FF3DF13D"/>
      <color rgb="FF10DE10"/>
      <color rgb="FF00CC00"/>
      <color rgb="FF009900"/>
      <color rgb="FF006600"/>
      <color rgb="FFCC0000"/>
      <color rgb="FF3399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watchlist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9" name="Broker210" displayName="Broker210" ref="B2:Q7" totalsRowShown="0" headerRowDxfId="35" dataDxfId="34">
  <autoFilter ref="B2:Q7"/>
  <tableColumns count="16">
    <tableColumn id="4" name="ISIN" dataDxfId="33"/>
    <tableColumn id="1" name="Name" dataDxfId="32"/>
    <tableColumn id="18" name="Branche" dataDxfId="31"/>
    <tableColumn id="5" name="Art" dataDxfId="30"/>
    <tableColumn id="6" name="Datum" dataDxfId="29"/>
    <tableColumn id="13" name="Investiert 2020" dataDxfId="28">
      <calculatedColumnFormula>IF(Broker210[[#This Row],[Umsätze]]="","",SUMIFS(Broker210[Investiert],Broker210[Name],"&gt;=0",Broker210[ISIN],Broker210[[#This Row],[ISIN]],Broker210[Datum],"&gt;=01.01.2020",Broker210[Datum],"&lt;=31.12.2020"))</calculatedColumnFormula>
    </tableColumn>
    <tableColumn id="20" name="Investiert 2021" dataDxfId="27">
      <calculatedColumnFormula>IF(Broker210[[#This Row],[Umsätze]]="","",SUMIFS(Broker210[Investiert],Broker210[Name],"&gt;=0",Broker210[ISIN],Broker210[[#This Row],[ISIN]],Broker210[Datum],"&gt;=01.01.2021",Broker210[Datum],"&lt;=31.12.2021"))</calculatedColumnFormula>
    </tableColumn>
    <tableColumn id="25" name="Investiert herausgenommen" dataDxfId="26">
      <calculatedColumnFormula>IF(Broker210[[#This Row],[Anzahl]]&gt;0,Broker210[[#This Row],[Noch vorhanden]]*Broker210[[#This Row],[Kurs]],SUMIFS(Broker210[Investiert],Broker210[Name],"&gt;0",Broker210[Anzahl],"&gt;0")-SUMIFS(Broker210[Investiert herausgenommen],Broker210[Name],"&lt;"&amp;Broker210[[#This Row],[Name]]))</calculatedColumnFormula>
    </tableColumn>
    <tableColumn id="7" name="Investiert" dataDxfId="25">
      <calculatedColumnFormula>IF(Broker210[[#This Row],[Umsätze]]="","",SUMIFS(Broker210[Investiert],Broker210[Name],"&gt;=0",Broker210[ISIN],Broker210[[#This Row],[ISIN]]))</calculatedColumnFormula>
    </tableColumn>
    <tableColumn id="8" name="Anzahl" dataDxfId="24">
      <calculatedColumnFormula>IF(Broker210[Umsätze]="","",SUMIFS(Broker210[Anzahl],Broker210[Name],"&gt;=0",Broker210[ISIN],Broker210[[#This Row],[ISIN]]))</calculatedColumnFormula>
    </tableColumn>
    <tableColumn id="15" name="Noch vorhanden" dataDxfId="23">
      <calculatedColumnFormula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Row],[Investiert]])-SUMIFS(Broker210[Noch vorhanden],Broker210[Name],"&gt;0",Broker210[Name],"&lt;"&amp;Broker210[[#This Row],[Name]],Broker210[ISIN],Broker210[[#This Row],[ISIN]]))),Broker210[[#This Row],[Anzahl]])</calculatedColumnFormula>
    </tableColumn>
    <tableColumn id="9" name="Kurs" dataDxfId="22">
      <calculatedColumnFormula>IF(Broker210[Umsätze]="",Broker210[[#This Row],[Investiert]]/Broker210[[#This Row],[Anzahl]],IFERROR(VLOOKUP(Broker210[[#This Row],[ISIN]],Kurse!C$9:N$1012,12,FALSE),""))</calculatedColumnFormula>
    </tableColumn>
    <tableColumn id="17" name="Wert 2019" dataDxfId="21"/>
    <tableColumn id="21" name="Wert 2020" dataDxfId="20"/>
    <tableColumn id="10" name="Aktueller Wert" dataDxfId="19">
      <calculatedColumnFormula>IF(Broker210[Umsätze]="",IFERROR(Broker210[[#This Row],[Noch vorhanden]]*VLOOKUP(Broker210[[#This Row],[ISIN]],Kurse!C$9:N$1012,12,FALSE),""),IFERROR(Broker210[[#This Row],[Noch vorhanden]]*Broker210[[#This Row],[Kurs]],""))</calculatedColumnFormula>
    </tableColumn>
    <tableColumn id="11" name="Umsätze" dataDxfId="18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6">
    <tabColor rgb="FFC00000"/>
  </sheetPr>
  <dimension ref="B1:Y15"/>
  <sheetViews>
    <sheetView tabSelected="1" topLeftCell="B1" zoomScale="85" zoomScaleNormal="85" workbookViewId="0">
      <selection activeCell="I14" sqref="I14"/>
    </sheetView>
  </sheetViews>
  <sheetFormatPr baseColWidth="10" defaultRowHeight="15" outlineLevelCol="1" x14ac:dyDescent="0.25"/>
  <cols>
    <col min="1" max="1" width="2.85546875" style="17" customWidth="1"/>
    <col min="2" max="2" width="23.5703125" style="17" bestFit="1" customWidth="1"/>
    <col min="3" max="3" width="28" style="17" bestFit="1" customWidth="1"/>
    <col min="4" max="4" width="23" style="17" bestFit="1" customWidth="1"/>
    <col min="5" max="5" width="8.28515625" style="17" bestFit="1" customWidth="1"/>
    <col min="6" max="6" width="11.42578125" style="17" bestFit="1" customWidth="1"/>
    <col min="7" max="7" width="18.5703125" style="17" bestFit="1" customWidth="1" outlineLevel="1"/>
    <col min="8" max="8" width="18.5703125" style="17" bestFit="1" customWidth="1"/>
    <col min="9" max="9" width="31.140625" style="17" bestFit="1" customWidth="1"/>
    <col min="10" max="10" width="14.140625" style="17" bestFit="1" customWidth="1"/>
    <col min="11" max="12" width="20.140625" style="17" bestFit="1" customWidth="1"/>
    <col min="13" max="13" width="14.5703125" style="17" customWidth="1" outlineLevel="1"/>
    <col min="14" max="14" width="14.5703125" style="17" bestFit="1" customWidth="1"/>
    <col min="15" max="15" width="18.85546875" style="17" bestFit="1" customWidth="1"/>
    <col min="16" max="16" width="24.42578125" style="17" customWidth="1" outlineLevel="1"/>
    <col min="17" max="17" width="24.42578125" style="17" bestFit="1" customWidth="1"/>
    <col min="18" max="18" width="27" style="17" bestFit="1" customWidth="1"/>
    <col min="19" max="19" width="35.42578125" style="17" customWidth="1" outlineLevel="1"/>
    <col min="20" max="20" width="35.42578125" style="17" bestFit="1" customWidth="1"/>
    <col min="21" max="21" width="31" style="17" bestFit="1" customWidth="1"/>
    <col min="22" max="22" width="24.42578125" style="17" customWidth="1" outlineLevel="1"/>
    <col min="23" max="23" width="24.42578125" style="17" bestFit="1" customWidth="1"/>
    <col min="24" max="24" width="27" style="17" bestFit="1" customWidth="1"/>
    <col min="25" max="26" width="13.28515625" style="17" bestFit="1" customWidth="1"/>
    <col min="27" max="27" width="8.85546875" style="17" bestFit="1" customWidth="1"/>
    <col min="28" max="16384" width="11.42578125" style="17"/>
  </cols>
  <sheetData>
    <row r="1" spans="2:25" x14ac:dyDescent="0.25">
      <c r="F1" s="16"/>
      <c r="G1" s="16"/>
      <c r="J1" s="16"/>
      <c r="K1" s="16"/>
      <c r="L1" s="16"/>
      <c r="M1" s="16"/>
      <c r="N1" s="16"/>
      <c r="O1" s="16"/>
      <c r="P1" s="16"/>
      <c r="Q1" s="16"/>
      <c r="T1" s="15"/>
    </row>
    <row r="2" spans="2:25" x14ac:dyDescent="0.25">
      <c r="B2" s="2" t="s">
        <v>5</v>
      </c>
      <c r="C2" s="2" t="s">
        <v>4</v>
      </c>
      <c r="D2" s="2" t="s">
        <v>28</v>
      </c>
      <c r="E2" s="2" t="s">
        <v>2</v>
      </c>
      <c r="F2" s="2" t="s">
        <v>1</v>
      </c>
      <c r="G2" s="2" t="s">
        <v>27</v>
      </c>
      <c r="H2" s="2" t="s">
        <v>33</v>
      </c>
      <c r="I2" s="2" t="s">
        <v>38</v>
      </c>
      <c r="J2" s="2" t="s">
        <v>6</v>
      </c>
      <c r="K2" s="2" t="s">
        <v>7</v>
      </c>
      <c r="L2" s="2" t="s">
        <v>31</v>
      </c>
      <c r="M2" s="2" t="s">
        <v>8</v>
      </c>
      <c r="N2" s="2" t="s">
        <v>30</v>
      </c>
      <c r="O2" s="2" t="s">
        <v>34</v>
      </c>
      <c r="P2" s="2" t="s">
        <v>9</v>
      </c>
      <c r="Q2" s="2" t="s">
        <v>0</v>
      </c>
    </row>
    <row r="3" spans="2:25" x14ac:dyDescent="0.25">
      <c r="B3" s="3" t="s">
        <v>36</v>
      </c>
      <c r="C3" s="3" t="s">
        <v>37</v>
      </c>
      <c r="D3" s="3" t="s">
        <v>29</v>
      </c>
      <c r="E3" s="3" t="s">
        <v>32</v>
      </c>
      <c r="F3" s="10">
        <v>44160</v>
      </c>
      <c r="G3" s="4">
        <f>IF(Broker210[[#This Row],[Umsätze]]="","",SUMIFS(Broker210[Investiert],Broker210[Name],"&gt;=0",Broker210[ISIN],Broker210[[#This Row],[ISIN]],Broker210[Datum],"&gt;=01.01.2020",Broker210[Datum],"&lt;=31.12.2020"))</f>
        <v>80</v>
      </c>
      <c r="H3" s="4">
        <f>IF(Broker210[[#This Row],[Umsätze]]="","",SUMIFS(Broker210[Investiert],Broker210[Name],"&gt;=0",Broker210[ISIN],Broker210[[#This Row],[ISIN]],Broker210[Datum],"&gt;=01.01.2021",Broker210[Datum],"&lt;=31.12.2021"))</f>
        <v>0</v>
      </c>
      <c r="I3" s="4">
        <f>IF(Broker210[[#This Row],[Anzahl]]&gt;0,Broker210[[#This Row],[Noch vorhanden]]*Broker210[[#This Row],[Kurs]],SUMIFS(Broker210[Investiert],Broker210[Name],"&gt;0",Broker210[Anzahl],"&gt;0")-SUMIFS(Broker210[Investiert herausgenommen],Broker210[Name],"&lt;"&amp;Broker210[[#This Row],[Name]]))</f>
        <v>40</v>
      </c>
      <c r="J3" s="4">
        <f>IF(Broker210[[#This Row],[Umsätze]]="","",SUMIFS(Broker210[Investiert],Broker210[Name],"&gt;=0",Broker210[ISIN],Broker210[[#This Row],[ISIN]]))</f>
        <v>80</v>
      </c>
      <c r="K3" s="3">
        <f>IF(Broker210[Umsätze]="","",SUMIFS(Broker210[Anzahl],Broker210[Name],"&gt;=0",Broker210[ISIN],Broker210[[#This Row],[ISIN]]))</f>
        <v>4</v>
      </c>
      <c r="L3" s="3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Row],[Investiert]])-SUMIFS(Broker210[Noch vorhanden],Broker210[Name],"&gt;0",Broker210[Name],"&lt;"&amp;Broker210[[#This Row],[Name]],Broker210[ISIN],Broker210[[#This Row],[ISIN]]))),Broker210[[#This Row],[Anzahl]])</f>
        <v>4</v>
      </c>
      <c r="M3" s="4">
        <f>IF(Broker210[Umsätze]="",Broker210[[#This Row],[Investiert]]/Broker210[[#This Row],[Anzahl]],IFERROR(VLOOKUP(Broker210[[#This Row],[ISIN]],Kurse!C$9:N$1012,12,FALSE),""))</f>
        <v>10</v>
      </c>
      <c r="N3" s="4"/>
      <c r="O3" s="4">
        <v>10</v>
      </c>
      <c r="P3" s="4">
        <f>IF(Broker210[Umsätze]="",IFERROR(Broker210[[#This Row],[Noch vorhanden]]*VLOOKUP(Broker210[[#This Row],[ISIN]],Kurse!C$9:N$1012,12,FALSE),""),IFERROR(Broker210[[#This Row],[Noch vorhanden]]*Broker210[[#This Row],[Kurs]],""))</f>
        <v>40</v>
      </c>
      <c r="Q3" s="4" t="s">
        <v>35</v>
      </c>
    </row>
    <row r="4" spans="2:25" x14ac:dyDescent="0.25">
      <c r="B4" s="3" t="s">
        <v>36</v>
      </c>
      <c r="C4" s="3">
        <v>4</v>
      </c>
      <c r="D4" s="3"/>
      <c r="E4" s="3"/>
      <c r="F4" s="10">
        <v>44163</v>
      </c>
      <c r="G4" s="4" t="str">
        <f>IF(Broker210[[#This Row],[Umsätze]]="","",SUMIFS(Broker210[Investiert],Broker210[Name],"&gt;=0",Broker210[ISIN],Broker210[[#This Row],[ISIN]],Broker210[Datum],"&gt;=01.01.2020",Broker210[Datum],"&lt;=31.12.2020"))</f>
        <v/>
      </c>
      <c r="H4" s="4" t="str">
        <f>IF(Broker210[[#This Row],[Umsätze]]="","",SUMIFS(Broker210[Investiert],Broker210[Name],"&gt;=0",Broker210[ISIN],Broker210[[#This Row],[ISIN]],Broker210[Datum],"&gt;=01.01.2021",Broker210[Datum],"&lt;=31.12.2021"))</f>
        <v/>
      </c>
      <c r="I4" s="20">
        <f>IF(Broker210[[#This Row],[Anzahl]]&gt;0,Broker210[[#This Row],[Noch vorhanden]]*Broker210[[#This Row],[Kurs]],SUMIFS(Broker210[Investiert],Broker210[Name],"&gt;0",Broker210[Anzahl],"&gt;0")-SUMIFS(Broker210[Investiert herausgenommen],Broker210[Name],"&lt;"&amp;Broker210[[#This Row],[Name]]))</f>
        <v>0</v>
      </c>
      <c r="J4" s="4" t="str">
        <f>IF(Broker210[[#This Row],[Umsätze]]="","",SUMIFS(Broker210[Investiert],Broker210[Name],"&gt;=0",Broker210[ISIN],Broker210[[#This Row],[ISIN]]))</f>
        <v/>
      </c>
      <c r="K4" s="12">
        <v>-1</v>
      </c>
      <c r="L4" s="14" t="str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Row],[Investiert]])-SUMIFS(Broker210[Noch vorhanden],Broker210[Name],"&gt;0",Broker210[Name],"&lt;"&amp;Broker210[[#This Row],[Name]],Broker210[ISIN],Broker210[[#This Row],[ISIN]]))),Broker210[[#This Row],[Anzahl]])</f>
        <v/>
      </c>
      <c r="M4" s="4" t="e">
        <f>IF(Broker210[Umsätze]="",Broker210[[#This Row],[Investiert]]/Broker210[[#This Row],[Anzahl]],IFERROR(VLOOKUP(Broker210[[#This Row],[ISIN]],Kurse!C$9:N$1012,12,FALSE),""))</f>
        <v>#VALUE!</v>
      </c>
      <c r="N4" s="4"/>
      <c r="O4" s="18"/>
      <c r="P4" s="4" t="str">
        <f>IF(Broker210[Umsätze]="",IFERROR(Broker210[[#This Row],[Noch vorhanden]]*VLOOKUP(Broker210[[#This Row],[ISIN]],Kurse!C$9:N$1012,12,FALSE),""),IFERROR(Broker210[[#This Row],[Noch vorhanden]]*Broker210[[#This Row],[Kurs]],""))</f>
        <v/>
      </c>
      <c r="Q4" s="4"/>
    </row>
    <row r="5" spans="2:25" x14ac:dyDescent="0.25">
      <c r="B5" s="3" t="s">
        <v>36</v>
      </c>
      <c r="C5" s="3">
        <v>3</v>
      </c>
      <c r="D5" s="3"/>
      <c r="E5" s="3"/>
      <c r="F5" s="10">
        <v>44162</v>
      </c>
      <c r="G5" s="4" t="str">
        <f>IF(Broker210[[#This Row],[Umsätze]]="","",SUMIFS(Broker210[Investiert],Broker210[Name],"&gt;=0",Broker210[ISIN],Broker210[[#This Row],[ISIN]],Broker210[Datum],"&gt;=01.01.2020",Broker210[Datum],"&lt;=31.12.2020"))</f>
        <v/>
      </c>
      <c r="H5" s="4" t="str">
        <f>IF(Broker210[[#This Row],[Umsätze]]="","",SUMIFS(Broker210[Investiert],Broker210[Name],"&gt;=0",Broker210[ISIN],Broker210[[#This Row],[ISIN]],Broker210[Datum],"&gt;=01.01.2021",Broker210[Datum],"&lt;=31.12.2021"))</f>
        <v/>
      </c>
      <c r="I5" s="19">
        <f>IF(Broker210[[#This Row],[Anzahl]]&gt;0,Broker210[[#This Row],[Noch vorhanden]]*Broker210[[#This Row],[Kurs]],SUMIFS(Broker210[Investiert],Broker210[Name],"&gt;0",Broker210[Anzahl],"&gt;0")-SUMIFS(Broker210[Investiert herausgenommen],Broker210[Name],"&lt;"&amp;Broker210[[#This Row],[Name]]))</f>
        <v>20</v>
      </c>
      <c r="J5" s="4">
        <v>20</v>
      </c>
      <c r="K5" s="12">
        <v>-1</v>
      </c>
      <c r="L5" s="14" t="str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Row],[Investiert]])-SUMIFS(Broker210[Noch vorhanden],Broker210[Name],"&gt;0",Broker210[Name],"&lt;"&amp;Broker210[[#This Row],[Name]],Broker210[ISIN],Broker210[[#This Row],[ISIN]]))),Broker210[[#This Row],[Anzahl]])</f>
        <v/>
      </c>
      <c r="M5" s="4">
        <f>IF(Broker210[Umsätze]="",Broker210[[#This Row],[Investiert]]/Broker210[[#This Row],[Anzahl]],IFERROR(VLOOKUP(Broker210[[#This Row],[ISIN]],Kurse!C$9:N$1012,12,FALSE),""))</f>
        <v>-20</v>
      </c>
      <c r="N5" s="4"/>
      <c r="O5" s="18"/>
      <c r="P5" s="4" t="str">
        <f>IF(Broker210[Umsätze]="",IFERROR(Broker210[[#This Row],[Noch vorhanden]]*VLOOKUP(Broker210[[#This Row],[ISIN]],Kurse!C$9:N$1012,12,FALSE),""),IFERROR(Broker210[[#This Row],[Noch vorhanden]]*Broker210[[#This Row],[Kurs]],""))</f>
        <v/>
      </c>
      <c r="Q5" s="4"/>
    </row>
    <row r="6" spans="2:25" x14ac:dyDescent="0.25">
      <c r="B6" s="3" t="s">
        <v>36</v>
      </c>
      <c r="C6" s="3">
        <v>2</v>
      </c>
      <c r="D6" s="3"/>
      <c r="E6" s="3"/>
      <c r="F6" s="10">
        <v>44161</v>
      </c>
      <c r="G6" s="4" t="str">
        <f>IF(Broker210[[#This Row],[Umsätze]]="","",SUMIFS(Broker210[Investiert],Broker210[Name],"&gt;=0",Broker210[ISIN],Broker210[[#This Row],[ISIN]],Broker210[Datum],"&gt;=01.01.2020",Broker210[Datum],"&lt;=31.12.2020"))</f>
        <v/>
      </c>
      <c r="H6" s="4" t="str">
        <f>IF(Broker210[[#This Row],[Umsätze]]="","",SUMIFS(Broker210[Investiert],Broker210[Name],"&gt;=0",Broker210[ISIN],Broker210[[#This Row],[ISIN]],Broker210[Datum],"&gt;=01.01.2021",Broker210[Datum],"&lt;=31.12.2021"))</f>
        <v/>
      </c>
      <c r="I6" s="4">
        <f>IF(Broker210[[#This Row],[Anzahl]]&gt;0,Broker210[[#This Row],[Noch vorhanden]]*Broker210[[#This Row],[Kurs]],SUMIFS(Broker210[Investiert],Broker210[Name],"&gt;0",Broker210[Anzahl],"&gt;0")-SUMIFS(Broker210[Investiert herausgenommen],Broker210[Name],"&lt;"&amp;Broker210[[#This Row],[Name]]))</f>
        <v>40</v>
      </c>
      <c r="J6" s="4">
        <v>50</v>
      </c>
      <c r="K6" s="12">
        <v>5</v>
      </c>
      <c r="L6" s="14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Row],[Investiert]])-SUMIFS(Broker210[Noch vorhanden],Broker210[Name],"&gt;0",Broker210[Name],"&lt;"&amp;Broker210[[#This Row],[Name]],Broker210[ISIN],Broker210[[#This Row],[ISIN]]))),Broker210[[#This Row],[Anzahl]])</f>
        <v>4</v>
      </c>
      <c r="M6" s="4">
        <f>IF(Broker210[Umsätze]="",Broker210[[#This Row],[Investiert]]/Broker210[[#This Row],[Anzahl]],IFERROR(VLOOKUP(Broker210[[#This Row],[ISIN]],Kurse!C$9:N$1012,12,FALSE),""))</f>
        <v>10</v>
      </c>
      <c r="N6" s="4"/>
      <c r="O6" s="18"/>
      <c r="P6" s="4">
        <f>IF(Broker210[Umsätze]="",IFERROR(Broker210[[#This Row],[Noch vorhanden]]*VLOOKUP(Broker210[[#This Row],[ISIN]],Kurse!C$9:N$1012,12,FALSE),""),IFERROR(Broker210[[#This Row],[Noch vorhanden]]*Broker210[[#This Row],[Kurs]],""))</f>
        <v>40</v>
      </c>
      <c r="Q6" s="4"/>
    </row>
    <row r="7" spans="2:25" ht="15" customHeight="1" x14ac:dyDescent="0.25">
      <c r="B7" s="3" t="s">
        <v>36</v>
      </c>
      <c r="C7" s="3">
        <v>1</v>
      </c>
      <c r="D7" s="3"/>
      <c r="E7" s="3"/>
      <c r="F7" s="10">
        <v>44160</v>
      </c>
      <c r="G7" s="4" t="str">
        <f>IF(Broker210[[#This Row],[Umsätze]]="","",SUMIFS(Broker210[Investiert],Broker210[Name],"&gt;=0",Broker210[ISIN],Broker210[[#This Row],[ISIN]],Broker210[Datum],"&gt;=01.01.2020",Broker210[Datum],"&lt;=31.12.2020"))</f>
        <v/>
      </c>
      <c r="H7" s="4" t="str">
        <f>IF(Broker210[[#This Row],[Umsätze]]="","",SUMIFS(Broker210[Investiert],Broker210[Name],"&gt;=0",Broker210[ISIN],Broker210[[#This Row],[ISIN]],Broker210[Datum],"&gt;=01.01.2021",Broker210[Datum],"&lt;=31.12.2021"))</f>
        <v/>
      </c>
      <c r="I7" s="4">
        <f>IF(Broker210[[#This Row],[Anzahl]]&gt;0,Broker210[[#This Row],[Noch vorhanden]]*Broker210[[#This Row],[Kurs]],SUMIFS(Broker210[Investiert],Broker210[Name],"&gt;0",Broker210[Anzahl],"&gt;0")-SUMIFS(Broker210[Investiert herausgenommen],Broker210[Name],"&lt;"&amp;Broker210[[#This Row],[Name]]))</f>
        <v>0</v>
      </c>
      <c r="J7" s="4">
        <v>10</v>
      </c>
      <c r="K7" s="3">
        <v>1</v>
      </c>
      <c r="L7" s="3">
        <f>IF(Broker210[[#This Row],[Umsätze]]="",IF(Broker210[[#This Row],[Anzahl]]&lt;0,"",IF(IF(Broker210[[#This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Row],[Anzahl]])&lt;0,0,IF(Broker210[[#This Row],[Name]]&gt;0,IF(Broker210[Anzahl]&lt;0,0,SUM(SUMIFS(Broker210[Anzahl],Broker210[Name],"&gt;0",Broker210[Name],"&lt;="&amp;Broker210[[#This Row],[Name]],Broker210[Anzahl],"&gt;=0",Broker210[ISIN],Broker210[[#This Row],[ISIN]]),SUMIFS(Broker210[Anzahl],Broker210[Name],"&gt;0",Broker210[Anzahl],"&lt;0",Broker210[ISIN],Broker210[[#This Row],[ISIN]]))),Broker210[[#This Row],[Investiert]])-SUMIFS(Broker210[Noch vorhanden],Broker210[Name],"&gt;0",Broker210[Name],"&lt;"&amp;Broker210[[#This Row],[Name]],Broker210[ISIN],Broker210[[#This Row],[ISIN]]))),Broker210[[#This Row],[Anzahl]])</f>
        <v>0</v>
      </c>
      <c r="M7" s="4">
        <f>IF(Broker210[Umsätze]="",Broker210[[#This Row],[Investiert]]/Broker210[[#This Row],[Anzahl]],IFERROR(VLOOKUP(Broker210[[#This Row],[ISIN]],Kurse!C$9:N$1012,12,FALSE),""))</f>
        <v>10</v>
      </c>
      <c r="N7" s="4"/>
      <c r="O7" s="4"/>
      <c r="P7" s="4">
        <f>IF(Broker210[Umsätze]="",IFERROR(Broker210[[#This Row],[Noch vorhanden]]*VLOOKUP(Broker210[[#This Row],[ISIN]],Kurse!C$9:N$1012,12,FALSE),""),IFERROR(Broker210[[#This Row],[Noch vorhanden]]*Broker210[[#This Row],[Kurs]],""))</f>
        <v>0</v>
      </c>
      <c r="Q7" s="4"/>
    </row>
    <row r="8" spans="2:25" x14ac:dyDescent="0.25">
      <c r="B8" s="17" t="s">
        <v>10</v>
      </c>
      <c r="C8" s="16">
        <v>0</v>
      </c>
      <c r="D8" s="16"/>
      <c r="E8" s="16"/>
      <c r="G8" s="16">
        <f>SUMIF(Broker210[Umsätze],"&lt;&gt;"&amp;"",Broker210[Investiert 2020])</f>
        <v>80</v>
      </c>
      <c r="H8" s="16">
        <f>SUMIF(Broker210[Umsätze],"&lt;&gt;"&amp;"",Broker210[Investiert 2021])</f>
        <v>0</v>
      </c>
      <c r="I8" s="16">
        <f>SUMIF(Broker210[Umsätze],"&lt;&gt;"&amp;"",Broker210[Investiert])</f>
        <v>80</v>
      </c>
      <c r="L8" s="5"/>
      <c r="M8" s="5">
        <f>SUMIF(Broker210[Umsätze],"&lt;&gt;"&amp;"",Broker210[Wert 2019])</f>
        <v>0</v>
      </c>
      <c r="N8" s="5">
        <f>SUMIF(Broker210[Umsätze],"&lt;&gt;"&amp;"",Broker210[Wert 2020])</f>
        <v>10</v>
      </c>
      <c r="O8" s="5">
        <f>SUMIF(Broker210[Umsätze],"&lt;&gt;"&amp;"",Broker210[Aktueller Wert])</f>
        <v>40</v>
      </c>
      <c r="P8" s="5" t="e">
        <f>SUMIF(Broker210[Umsätze],"&lt;&gt;"&amp;"",#REF!)</f>
        <v>#REF!</v>
      </c>
      <c r="Q8" s="5"/>
      <c r="R8" s="5"/>
      <c r="S8" s="6"/>
      <c r="T8" s="6"/>
      <c r="U8" s="6"/>
      <c r="V8" s="11"/>
      <c r="W8" s="11"/>
      <c r="X8" s="6"/>
      <c r="Y8" s="13"/>
    </row>
    <row r="9" spans="2:25" x14ac:dyDescent="0.25">
      <c r="C9" s="16"/>
      <c r="D9" s="16"/>
      <c r="F9" s="16"/>
      <c r="G9" s="16"/>
      <c r="H9" s="16"/>
      <c r="K9" s="6"/>
      <c r="L9" s="6"/>
      <c r="M9" s="6"/>
      <c r="N9" s="6"/>
      <c r="O9" s="6"/>
      <c r="P9" s="6"/>
      <c r="Q9" s="6"/>
      <c r="R9" s="11"/>
      <c r="S9" s="6"/>
      <c r="T9" s="6"/>
    </row>
    <row r="10" spans="2:25" x14ac:dyDescent="0.25">
      <c r="C10" s="16"/>
      <c r="D10" s="16"/>
      <c r="F10" s="16"/>
      <c r="G10" s="16"/>
      <c r="H10" s="16"/>
      <c r="K10" s="6"/>
      <c r="L10" s="6"/>
      <c r="M10" s="6"/>
      <c r="N10" s="6"/>
      <c r="O10" s="6"/>
      <c r="P10" s="6"/>
      <c r="Q10" s="6"/>
      <c r="R10" s="11"/>
      <c r="S10" s="6"/>
      <c r="T10" s="6"/>
    </row>
    <row r="11" spans="2:25" x14ac:dyDescent="0.25">
      <c r="D11" s="16"/>
      <c r="E11" s="16"/>
      <c r="G11" s="16"/>
      <c r="H11" s="16"/>
      <c r="I11" s="16"/>
      <c r="L11" s="6"/>
      <c r="M11" s="6"/>
      <c r="N11" s="6"/>
      <c r="O11" s="6"/>
      <c r="P11" s="6"/>
      <c r="Q11" s="6"/>
      <c r="R11" s="6"/>
      <c r="S11" s="11"/>
      <c r="T11" s="6"/>
      <c r="U11" s="6"/>
    </row>
    <row r="12" spans="2:25" x14ac:dyDescent="0.25">
      <c r="C12" s="16"/>
      <c r="D12" s="16"/>
      <c r="F12" s="16"/>
      <c r="G12" s="16"/>
      <c r="H12" s="16"/>
      <c r="K12" s="6"/>
      <c r="L12" s="6"/>
      <c r="M12" s="6"/>
      <c r="N12" s="6"/>
      <c r="O12" s="6"/>
      <c r="P12" s="6"/>
      <c r="Q12" s="6"/>
      <c r="R12" s="11"/>
      <c r="S12" s="6"/>
      <c r="T12" s="6"/>
    </row>
    <row r="13" spans="2:25" x14ac:dyDescent="0.25">
      <c r="F13" s="16"/>
      <c r="G13" s="16"/>
      <c r="J13" s="16"/>
      <c r="K13" s="16"/>
      <c r="L13" s="16"/>
      <c r="M13" s="16"/>
      <c r="N13" s="16"/>
      <c r="O13" s="16"/>
      <c r="P13" s="16"/>
      <c r="Q13" s="16"/>
      <c r="T13" s="15" t="str">
        <f>IFERROR(IF(#REF!="ETF",#REF!,""),"")</f>
        <v/>
      </c>
    </row>
    <row r="14" spans="2:25" x14ac:dyDescent="0.25">
      <c r="F14" s="16"/>
      <c r="G14" s="16"/>
      <c r="J14" s="16"/>
      <c r="K14" s="16"/>
      <c r="L14" s="16"/>
      <c r="M14" s="16"/>
      <c r="N14" s="16"/>
      <c r="O14" s="16"/>
      <c r="P14" s="16"/>
      <c r="Q14" s="16"/>
    </row>
    <row r="15" spans="2:25" x14ac:dyDescent="0.25">
      <c r="F15" s="16"/>
      <c r="G15" s="16"/>
      <c r="J15" s="16"/>
      <c r="K15" s="16"/>
      <c r="L15" s="16"/>
      <c r="M15" s="16"/>
      <c r="N15" s="16"/>
      <c r="O15" s="16"/>
      <c r="P15" s="16"/>
      <c r="Q15" s="16"/>
    </row>
  </sheetData>
  <conditionalFormatting sqref="X8:Y8 S9:T10 S12:T12 T11:U11">
    <cfRule type="expression" dxfId="17" priority="32">
      <formula>#REF!="€"</formula>
    </cfRule>
    <cfRule type="expression" dxfId="16" priority="33">
      <formula>#REF!="%"</formula>
    </cfRule>
  </conditionalFormatting>
  <conditionalFormatting sqref="V8:W8 R9:R10 R12 S11">
    <cfRule type="cellIs" dxfId="15" priority="27" operator="lessThan">
      <formula>0</formula>
    </cfRule>
    <cfRule type="cellIs" dxfId="14" priority="28" operator="greaterThan">
      <formula>0</formula>
    </cfRule>
    <cfRule type="expression" dxfId="13" priority="29">
      <formula>#REF!="€"</formula>
    </cfRule>
    <cfRule type="expression" dxfId="12" priority="30">
      <formula>#REF!="%"</formula>
    </cfRule>
  </conditionalFormatting>
  <conditionalFormatting sqref="V8:X8 R9:S10 R12:S12 S11:T11">
    <cfRule type="cellIs" dxfId="11" priority="31" operator="lessThan">
      <formula>0</formula>
    </cfRule>
  </conditionalFormatting>
  <conditionalFormatting sqref="V8:X8 R9:S10 R12:S12 S11:T11">
    <cfRule type="cellIs" dxfId="10" priority="34" operator="greaterThan">
      <formula>0</formula>
    </cfRule>
  </conditionalFormatting>
  <conditionalFormatting sqref="V8:X8 R9:S10 R12:S12 S11:T11">
    <cfRule type="expression" dxfId="9" priority="35">
      <formula>#REF!="%"</formula>
    </cfRule>
  </conditionalFormatting>
  <conditionalFormatting sqref="V8:X8 R9:S10 R12:S12 S11:T11">
    <cfRule type="expression" dxfId="8" priority="36">
      <formula>#REF!="€"</formula>
    </cfRule>
  </conditionalFormatting>
  <conditionalFormatting sqref="B3:B7">
    <cfRule type="expression" dxfId="7" priority="6">
      <formula>ISBLANK($B3)</formula>
    </cfRule>
  </conditionalFormatting>
  <conditionalFormatting sqref="C3:C7">
    <cfRule type="expression" dxfId="6" priority="5">
      <formula>AND(ISBLANK($B3)=FALSE,ISBLANK($C3))</formula>
    </cfRule>
  </conditionalFormatting>
  <conditionalFormatting sqref="E3:E7">
    <cfRule type="expression" dxfId="5" priority="4">
      <formula>AND(ISBLANK($E3)=TRUE,ISTEXT($C3))</formula>
    </cfRule>
  </conditionalFormatting>
  <conditionalFormatting sqref="F3:F7">
    <cfRule type="expression" dxfId="4" priority="3">
      <formula>OR(AND(ISBLANK($E3)=FALSE,ISBLANK($F3)),AND(ISNUMBER($C3),ISBLANK($F3)))</formula>
    </cfRule>
  </conditionalFormatting>
  <conditionalFormatting sqref="B3:Q7">
    <cfRule type="expression" dxfId="3" priority="275">
      <formula>OR($L3=0,$K3&lt;0)</formula>
    </cfRule>
  </conditionalFormatting>
  <conditionalFormatting sqref="J3:J7">
    <cfRule type="expression" dxfId="2" priority="277">
      <formula>AND(ISTEXT($J3),ISNUMBER($C3),ISBLANK($F3)=FALSE)</formula>
    </cfRule>
  </conditionalFormatting>
  <conditionalFormatting sqref="K3:K7">
    <cfRule type="expression" dxfId="1" priority="278">
      <formula>AND(ISTEXT($K3),ISNUMBER($J3),ISNUMBER($C3))</formula>
    </cfRule>
  </conditionalFormatting>
  <conditionalFormatting sqref="Q3:Q7">
    <cfRule type="expression" dxfId="0" priority="283">
      <formula>AND(ISTEXT($C3),ISBLANK($F3)=FALSE,ISBLANK($Q3)=TRUE)</formula>
    </cfRule>
  </conditionalFormatting>
  <dataValidations count="1">
    <dataValidation type="list" errorStyle="warning" allowBlank="1" showErrorMessage="1" errorTitle="Branche nicht vorhanden" error="Falls es sich um eine neue Branche handelt, füge diese in die Branchenaufteilungstabelle hinzu!" promptTitle="Branche auswählen" sqref="D3:D7">
      <formula1>#REF!</formula1>
    </dataValidation>
  </dataValidations>
  <pageMargins left="0.7" right="0.7" top="0.78740157499999996" bottom="0.78740157499999996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>
    <tabColor rgb="FFC00000"/>
  </sheetPr>
  <dimension ref="B3:W23"/>
  <sheetViews>
    <sheetView topLeftCell="F1" workbookViewId="0">
      <selection activeCell="L9" sqref="L9"/>
    </sheetView>
  </sheetViews>
  <sheetFormatPr baseColWidth="10" defaultRowHeight="15" x14ac:dyDescent="0.25"/>
  <cols>
    <col min="2" max="2" width="38.28515625" bestFit="1" customWidth="1"/>
    <col min="3" max="3" width="16.42578125" bestFit="1" customWidth="1"/>
    <col min="4" max="4" width="65.7109375" bestFit="1" customWidth="1"/>
    <col min="5" max="5" width="7" bestFit="1" customWidth="1"/>
    <col min="6" max="6" width="15.85546875" bestFit="1" customWidth="1"/>
    <col min="7" max="7" width="17.28515625" bestFit="1" customWidth="1"/>
    <col min="8" max="8" width="9" bestFit="1" customWidth="1"/>
    <col min="9" max="9" width="17.7109375" bestFit="1" customWidth="1"/>
    <col min="10" max="10" width="9" bestFit="1" customWidth="1"/>
    <col min="11" max="11" width="19.28515625" bestFit="1" customWidth="1"/>
    <col min="12" max="12" width="14.140625" bestFit="1" customWidth="1"/>
    <col min="13" max="13" width="9" bestFit="1" customWidth="1"/>
    <col min="14" max="14" width="14.140625" bestFit="1" customWidth="1"/>
    <col min="15" max="15" width="9" bestFit="1" customWidth="1"/>
    <col min="16" max="16" width="19.140625" bestFit="1" customWidth="1"/>
    <col min="17" max="17" width="9" bestFit="1" customWidth="1"/>
    <col min="18" max="18" width="22.7109375" bestFit="1" customWidth="1"/>
    <col min="19" max="19" width="16.42578125" bestFit="1" customWidth="1"/>
    <col min="20" max="20" width="9" bestFit="1" customWidth="1"/>
    <col min="21" max="21" width="19.85546875" bestFit="1" customWidth="1"/>
    <col min="22" max="22" width="16.28515625" bestFit="1" customWidth="1"/>
    <col min="23" max="23" width="15.42578125" bestFit="1" customWidth="1"/>
  </cols>
  <sheetData>
    <row r="3" spans="2:23" x14ac:dyDescent="0.25">
      <c r="I3" s="1"/>
      <c r="L3" s="1"/>
    </row>
    <row r="4" spans="2:23" x14ac:dyDescent="0.25">
      <c r="I4" s="1"/>
      <c r="L4" s="1"/>
    </row>
    <row r="5" spans="2:23" x14ac:dyDescent="0.25">
      <c r="I5" s="1"/>
      <c r="L5" s="1"/>
    </row>
    <row r="6" spans="2:23" x14ac:dyDescent="0.25">
      <c r="I6" s="1"/>
      <c r="L6" s="1"/>
    </row>
    <row r="8" spans="2:23" x14ac:dyDescent="0.25">
      <c r="B8" t="s">
        <v>14</v>
      </c>
      <c r="C8" t="s">
        <v>5</v>
      </c>
      <c r="D8" t="s">
        <v>15</v>
      </c>
      <c r="E8" t="s">
        <v>7</v>
      </c>
      <c r="F8" t="s">
        <v>16</v>
      </c>
      <c r="G8" t="s">
        <v>17</v>
      </c>
      <c r="H8" t="s">
        <v>12</v>
      </c>
      <c r="I8" t="s">
        <v>18</v>
      </c>
      <c r="J8" t="s">
        <v>12</v>
      </c>
      <c r="K8" t="s">
        <v>19</v>
      </c>
      <c r="L8" t="s">
        <v>20</v>
      </c>
      <c r="M8" t="s">
        <v>12</v>
      </c>
      <c r="N8" t="s">
        <v>9</v>
      </c>
      <c r="O8" t="s">
        <v>12</v>
      </c>
      <c r="P8" t="s">
        <v>21</v>
      </c>
      <c r="Q8" t="s">
        <v>12</v>
      </c>
      <c r="R8" t="s">
        <v>22</v>
      </c>
      <c r="S8" t="s">
        <v>23</v>
      </c>
      <c r="T8" t="s">
        <v>12</v>
      </c>
      <c r="U8" t="s">
        <v>24</v>
      </c>
      <c r="V8" t="s">
        <v>25</v>
      </c>
      <c r="W8" t="s">
        <v>26</v>
      </c>
    </row>
    <row r="9" spans="2:23" x14ac:dyDescent="0.25">
      <c r="B9" t="s">
        <v>3</v>
      </c>
      <c r="C9" t="s">
        <v>36</v>
      </c>
      <c r="D9" t="s">
        <v>37</v>
      </c>
      <c r="E9">
        <v>1</v>
      </c>
      <c r="F9" t="s">
        <v>11</v>
      </c>
      <c r="G9">
        <v>1</v>
      </c>
      <c r="H9" t="s">
        <v>13</v>
      </c>
      <c r="I9">
        <v>1</v>
      </c>
      <c r="J9" t="s">
        <v>13</v>
      </c>
      <c r="K9" s="1">
        <v>43907</v>
      </c>
      <c r="L9">
        <v>10</v>
      </c>
      <c r="M9" t="s">
        <v>13</v>
      </c>
      <c r="N9">
        <v>10</v>
      </c>
      <c r="O9" t="s">
        <v>13</v>
      </c>
      <c r="P9">
        <v>-0.65</v>
      </c>
      <c r="Q9" t="s">
        <v>13</v>
      </c>
      <c r="R9" s="7">
        <v>-4.7999999999999996E-3</v>
      </c>
      <c r="S9">
        <v>0</v>
      </c>
      <c r="T9" t="s">
        <v>13</v>
      </c>
      <c r="U9" s="7">
        <v>0</v>
      </c>
    </row>
    <row r="10" spans="2:23" x14ac:dyDescent="0.25">
      <c r="K10" s="1"/>
      <c r="R10" s="7"/>
      <c r="U10" s="7"/>
    </row>
    <row r="11" spans="2:23" x14ac:dyDescent="0.25">
      <c r="K11" s="1"/>
      <c r="R11" s="7"/>
      <c r="U11" s="7"/>
    </row>
    <row r="12" spans="2:23" x14ac:dyDescent="0.25">
      <c r="K12" s="1"/>
      <c r="R12" s="7"/>
      <c r="U12" s="7"/>
    </row>
    <row r="13" spans="2:23" x14ac:dyDescent="0.25">
      <c r="K13" s="1"/>
      <c r="R13" s="7"/>
      <c r="U13" s="7"/>
    </row>
    <row r="14" spans="2:23" x14ac:dyDescent="0.25">
      <c r="I14" s="8"/>
      <c r="K14" s="1"/>
      <c r="L14" s="1"/>
      <c r="R14" s="7"/>
      <c r="U14" s="7"/>
    </row>
    <row r="15" spans="2:23" x14ac:dyDescent="0.25">
      <c r="I15" s="1"/>
      <c r="K15" s="1"/>
      <c r="L15" s="1"/>
      <c r="R15" s="7"/>
      <c r="U15" s="7"/>
    </row>
    <row r="16" spans="2:23" x14ac:dyDescent="0.25">
      <c r="I16" s="1"/>
      <c r="K16" s="1"/>
      <c r="L16" s="1"/>
      <c r="R16" s="7"/>
      <c r="U16" s="7"/>
    </row>
    <row r="17" spans="9:21" x14ac:dyDescent="0.25">
      <c r="I17" s="1"/>
      <c r="K17" s="1"/>
      <c r="L17" s="1"/>
      <c r="R17" s="7"/>
      <c r="U17" s="7"/>
    </row>
    <row r="18" spans="9:21" x14ac:dyDescent="0.25">
      <c r="I18" s="1"/>
      <c r="K18" s="1"/>
      <c r="L18" s="1"/>
      <c r="R18" s="7"/>
      <c r="U18" s="7"/>
    </row>
    <row r="19" spans="9:21" x14ac:dyDescent="0.25">
      <c r="I19" s="1"/>
      <c r="K19" s="1"/>
      <c r="L19" s="1"/>
      <c r="N19" s="9"/>
      <c r="R19" s="7"/>
      <c r="U19" s="7"/>
    </row>
    <row r="20" spans="9:21" x14ac:dyDescent="0.25">
      <c r="I20" s="1"/>
      <c r="K20" s="1"/>
      <c r="L20" s="1"/>
      <c r="N20" s="9"/>
      <c r="R20" s="7"/>
      <c r="U20" s="7"/>
    </row>
    <row r="21" spans="9:21" x14ac:dyDescent="0.25">
      <c r="I21" s="1"/>
      <c r="K21" s="1"/>
      <c r="L21" s="1"/>
      <c r="N21" s="9"/>
      <c r="R21" s="7"/>
      <c r="U21" s="7"/>
    </row>
    <row r="22" spans="9:21" x14ac:dyDescent="0.25">
      <c r="I22" s="1"/>
      <c r="K22" s="1"/>
      <c r="L22" s="1"/>
      <c r="N22" s="9"/>
      <c r="R22" s="7"/>
      <c r="U22" s="7"/>
    </row>
    <row r="23" spans="9:21" x14ac:dyDescent="0.25">
      <c r="I23" s="1"/>
      <c r="L23" s="1"/>
      <c r="N23" s="9"/>
      <c r="R23" s="7"/>
      <c r="U23" s="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Börse Verkauf besser</vt:lpstr>
      <vt:lpstr>Kurse</vt:lpstr>
      <vt:lpstr>Kurse!watchlist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Haimerl</dc:creator>
  <cp:lastModifiedBy>Christian Haimerl</cp:lastModifiedBy>
  <dcterms:created xsi:type="dcterms:W3CDTF">2019-02-23T10:28:10Z</dcterms:created>
  <dcterms:modified xsi:type="dcterms:W3CDTF">2021-02-27T23:28:49Z</dcterms:modified>
</cp:coreProperties>
</file>