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\"/>
    </mc:Choice>
  </mc:AlternateContent>
  <xr:revisionPtr revIDLastSave="0" documentId="13_ncr:1_{01D5C974-8E66-4F60-8721-A16BD92942FC}" xr6:coauthVersionLast="45" xr6:coauthVersionMax="45" xr10:uidLastSave="{00000000-0000-0000-0000-000000000000}"/>
  <bookViews>
    <workbookView xWindow="5400" yWindow="1890" windowWidth="29630" windowHeight="16480" xr2:uid="{CE23BC69-6428-4A56-AF05-AAD07894F6C7}"/>
  </bookViews>
  <sheets>
    <sheet name="DH15" sheetId="1" r:id="rId1"/>
    <sheet name="AC Freezer 33" sheetId="3" r:id="rId2"/>
    <sheet name="Thermaler Widerstand" sheetId="4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3" i="3" l="1"/>
  <c r="P12" i="3"/>
  <c r="P11" i="3"/>
  <c r="P15" i="3" l="1"/>
  <c r="N75" i="1"/>
  <c r="N76" i="1"/>
  <c r="N87" i="1"/>
  <c r="P56" i="1"/>
  <c r="P57" i="1"/>
  <c r="P58" i="1"/>
  <c r="N58" i="1" s="1"/>
  <c r="P59" i="1"/>
  <c r="N59" i="1" s="1"/>
  <c r="P60" i="1"/>
  <c r="N60" i="1" s="1"/>
  <c r="P61" i="1"/>
  <c r="N61" i="1" s="1"/>
  <c r="P62" i="1"/>
  <c r="N62" i="1" s="1"/>
  <c r="P63" i="1"/>
  <c r="N63" i="1" s="1"/>
  <c r="P64" i="1"/>
  <c r="P65" i="1"/>
  <c r="P66" i="1"/>
  <c r="P67" i="1"/>
  <c r="P68" i="1"/>
  <c r="P69" i="1"/>
  <c r="P70" i="1"/>
  <c r="N70" i="1" s="1"/>
  <c r="P71" i="1"/>
  <c r="N71" i="1" s="1"/>
  <c r="P72" i="1"/>
  <c r="N72" i="1" s="1"/>
  <c r="P73" i="1"/>
  <c r="N73" i="1" s="1"/>
  <c r="P74" i="1"/>
  <c r="N74" i="1" s="1"/>
  <c r="P75" i="1"/>
  <c r="P76" i="1"/>
  <c r="P77" i="1"/>
  <c r="P78" i="1"/>
  <c r="P79" i="1"/>
  <c r="P80" i="1"/>
  <c r="P81" i="1"/>
  <c r="P82" i="1"/>
  <c r="P83" i="1"/>
  <c r="N83" i="1" s="1"/>
  <c r="P84" i="1"/>
  <c r="P85" i="1"/>
  <c r="N85" i="1" s="1"/>
  <c r="P86" i="1"/>
  <c r="N86" i="1" s="1"/>
  <c r="P87" i="1"/>
  <c r="P88" i="1"/>
  <c r="N88" i="1" s="1"/>
  <c r="P89" i="1"/>
  <c r="P90" i="1"/>
  <c r="P91" i="1"/>
  <c r="P92" i="1"/>
  <c r="P93" i="1"/>
  <c r="P94" i="1"/>
  <c r="P95" i="1"/>
  <c r="N95" i="1" s="1"/>
  <c r="P96" i="1"/>
  <c r="P97" i="1"/>
  <c r="N97" i="1" s="1"/>
  <c r="P98" i="1"/>
  <c r="N98" i="1" s="1"/>
  <c r="P99" i="1"/>
  <c r="N99" i="1" s="1"/>
  <c r="P100" i="1"/>
  <c r="N100" i="1" s="1"/>
  <c r="P101" i="1"/>
  <c r="P102" i="1"/>
  <c r="P103" i="1"/>
  <c r="P104" i="1"/>
  <c r="P105" i="1"/>
  <c r="P106" i="1"/>
  <c r="P55" i="1"/>
  <c r="L56" i="1"/>
  <c r="R56" i="1" s="1"/>
  <c r="L57" i="1"/>
  <c r="R57" i="1" s="1"/>
  <c r="L58" i="1"/>
  <c r="R58" i="1" s="1"/>
  <c r="L59" i="1"/>
  <c r="R59" i="1" s="1"/>
  <c r="L60" i="1"/>
  <c r="R60" i="1" s="1"/>
  <c r="L61" i="1"/>
  <c r="R61" i="1" s="1"/>
  <c r="L62" i="1"/>
  <c r="R62" i="1" s="1"/>
  <c r="L63" i="1"/>
  <c r="R63" i="1" s="1"/>
  <c r="L64" i="1"/>
  <c r="R64" i="1" s="1"/>
  <c r="L65" i="1"/>
  <c r="R65" i="1" s="1"/>
  <c r="L66" i="1"/>
  <c r="R66" i="1" s="1"/>
  <c r="L67" i="1"/>
  <c r="R67" i="1" s="1"/>
  <c r="L68" i="1"/>
  <c r="R68" i="1" s="1"/>
  <c r="L69" i="1"/>
  <c r="R69" i="1" s="1"/>
  <c r="L70" i="1"/>
  <c r="R70" i="1" s="1"/>
  <c r="L71" i="1"/>
  <c r="R71" i="1" s="1"/>
  <c r="L72" i="1"/>
  <c r="R72" i="1" s="1"/>
  <c r="L73" i="1"/>
  <c r="R73" i="1" s="1"/>
  <c r="L74" i="1"/>
  <c r="R74" i="1" s="1"/>
  <c r="L75" i="1"/>
  <c r="R75" i="1" s="1"/>
  <c r="L76" i="1"/>
  <c r="R76" i="1" s="1"/>
  <c r="L77" i="1"/>
  <c r="R77" i="1" s="1"/>
  <c r="L78" i="1"/>
  <c r="R78" i="1" s="1"/>
  <c r="L79" i="1"/>
  <c r="R79" i="1" s="1"/>
  <c r="L80" i="1"/>
  <c r="R80" i="1" s="1"/>
  <c r="L81" i="1"/>
  <c r="R81" i="1" s="1"/>
  <c r="L82" i="1"/>
  <c r="R82" i="1" s="1"/>
  <c r="L83" i="1"/>
  <c r="R83" i="1" s="1"/>
  <c r="L84" i="1"/>
  <c r="R84" i="1" s="1"/>
  <c r="L85" i="1"/>
  <c r="R85" i="1" s="1"/>
  <c r="L86" i="1"/>
  <c r="R86" i="1" s="1"/>
  <c r="L87" i="1"/>
  <c r="R87" i="1" s="1"/>
  <c r="L88" i="1"/>
  <c r="R88" i="1" s="1"/>
  <c r="L89" i="1"/>
  <c r="R89" i="1" s="1"/>
  <c r="L90" i="1"/>
  <c r="R90" i="1" s="1"/>
  <c r="L91" i="1"/>
  <c r="R91" i="1" s="1"/>
  <c r="L92" i="1"/>
  <c r="R92" i="1" s="1"/>
  <c r="L93" i="1"/>
  <c r="R93" i="1" s="1"/>
  <c r="L94" i="1"/>
  <c r="R94" i="1" s="1"/>
  <c r="L95" i="1"/>
  <c r="R95" i="1" s="1"/>
  <c r="L96" i="1"/>
  <c r="R96" i="1" s="1"/>
  <c r="L97" i="1"/>
  <c r="R97" i="1" s="1"/>
  <c r="L98" i="1"/>
  <c r="R98" i="1" s="1"/>
  <c r="L99" i="1"/>
  <c r="R99" i="1" s="1"/>
  <c r="L100" i="1"/>
  <c r="R100" i="1" s="1"/>
  <c r="L101" i="1"/>
  <c r="R101" i="1" s="1"/>
  <c r="L102" i="1"/>
  <c r="R102" i="1" s="1"/>
  <c r="L103" i="1"/>
  <c r="R103" i="1" s="1"/>
  <c r="L104" i="1"/>
  <c r="R104" i="1" s="1"/>
  <c r="L105" i="1"/>
  <c r="R105" i="1" s="1"/>
  <c r="L106" i="1"/>
  <c r="R106" i="1" s="1"/>
  <c r="L55" i="1"/>
  <c r="R55" i="1" s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56" i="1"/>
  <c r="D57" i="1"/>
  <c r="D58" i="1"/>
  <c r="D59" i="1"/>
  <c r="D60" i="1"/>
  <c r="D61" i="1"/>
  <c r="D62" i="1"/>
  <c r="D63" i="1"/>
  <c r="D64" i="1"/>
  <c r="N64" i="1" s="1"/>
  <c r="D65" i="1"/>
  <c r="D66" i="1"/>
  <c r="D67" i="1"/>
  <c r="D68" i="1"/>
  <c r="D69" i="1"/>
  <c r="D70" i="1"/>
  <c r="D71" i="1"/>
  <c r="D72" i="1"/>
  <c r="D73" i="1"/>
  <c r="L48" i="1"/>
  <c r="L49" i="1"/>
  <c r="L47" i="1"/>
  <c r="J48" i="1"/>
  <c r="J49" i="1"/>
  <c r="J47" i="1"/>
  <c r="H48" i="1"/>
  <c r="H49" i="1"/>
  <c r="H47" i="1"/>
  <c r="F48" i="1"/>
  <c r="F49" i="1"/>
  <c r="F47" i="1"/>
  <c r="D48" i="1"/>
  <c r="D49" i="1"/>
  <c r="D47" i="1"/>
  <c r="N96" i="1" l="1"/>
  <c r="N84" i="1"/>
  <c r="N106" i="1"/>
  <c r="N93" i="1"/>
  <c r="N81" i="1"/>
  <c r="N69" i="1"/>
  <c r="N57" i="1"/>
  <c r="N56" i="1"/>
  <c r="N82" i="1"/>
  <c r="N104" i="1"/>
  <c r="N103" i="1"/>
  <c r="N91" i="1"/>
  <c r="N79" i="1"/>
  <c r="N67" i="1"/>
  <c r="N68" i="1"/>
  <c r="N102" i="1"/>
  <c r="N90" i="1"/>
  <c r="N78" i="1"/>
  <c r="N66" i="1"/>
  <c r="N80" i="1"/>
  <c r="N101" i="1"/>
  <c r="N89" i="1"/>
  <c r="N77" i="1"/>
  <c r="N65" i="1"/>
  <c r="N94" i="1"/>
  <c r="N92" i="1"/>
  <c r="N105" i="1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C101" i="1"/>
  <c r="M101" i="1" s="1"/>
  <c r="C102" i="1"/>
  <c r="M102" i="1" s="1"/>
  <c r="C103" i="1"/>
  <c r="M103" i="1" s="1"/>
  <c r="C104" i="1"/>
  <c r="M104" i="1" s="1"/>
  <c r="C105" i="1"/>
  <c r="M105" i="1" s="1"/>
  <c r="C106" i="1"/>
  <c r="M106" i="1" s="1"/>
  <c r="T80" i="1" l="1"/>
  <c r="T104" i="1"/>
  <c r="T82" i="1"/>
  <c r="T92" i="1"/>
  <c r="T102" i="1"/>
  <c r="T69" i="1"/>
  <c r="C86" i="1"/>
  <c r="M86" i="1" s="1"/>
  <c r="C87" i="1"/>
  <c r="M87" i="1" s="1"/>
  <c r="C88" i="1"/>
  <c r="M88" i="1" s="1"/>
  <c r="C89" i="1"/>
  <c r="M89" i="1" s="1"/>
  <c r="C90" i="1"/>
  <c r="M90" i="1" s="1"/>
  <c r="C91" i="1"/>
  <c r="M91" i="1" s="1"/>
  <c r="C92" i="1"/>
  <c r="M92" i="1" s="1"/>
  <c r="C93" i="1"/>
  <c r="M93" i="1" s="1"/>
  <c r="C94" i="1"/>
  <c r="M94" i="1" s="1"/>
  <c r="C95" i="1"/>
  <c r="M95" i="1" s="1"/>
  <c r="C96" i="1"/>
  <c r="M96" i="1" s="1"/>
  <c r="C97" i="1"/>
  <c r="M97" i="1" s="1"/>
  <c r="C98" i="1"/>
  <c r="M98" i="1" s="1"/>
  <c r="C99" i="1"/>
  <c r="M99" i="1" s="1"/>
  <c r="C100" i="1"/>
  <c r="M100" i="1" s="1"/>
  <c r="C56" i="1"/>
  <c r="M56" i="1" s="1"/>
  <c r="C57" i="1"/>
  <c r="M57" i="1" s="1"/>
  <c r="C58" i="1"/>
  <c r="M58" i="1" s="1"/>
  <c r="C59" i="1"/>
  <c r="M59" i="1" s="1"/>
  <c r="C60" i="1"/>
  <c r="M60" i="1" s="1"/>
  <c r="C61" i="1"/>
  <c r="M61" i="1" s="1"/>
  <c r="C62" i="1"/>
  <c r="M62" i="1" s="1"/>
  <c r="C63" i="1"/>
  <c r="M63" i="1" s="1"/>
  <c r="C64" i="1"/>
  <c r="M64" i="1" s="1"/>
  <c r="C65" i="1"/>
  <c r="M65" i="1" s="1"/>
  <c r="C66" i="1"/>
  <c r="M66" i="1" s="1"/>
  <c r="C67" i="1"/>
  <c r="M67" i="1" s="1"/>
  <c r="C68" i="1"/>
  <c r="M68" i="1" s="1"/>
  <c r="C69" i="1"/>
  <c r="M69" i="1" s="1"/>
  <c r="C70" i="1"/>
  <c r="M70" i="1" s="1"/>
  <c r="C71" i="1"/>
  <c r="M71" i="1" s="1"/>
  <c r="C72" i="1"/>
  <c r="M72" i="1" s="1"/>
  <c r="C73" i="1"/>
  <c r="M73" i="1" s="1"/>
  <c r="C74" i="1"/>
  <c r="M74" i="1" s="1"/>
  <c r="C75" i="1"/>
  <c r="M75" i="1" s="1"/>
  <c r="C76" i="1"/>
  <c r="M76" i="1" s="1"/>
  <c r="C77" i="1"/>
  <c r="M77" i="1" s="1"/>
  <c r="C78" i="1"/>
  <c r="M78" i="1" s="1"/>
  <c r="C79" i="1"/>
  <c r="M79" i="1" s="1"/>
  <c r="C80" i="1"/>
  <c r="M80" i="1" s="1"/>
  <c r="C81" i="1"/>
  <c r="M81" i="1" s="1"/>
  <c r="T67" i="1" s="1"/>
  <c r="C82" i="1"/>
  <c r="M82" i="1" s="1"/>
  <c r="C83" i="1"/>
  <c r="M83" i="1" s="1"/>
  <c r="C84" i="1"/>
  <c r="M84" i="1" s="1"/>
  <c r="C85" i="1"/>
  <c r="M85" i="1" s="1"/>
  <c r="T103" i="1" l="1"/>
  <c r="T91" i="1"/>
  <c r="T57" i="1"/>
  <c r="T106" i="1"/>
  <c r="T101" i="1"/>
  <c r="T96" i="1"/>
  <c r="T90" i="1"/>
  <c r="T105" i="1"/>
  <c r="T77" i="1"/>
  <c r="T66" i="1"/>
  <c r="T89" i="1"/>
  <c r="T81" i="1"/>
  <c r="T84" i="1"/>
  <c r="T55" i="1"/>
  <c r="T86" i="1"/>
  <c r="T88" i="1"/>
  <c r="T74" i="1"/>
  <c r="T87" i="1"/>
  <c r="T99" i="1"/>
  <c r="T59" i="1"/>
  <c r="T73" i="1"/>
  <c r="T64" i="1"/>
  <c r="T98" i="1"/>
  <c r="T72" i="1"/>
  <c r="T95" i="1"/>
  <c r="T62" i="1"/>
  <c r="T60" i="1"/>
  <c r="T70" i="1"/>
  <c r="T61" i="1"/>
  <c r="T71" i="1"/>
  <c r="T85" i="1"/>
  <c r="T76" i="1"/>
  <c r="T63" i="1"/>
  <c r="T97" i="1"/>
  <c r="T75" i="1"/>
  <c r="T100" i="1"/>
  <c r="T58" i="1"/>
  <c r="T83" i="1"/>
  <c r="T79" i="1"/>
  <c r="T68" i="1"/>
  <c r="T56" i="1"/>
  <c r="T65" i="1"/>
  <c r="T94" i="1"/>
  <c r="T78" i="1"/>
  <c r="T93" i="1"/>
  <c r="S82" i="1"/>
  <c r="S94" i="1"/>
  <c r="S106" i="1"/>
  <c r="S66" i="1"/>
  <c r="S79" i="1"/>
  <c r="S69" i="1"/>
  <c r="S71" i="1"/>
  <c r="S83" i="1"/>
  <c r="S95" i="1"/>
  <c r="S58" i="1"/>
  <c r="S84" i="1"/>
  <c r="S96" i="1"/>
  <c r="S56" i="1"/>
  <c r="S68" i="1"/>
  <c r="S81" i="1"/>
  <c r="S100" i="1"/>
  <c r="S85" i="1"/>
  <c r="S86" i="1"/>
  <c r="S87" i="1"/>
  <c r="S99" i="1"/>
  <c r="S88" i="1"/>
  <c r="S89" i="1"/>
  <c r="S101" i="1"/>
  <c r="S61" i="1"/>
  <c r="S73" i="1"/>
  <c r="S90" i="1"/>
  <c r="S102" i="1"/>
  <c r="S62" i="1"/>
  <c r="S74" i="1"/>
  <c r="S91" i="1"/>
  <c r="S103" i="1"/>
  <c r="S63" i="1"/>
  <c r="S75" i="1"/>
  <c r="S92" i="1"/>
  <c r="S104" i="1"/>
  <c r="S64" i="1"/>
  <c r="S76" i="1"/>
  <c r="S57" i="1"/>
  <c r="S98" i="1"/>
  <c r="S60" i="1"/>
  <c r="S93" i="1"/>
  <c r="S105" i="1"/>
  <c r="S65" i="1"/>
  <c r="S77" i="1"/>
  <c r="S78" i="1"/>
  <c r="S67" i="1"/>
  <c r="S80" i="1"/>
  <c r="S97" i="1"/>
  <c r="S70" i="1"/>
  <c r="S59" i="1"/>
  <c r="S72" i="1"/>
  <c r="H33" i="1"/>
  <c r="H34" i="1" s="1"/>
  <c r="H35" i="1" s="1"/>
  <c r="F33" i="1"/>
  <c r="F34" i="1" s="1"/>
  <c r="F35" i="1" s="1"/>
  <c r="D33" i="1"/>
  <c r="D34" i="1" s="1"/>
  <c r="D35" i="1" s="1"/>
  <c r="B33" i="1"/>
  <c r="B45" i="1" s="1"/>
  <c r="J7" i="1"/>
  <c r="J19" i="1" s="1"/>
  <c r="H7" i="1"/>
  <c r="F7" i="1"/>
  <c r="D7" i="1"/>
  <c r="B7" i="1"/>
  <c r="B15" i="3"/>
  <c r="D15" i="3"/>
  <c r="F15" i="3"/>
  <c r="H15" i="3"/>
  <c r="J15" i="3"/>
  <c r="H35" i="3"/>
  <c r="H33" i="3" s="1"/>
  <c r="F35" i="3"/>
  <c r="D35" i="3"/>
  <c r="D33" i="3" s="1"/>
  <c r="B35" i="3"/>
  <c r="B33" i="3" s="1"/>
  <c r="F33" i="3"/>
  <c r="J13" i="1"/>
  <c r="J14" i="1"/>
  <c r="J15" i="1"/>
  <c r="B36" i="3"/>
  <c r="B34" i="3"/>
  <c r="B32" i="3"/>
  <c r="F12" i="3"/>
  <c r="H19" i="1" l="1"/>
  <c r="B34" i="1"/>
  <c r="B35" i="1" s="1"/>
  <c r="B44" i="1" l="1"/>
  <c r="H36" i="3"/>
  <c r="F36" i="3"/>
  <c r="D36" i="3"/>
  <c r="H34" i="3"/>
  <c r="F34" i="3"/>
  <c r="D34" i="3"/>
  <c r="L32" i="3"/>
  <c r="J32" i="3"/>
  <c r="H32" i="3"/>
  <c r="F32" i="3"/>
  <c r="D32" i="3"/>
  <c r="J16" i="3"/>
  <c r="H16" i="3"/>
  <c r="F16" i="3"/>
  <c r="D16" i="3"/>
  <c r="B16" i="3"/>
  <c r="J13" i="3"/>
  <c r="F16" i="1" s="1"/>
  <c r="F8" i="1" s="1"/>
  <c r="F9" i="1" s="1"/>
  <c r="H13" i="3"/>
  <c r="D13" i="3"/>
  <c r="D16" i="1" s="1"/>
  <c r="D8" i="1" s="1"/>
  <c r="D9" i="1" s="1"/>
  <c r="B13" i="3"/>
  <c r="B16" i="1" s="1"/>
  <c r="B8" i="1" s="1"/>
  <c r="B9" i="1" s="1"/>
  <c r="J14" i="3"/>
  <c r="H14" i="3"/>
  <c r="F14" i="3"/>
  <c r="D14" i="3"/>
  <c r="B14" i="3"/>
  <c r="J12" i="3"/>
  <c r="H12" i="3"/>
  <c r="D12" i="3"/>
  <c r="B12" i="3"/>
  <c r="F13" i="3" l="1"/>
  <c r="J16" i="1" s="1"/>
  <c r="H16" i="1" l="1"/>
  <c r="H8" i="1" s="1"/>
  <c r="J8" i="1"/>
  <c r="J9" i="1" l="1"/>
  <c r="J18" i="1"/>
  <c r="H9" i="1"/>
  <c r="H18" i="1"/>
  <c r="P20" i="1"/>
  <c r="P19" i="1"/>
  <c r="P18" i="1"/>
  <c r="P17" i="1"/>
  <c r="P16" i="1"/>
  <c r="P15" i="1"/>
  <c r="P22" i="1" l="1"/>
  <c r="C55" i="1"/>
  <c r="M55" i="1" s="1"/>
  <c r="S55" i="1" s="1"/>
  <c r="L41" i="1"/>
  <c r="L40" i="1"/>
  <c r="L39" i="1"/>
  <c r="J41" i="1"/>
  <c r="J40" i="1"/>
  <c r="J39" i="1"/>
  <c r="F19" i="1" l="1"/>
  <c r="D45" i="1" l="1"/>
  <c r="D41" i="1"/>
  <c r="D40" i="1"/>
  <c r="D39" i="1"/>
  <c r="D13" i="1"/>
  <c r="H41" i="1"/>
  <c r="F41" i="1"/>
  <c r="H40" i="1"/>
  <c r="F40" i="1"/>
  <c r="H39" i="1"/>
  <c r="F39" i="1"/>
  <c r="H13" i="1"/>
  <c r="D14" i="1"/>
  <c r="H14" i="1"/>
  <c r="D15" i="1"/>
  <c r="H15" i="1"/>
  <c r="B15" i="1"/>
  <c r="B14" i="1"/>
  <c r="B13" i="1"/>
  <c r="D44" i="1" l="1"/>
  <c r="H45" i="1" l="1"/>
  <c r="F45" i="1"/>
  <c r="F44" i="1"/>
  <c r="D19" i="1"/>
  <c r="B19" i="1"/>
  <c r="B18" i="1" l="1"/>
  <c r="H44" i="1"/>
  <c r="D18" i="1" l="1"/>
  <c r="F18" i="1" l="1"/>
  <c r="J34" i="3"/>
  <c r="J33" i="1" s="1"/>
  <c r="J35" i="3"/>
  <c r="J33" i="3" s="1"/>
  <c r="J36" i="3"/>
  <c r="L34" i="3"/>
  <c r="L33" i="1" s="1"/>
  <c r="L35" i="3"/>
  <c r="L33" i="3" s="1"/>
  <c r="L36" i="3"/>
  <c r="J34" i="1" l="1"/>
  <c r="J35" i="1" s="1"/>
  <c r="J45" i="1"/>
  <c r="L34" i="1"/>
  <c r="L35" i="1" s="1"/>
  <c r="L45" i="1"/>
  <c r="L44" i="1" l="1"/>
  <c r="J44" i="1"/>
</calcChain>
</file>

<file path=xl/sharedStrings.xml><?xml version="1.0" encoding="utf-8"?>
<sst xmlns="http://schemas.openxmlformats.org/spreadsheetml/2006/main" count="514" uniqueCount="65">
  <si>
    <t>W</t>
  </si>
  <si>
    <t>°C</t>
  </si>
  <si>
    <t>min^-1</t>
  </si>
  <si>
    <t>Leistung</t>
  </si>
  <si>
    <t>Drehzahl</t>
  </si>
  <si>
    <t>Boden Mitte</t>
  </si>
  <si>
    <t>Heatpipe Mitte unten</t>
  </si>
  <si>
    <t>Heatpipe Mitte L unten</t>
  </si>
  <si>
    <t>Einlass</t>
  </si>
  <si>
    <t>Auslass</t>
  </si>
  <si>
    <t>m/s</t>
  </si>
  <si>
    <t>Auslass Druckseite</t>
  </si>
  <si>
    <t>Einlass Mitte</t>
  </si>
  <si>
    <t>Ausrichtung</t>
  </si>
  <si>
    <t>Auslass Mitte</t>
  </si>
  <si>
    <t>°</t>
  </si>
  <si>
    <t>Modell DH15</t>
  </si>
  <si>
    <t>horizontal</t>
  </si>
  <si>
    <t>(-)vertikal</t>
  </si>
  <si>
    <t>vertikal</t>
  </si>
  <si>
    <t>Thermaler Widerstand</t>
  </si>
  <si>
    <t>K/W</t>
  </si>
  <si>
    <t>dT Boden Mitte - Heatpipe</t>
  </si>
  <si>
    <t>dT Boden Mitte - Einlass</t>
  </si>
  <si>
    <t>K</t>
  </si>
  <si>
    <t>dT Auslass - Mitte</t>
  </si>
  <si>
    <t xml:space="preserve">dT Mitte - Einlass </t>
  </si>
  <si>
    <t>dT Auslass - Einlass</t>
  </si>
  <si>
    <t>1 Lüfter</t>
  </si>
  <si>
    <t>Breite</t>
  </si>
  <si>
    <t>mm</t>
  </si>
  <si>
    <t>Höhe 1</t>
  </si>
  <si>
    <t>Höhe 2</t>
  </si>
  <si>
    <t>Tiefe 1</t>
  </si>
  <si>
    <t>Tiefe 2</t>
  </si>
  <si>
    <t>Abstand L</t>
  </si>
  <si>
    <t>L Dicke</t>
  </si>
  <si>
    <t>Paket 1</t>
  </si>
  <si>
    <t>Paket 2</t>
  </si>
  <si>
    <t>Pakete</t>
  </si>
  <si>
    <t>Fläche 1</t>
  </si>
  <si>
    <t>m²</t>
  </si>
  <si>
    <t>Fläche 2</t>
  </si>
  <si>
    <t>Fläche 1.1</t>
  </si>
  <si>
    <t>Fläche 1.2</t>
  </si>
  <si>
    <t>Fläche 2.1</t>
  </si>
  <si>
    <t>Fläche 2.2</t>
  </si>
  <si>
    <t>Thermaler Widerstand Heatpipe</t>
  </si>
  <si>
    <t>Modell AC Freezer 33</t>
  </si>
  <si>
    <t>(-)horizontal</t>
  </si>
  <si>
    <t>Heatpipe</t>
  </si>
  <si>
    <t>Anzahl</t>
  </si>
  <si>
    <t>Länge</t>
  </si>
  <si>
    <t>Evap</t>
  </si>
  <si>
    <t>Condenser</t>
  </si>
  <si>
    <t>Wand Cu</t>
  </si>
  <si>
    <t>Wand Sinter</t>
  </si>
  <si>
    <t>R di</t>
  </si>
  <si>
    <t>R da</t>
  </si>
  <si>
    <t>Höhe</t>
  </si>
  <si>
    <t>Tiefe</t>
  </si>
  <si>
    <t>Fläche 3</t>
  </si>
  <si>
    <t>(-) vertikal</t>
  </si>
  <si>
    <t>Gesamt</t>
  </si>
  <si>
    <t>Oberfläche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</si>
</sst>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5" fontId="0" fillId="0" borderId="0" xfId="0" applyNumberFormat="1"/>
    <xf numFmtId="11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DH15 120 mm FAN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'DH15'!$B$54:$B$106</c:f>
              <c:numCache>
                <c:formatCode>0</c:formatCode>
                <c:ptCount val="53"/>
                <c:pt idx="1">
                  <c:v>0</c:v>
                </c:pt>
                <c:pt idx="2">
                  <c:v>50</c:v>
                </c:pt>
                <c:pt idx="3">
                  <c:v>100</c:v>
                </c:pt>
                <c:pt idx="4">
                  <c:v>150</c:v>
                </c:pt>
                <c:pt idx="5">
                  <c:v>200</c:v>
                </c:pt>
                <c:pt idx="6">
                  <c:v>250</c:v>
                </c:pt>
                <c:pt idx="7">
                  <c:v>300</c:v>
                </c:pt>
                <c:pt idx="8">
                  <c:v>350</c:v>
                </c:pt>
                <c:pt idx="9">
                  <c:v>400</c:v>
                </c:pt>
                <c:pt idx="10">
                  <c:v>450</c:v>
                </c:pt>
                <c:pt idx="11">
                  <c:v>500</c:v>
                </c:pt>
                <c:pt idx="12">
                  <c:v>550</c:v>
                </c:pt>
                <c:pt idx="13">
                  <c:v>600</c:v>
                </c:pt>
                <c:pt idx="14">
                  <c:v>650</c:v>
                </c:pt>
                <c:pt idx="15">
                  <c:v>700</c:v>
                </c:pt>
                <c:pt idx="16">
                  <c:v>778</c:v>
                </c:pt>
                <c:pt idx="17">
                  <c:v>800</c:v>
                </c:pt>
                <c:pt idx="18">
                  <c:v>850</c:v>
                </c:pt>
                <c:pt idx="19">
                  <c:v>900</c:v>
                </c:pt>
                <c:pt idx="20">
                  <c:v>950</c:v>
                </c:pt>
                <c:pt idx="21">
                  <c:v>1000</c:v>
                </c:pt>
                <c:pt idx="22">
                  <c:v>1050</c:v>
                </c:pt>
                <c:pt idx="23">
                  <c:v>1100</c:v>
                </c:pt>
                <c:pt idx="24">
                  <c:v>1150</c:v>
                </c:pt>
                <c:pt idx="25">
                  <c:v>1200</c:v>
                </c:pt>
                <c:pt idx="26">
                  <c:v>1250</c:v>
                </c:pt>
                <c:pt idx="27">
                  <c:v>1300</c:v>
                </c:pt>
                <c:pt idx="28">
                  <c:v>1350</c:v>
                </c:pt>
                <c:pt idx="29">
                  <c:v>1400</c:v>
                </c:pt>
                <c:pt idx="30">
                  <c:v>1450</c:v>
                </c:pt>
                <c:pt idx="31">
                  <c:v>1500</c:v>
                </c:pt>
                <c:pt idx="32">
                  <c:v>1600</c:v>
                </c:pt>
                <c:pt idx="33">
                  <c:v>1700</c:v>
                </c:pt>
                <c:pt idx="34">
                  <c:v>1800</c:v>
                </c:pt>
                <c:pt idx="35">
                  <c:v>1900</c:v>
                </c:pt>
                <c:pt idx="36">
                  <c:v>2000</c:v>
                </c:pt>
                <c:pt idx="37">
                  <c:v>2100</c:v>
                </c:pt>
                <c:pt idx="38">
                  <c:v>2200</c:v>
                </c:pt>
                <c:pt idx="39">
                  <c:v>2300</c:v>
                </c:pt>
                <c:pt idx="40">
                  <c:v>2400</c:v>
                </c:pt>
                <c:pt idx="41">
                  <c:v>2500</c:v>
                </c:pt>
                <c:pt idx="42">
                  <c:v>2600</c:v>
                </c:pt>
                <c:pt idx="43">
                  <c:v>2700</c:v>
                </c:pt>
                <c:pt idx="44">
                  <c:v>2800</c:v>
                </c:pt>
                <c:pt idx="45">
                  <c:v>2900</c:v>
                </c:pt>
                <c:pt idx="46">
                  <c:v>3000</c:v>
                </c:pt>
                <c:pt idx="47">
                  <c:v>3500</c:v>
                </c:pt>
                <c:pt idx="48">
                  <c:v>4000</c:v>
                </c:pt>
                <c:pt idx="49">
                  <c:v>4500</c:v>
                </c:pt>
                <c:pt idx="50">
                  <c:v>5000</c:v>
                </c:pt>
                <c:pt idx="51">
                  <c:v>5500</c:v>
                </c:pt>
                <c:pt idx="52">
                  <c:v>6000</c:v>
                </c:pt>
              </c:numCache>
            </c:numRef>
          </c:xVal>
          <c:yVal>
            <c:numRef>
              <c:f>'DH15'!$C$54:$C$106</c:f>
              <c:numCache>
                <c:formatCode>0.000</c:formatCode>
                <c:ptCount val="53"/>
                <c:pt idx="1">
                  <c:v>0.7800002241436782</c:v>
                </c:pt>
                <c:pt idx="2">
                  <c:v>0.500175724775764</c:v>
                </c:pt>
                <c:pt idx="3">
                  <c:v>0.39177431184973271</c:v>
                </c:pt>
                <c:pt idx="4">
                  <c:v>0.33073636762154923</c:v>
                </c:pt>
                <c:pt idx="5">
                  <c:v>0.29048396504015261</c:v>
                </c:pt>
                <c:pt idx="6">
                  <c:v>0.2614699244382499</c:v>
                </c:pt>
                <c:pt idx="7">
                  <c:v>0.23932213283989551</c:v>
                </c:pt>
                <c:pt idx="8">
                  <c:v>0.22172322698716843</c:v>
                </c:pt>
                <c:pt idx="9">
                  <c:v>0.20731734783229094</c:v>
                </c:pt>
                <c:pt idx="10">
                  <c:v>0.19525227659985933</c:v>
                </c:pt>
                <c:pt idx="11">
                  <c:v>0.18496236399884619</c:v>
                </c:pt>
                <c:pt idx="12">
                  <c:v>0.17605571493363789</c:v>
                </c:pt>
                <c:pt idx="13">
                  <c:v>0.16825123490060273</c:v>
                </c:pt>
                <c:pt idx="14">
                  <c:v>0.16134144626024596</c:v>
                </c:pt>
                <c:pt idx="15">
                  <c:v>0.15516947954348637</c:v>
                </c:pt>
                <c:pt idx="16">
                  <c:v>0.1467364587790258</c:v>
                </c:pt>
                <c:pt idx="17">
                  <c:v>0.14458072827821625</c:v>
                </c:pt>
                <c:pt idx="18">
                  <c:v>0.13999298851902628</c:v>
                </c:pt>
                <c:pt idx="19">
                  <c:v>0.13578971308851703</c:v>
                </c:pt>
                <c:pt idx="20">
                  <c:v>0.13192070299048875</c:v>
                </c:pt>
                <c:pt idx="21">
                  <c:v>0.12834443363898171</c:v>
                </c:pt>
                <c:pt idx="22">
                  <c:v>0.12502622346120845</c:v>
                </c:pt>
                <c:pt idx="23">
                  <c:v>0.12193685314131343</c:v>
                </c:pt>
                <c:pt idx="24">
                  <c:v>0.11905151020737244</c:v>
                </c:pt>
                <c:pt idx="25">
                  <c:v>0.11634897218354456</c:v>
                </c:pt>
                <c:pt idx="26">
                  <c:v>0.11381096716359533</c:v>
                </c:pt>
                <c:pt idx="27">
                  <c:v>0.11142166804414652</c:v>
                </c:pt>
                <c:pt idx="28">
                  <c:v>0.10916728864548947</c:v>
                </c:pt>
                <c:pt idx="29">
                  <c:v>0.10703575834784852</c:v>
                </c:pt>
                <c:pt idx="30">
                  <c:v>0.10501645784125485</c:v>
                </c:pt>
                <c:pt idx="31">
                  <c:v>0.10310000288700656</c:v>
                </c:pt>
                <c:pt idx="32">
                  <c:v>9.9543229261166211E-2</c:v>
                </c:pt>
                <c:pt idx="33">
                  <c:v>9.630900716278977E-2</c:v>
                </c:pt>
                <c:pt idx="34">
                  <c:v>9.33519514537266E-2</c:v>
                </c:pt>
                <c:pt idx="35">
                  <c:v>9.06350968696817E-2</c:v>
                </c:pt>
                <c:pt idx="36">
                  <c:v>8.8127995969786335E-2</c:v>
                </c:pt>
                <c:pt idx="37">
                  <c:v>8.5805316321185349E-2</c:v>
                </c:pt>
                <c:pt idx="38">
                  <c:v>8.3645789269818721E-2</c:v>
                </c:pt>
                <c:pt idx="39">
                  <c:v>8.1631410805699384E-2</c:v>
                </c:pt>
                <c:pt idx="40">
                  <c:v>7.9746826137769872E-2</c:v>
                </c:pt>
                <c:pt idx="41">
                  <c:v>7.7978850124534108E-2</c:v>
                </c:pt>
                <c:pt idx="42">
                  <c:v>7.6316089524515338E-2</c:v>
                </c:pt>
                <c:pt idx="43">
                  <c:v>7.474864249666778E-2</c:v>
                </c:pt>
                <c:pt idx="44">
                  <c:v>7.3267857371591152E-2</c:v>
                </c:pt>
                <c:pt idx="45">
                  <c:v>7.1866137371822555E-2</c:v>
                </c:pt>
                <c:pt idx="46">
                  <c:v>7.0536781296011597E-2</c:v>
                </c:pt>
                <c:pt idx="47">
                  <c:v>6.47888597066031E-2</c:v>
                </c:pt>
                <c:pt idx="48">
                  <c:v>6.0182322044383028E-2</c:v>
                </c:pt>
                <c:pt idx="49">
                  <c:v>5.6386983956053967E-2</c:v>
                </c:pt>
                <c:pt idx="50">
                  <c:v>5.3192061495432291E-2</c:v>
                </c:pt>
                <c:pt idx="51">
                  <c:v>5.0455947014824018E-2</c:v>
                </c:pt>
                <c:pt idx="52">
                  <c:v>4.807957537817565E-2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1C0-4C8E-86A4-A09FF887340A}"/>
            </c:ext>
          </c:extLst>
        </c:ser>
        <c:ser>
          <c:idx val="1"/>
          <c:order val="1"/>
          <c:tx>
            <c:v>AC F 33 120 mm FAN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'AC Freezer 33'!$C$42:$C$93</c:f>
              <c:numCache>
                <c:formatCode>0</c:formatCode>
                <c:ptCount val="52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778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1600</c:v>
                </c:pt>
                <c:pt idx="32">
                  <c:v>1700</c:v>
                </c:pt>
                <c:pt idx="33">
                  <c:v>1800</c:v>
                </c:pt>
                <c:pt idx="34">
                  <c:v>1900</c:v>
                </c:pt>
                <c:pt idx="35">
                  <c:v>2000</c:v>
                </c:pt>
                <c:pt idx="36">
                  <c:v>2100</c:v>
                </c:pt>
                <c:pt idx="37">
                  <c:v>2200</c:v>
                </c:pt>
                <c:pt idx="38">
                  <c:v>2300</c:v>
                </c:pt>
                <c:pt idx="39">
                  <c:v>2400</c:v>
                </c:pt>
                <c:pt idx="40">
                  <c:v>2500</c:v>
                </c:pt>
                <c:pt idx="41">
                  <c:v>2600</c:v>
                </c:pt>
                <c:pt idx="42">
                  <c:v>2700</c:v>
                </c:pt>
                <c:pt idx="43">
                  <c:v>2800</c:v>
                </c:pt>
                <c:pt idx="44">
                  <c:v>2900</c:v>
                </c:pt>
                <c:pt idx="45">
                  <c:v>3000</c:v>
                </c:pt>
                <c:pt idx="46">
                  <c:v>3500</c:v>
                </c:pt>
                <c:pt idx="47">
                  <c:v>4000</c:v>
                </c:pt>
                <c:pt idx="48">
                  <c:v>4500</c:v>
                </c:pt>
                <c:pt idx="49">
                  <c:v>5000</c:v>
                </c:pt>
                <c:pt idx="50">
                  <c:v>5500</c:v>
                </c:pt>
                <c:pt idx="51">
                  <c:v>6000</c:v>
                </c:pt>
              </c:numCache>
            </c:numRef>
          </c:xVal>
          <c:yVal>
            <c:numRef>
              <c:f>'AC Freezer 33'!$D$42:$D$93</c:f>
              <c:numCache>
                <c:formatCode>0.000</c:formatCode>
                <c:ptCount val="52"/>
                <c:pt idx="0">
                  <c:v>1.1200079542080563</c:v>
                </c:pt>
                <c:pt idx="1">
                  <c:v>0.62610919320594471</c:v>
                </c:pt>
                <c:pt idx="2">
                  <c:v>0.49281882531332133</c:v>
                </c:pt>
                <c:pt idx="3">
                  <c:v>0.42282166666365911</c:v>
                </c:pt>
                <c:pt idx="4">
                  <c:v>0.37768435702877429</c:v>
                </c:pt>
                <c:pt idx="5">
                  <c:v>0.34537134342806508</c:v>
                </c:pt>
                <c:pt idx="6">
                  <c:v>0.32071295560594876</c:v>
                </c:pt>
                <c:pt idx="7">
                  <c:v>0.30106449620067621</c:v>
                </c:pt>
                <c:pt idx="8">
                  <c:v>0.28491110791660673</c:v>
                </c:pt>
                <c:pt idx="9">
                  <c:v>0.27131315293409303</c:v>
                </c:pt>
                <c:pt idx="10">
                  <c:v>0.25965213562611883</c:v>
                </c:pt>
                <c:pt idx="11">
                  <c:v>0.24950175422876733</c:v>
                </c:pt>
                <c:pt idx="12">
                  <c:v>0.24055715788735813</c:v>
                </c:pt>
                <c:pt idx="13">
                  <c:v>0.23259367855231219</c:v>
                </c:pt>
                <c:pt idx="14">
                  <c:v>0.22544152915978422</c:v>
                </c:pt>
                <c:pt idx="15">
                  <c:v>0.21560318889570265</c:v>
                </c:pt>
                <c:pt idx="16">
                  <c:v>0.21307495996087844</c:v>
                </c:pt>
                <c:pt idx="17">
                  <c:v>0.2076751850815976</c:v>
                </c:pt>
                <c:pt idx="18">
                  <c:v>0.20270365303174287</c:v>
                </c:pt>
                <c:pt idx="19">
                  <c:v>0.19810570976983252</c:v>
                </c:pt>
                <c:pt idx="20">
                  <c:v>0.19383605438260221</c:v>
                </c:pt>
                <c:pt idx="21">
                  <c:v>0.18985677008006482</c:v>
                </c:pt>
                <c:pt idx="22">
                  <c:v>0.18613584023182161</c:v>
                </c:pt>
                <c:pt idx="23">
                  <c:v>0.18264601409108128</c:v>
                </c:pt>
                <c:pt idx="24">
                  <c:v>0.1793639286847635</c:v>
                </c:pt>
                <c:pt idx="25">
                  <c:v>0.17626942109661103</c:v>
                </c:pt>
                <c:pt idx="26">
                  <c:v>0.17334498413580979</c:v>
                </c:pt>
                <c:pt idx="27">
                  <c:v>0.17057533129905544</c:v>
                </c:pt>
                <c:pt idx="28">
                  <c:v>0.16794704596674057</c:v>
                </c:pt>
                <c:pt idx="29">
                  <c:v>0.16544829618475579</c:v>
                </c:pt>
                <c:pt idx="30">
                  <c:v>0.16306860099532403</c:v>
                </c:pt>
                <c:pt idx="31">
                  <c:v>0.15863008143204638</c:v>
                </c:pt>
                <c:pt idx="32">
                  <c:v>0.15456810054130291</c:v>
                </c:pt>
                <c:pt idx="33">
                  <c:v>0.15083144044166896</c:v>
                </c:pt>
                <c:pt idx="34">
                  <c:v>0.14737819476146632</c:v>
                </c:pt>
                <c:pt idx="35">
                  <c:v>0.14417369231224705</c:v>
                </c:pt>
                <c:pt idx="36">
                  <c:v>0.1411889610852636</c:v>
                </c:pt>
                <c:pt idx="37">
                  <c:v>0.13839957367476444</c:v>
                </c:pt>
                <c:pt idx="38">
                  <c:v>0.13578476686804475</c:v>
                </c:pt>
                <c:pt idx="39">
                  <c:v>0.13332676153656697</c:v>
                </c:pt>
                <c:pt idx="40">
                  <c:v>0.13101023103436041</c:v>
                </c:pt>
                <c:pt idx="41">
                  <c:v>0.12882188118780863</c:v>
                </c:pt>
                <c:pt idx="42">
                  <c:v>0.12675011517022902</c:v>
                </c:pt>
                <c:pt idx="43">
                  <c:v>0.12478476367535687</c:v>
                </c:pt>
                <c:pt idx="44">
                  <c:v>0.12291686584501675</c:v>
                </c:pt>
                <c:pt idx="45">
                  <c:v>0.12113849002451589</c:v>
                </c:pt>
                <c:pt idx="46">
                  <c:v>0.1133672119440379</c:v>
                </c:pt>
                <c:pt idx="47">
                  <c:v>0.10703510450860315</c:v>
                </c:pt>
                <c:pt idx="48">
                  <c:v>0.10174115322176591</c:v>
                </c:pt>
                <c:pt idx="49">
                  <c:v>9.7225884249779959E-2</c:v>
                </c:pt>
                <c:pt idx="50">
                  <c:v>9.3312843860617986E-2</c:v>
                </c:pt>
                <c:pt idx="51">
                  <c:v>8.9877211134190851E-2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1C0-4C8E-86A4-A09FF887340A}"/>
            </c:ext>
          </c:extLst>
        </c:ser>
        <c:ser>
          <c:idx val="2"/>
          <c:order val="2"/>
          <c:tx>
            <c:v>DH15 140 mm FAN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'DH15'!$L$55:$L$106</c:f>
              <c:numCache>
                <c:formatCode>0</c:formatCode>
                <c:ptCount val="52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778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1600</c:v>
                </c:pt>
                <c:pt idx="32">
                  <c:v>1700</c:v>
                </c:pt>
                <c:pt idx="33">
                  <c:v>1800</c:v>
                </c:pt>
                <c:pt idx="34">
                  <c:v>1900</c:v>
                </c:pt>
                <c:pt idx="35">
                  <c:v>2000</c:v>
                </c:pt>
                <c:pt idx="36">
                  <c:v>2100</c:v>
                </c:pt>
                <c:pt idx="37">
                  <c:v>2200</c:v>
                </c:pt>
                <c:pt idx="38">
                  <c:v>2300</c:v>
                </c:pt>
                <c:pt idx="39">
                  <c:v>2400</c:v>
                </c:pt>
                <c:pt idx="40">
                  <c:v>2500</c:v>
                </c:pt>
                <c:pt idx="41">
                  <c:v>2600</c:v>
                </c:pt>
                <c:pt idx="42">
                  <c:v>2700</c:v>
                </c:pt>
                <c:pt idx="43">
                  <c:v>2800</c:v>
                </c:pt>
                <c:pt idx="44">
                  <c:v>2900</c:v>
                </c:pt>
                <c:pt idx="45">
                  <c:v>3000</c:v>
                </c:pt>
                <c:pt idx="46">
                  <c:v>3500</c:v>
                </c:pt>
                <c:pt idx="47">
                  <c:v>4000</c:v>
                </c:pt>
                <c:pt idx="48">
                  <c:v>4500</c:v>
                </c:pt>
                <c:pt idx="49">
                  <c:v>5000</c:v>
                </c:pt>
                <c:pt idx="50">
                  <c:v>5500</c:v>
                </c:pt>
                <c:pt idx="51">
                  <c:v>6000</c:v>
                </c:pt>
              </c:numCache>
            </c:numRef>
          </c:xVal>
          <c:yVal>
            <c:numRef>
              <c:f>'DH15'!$M$55:$M$106</c:f>
              <c:numCache>
                <c:formatCode>0.000</c:formatCode>
                <c:ptCount val="52"/>
                <c:pt idx="0">
                  <c:v>0.7800002241436782</c:v>
                </c:pt>
                <c:pt idx="1">
                  <c:v>0.42544716678551486</c:v>
                </c:pt>
                <c:pt idx="2">
                  <c:v>0.33324142444245625</c:v>
                </c:pt>
                <c:pt idx="3">
                  <c:v>0.28132283033248628</c:v>
                </c:pt>
                <c:pt idx="4">
                  <c:v>0.24708432217169413</c:v>
                </c:pt>
                <c:pt idx="5">
                  <c:v>0.22240511292655657</c:v>
                </c:pt>
                <c:pt idx="6">
                  <c:v>0.20356630344554819</c:v>
                </c:pt>
                <c:pt idx="7">
                  <c:v>0.18859675521942335</c:v>
                </c:pt>
                <c:pt idx="8">
                  <c:v>0.17634318078966701</c:v>
                </c:pt>
                <c:pt idx="9">
                  <c:v>0.16608068679277288</c:v>
                </c:pt>
                <c:pt idx="10">
                  <c:v>0.15732813454819075</c:v>
                </c:pt>
                <c:pt idx="11">
                  <c:v>0.14975217989336517</c:v>
                </c:pt>
                <c:pt idx="12">
                  <c:v>0.14311372513873363</c:v>
                </c:pt>
                <c:pt idx="13">
                  <c:v>0.13723629076015709</c:v>
                </c:pt>
                <c:pt idx="14">
                  <c:v>0.13198644431005782</c:v>
                </c:pt>
                <c:pt idx="15">
                  <c:v>0.12481335570546463</c:v>
                </c:pt>
                <c:pt idx="16">
                  <c:v>0.12297970127464693</c:v>
                </c:pt>
                <c:pt idx="17">
                  <c:v>0.11907739097485846</c:v>
                </c:pt>
                <c:pt idx="18">
                  <c:v>0.11550210426151179</c:v>
                </c:pt>
                <c:pt idx="19">
                  <c:v>0.11221114209974628</c:v>
                </c:pt>
                <c:pt idx="20">
                  <c:v>0.10916918386808148</c:v>
                </c:pt>
                <c:pt idx="21">
                  <c:v>0.10634672958051007</c:v>
                </c:pt>
                <c:pt idx="22">
                  <c:v>0.10371892542160206</c:v>
                </c:pt>
                <c:pt idx="23">
                  <c:v>0.10126466601706949</c:v>
                </c:pt>
                <c:pt idx="24">
                  <c:v>9.8965899626751036E-2</c:v>
                </c:pt>
                <c:pt idx="25">
                  <c:v>9.6807084251396919E-2</c:v>
                </c:pt>
                <c:pt idx="26">
                  <c:v>9.4774757429801681E-2</c:v>
                </c:pt>
                <c:pt idx="27">
                  <c:v>9.2857192701029073E-2</c:v>
                </c:pt>
                <c:pt idx="28">
                  <c:v>9.1044122851516932E-2</c:v>
                </c:pt>
                <c:pt idx="29">
                  <c:v>8.932651514513737E-2</c:v>
                </c:pt>
                <c:pt idx="30">
                  <c:v>8.769638739169125E-2</c:v>
                </c:pt>
                <c:pt idx="31">
                  <c:v>8.467101213444618E-2</c:v>
                </c:pt>
                <c:pt idx="32">
                  <c:v>8.1919997720209595E-2</c:v>
                </c:pt>
                <c:pt idx="33">
                  <c:v>7.940473975959611E-2</c:v>
                </c:pt>
                <c:pt idx="34">
                  <c:v>7.7093795769124882E-2</c:v>
                </c:pt>
                <c:pt idx="35">
                  <c:v>7.4961267295888631E-2</c:v>
                </c:pt>
                <c:pt idx="36">
                  <c:v>7.2985606689227475E-2</c:v>
                </c:pt>
                <c:pt idx="37">
                  <c:v>7.1148722929999672E-2</c:v>
                </c:pt>
                <c:pt idx="38">
                  <c:v>6.9435301890268988E-2</c:v>
                </c:pt>
                <c:pt idx="39">
                  <c:v>6.7832282855513779E-2</c:v>
                </c:pt>
                <c:pt idx="40">
                  <c:v>6.6328450605131942E-2</c:v>
                </c:pt>
                <c:pt idx="41">
                  <c:v>6.4914114100421097E-2</c:v>
                </c:pt>
                <c:pt idx="42">
                  <c:v>6.3580850881013382E-2</c:v>
                </c:pt>
                <c:pt idx="43">
                  <c:v>6.232130187678208E-2</c:v>
                </c:pt>
                <c:pt idx="44">
                  <c:v>6.1129005303821649E-2</c:v>
                </c:pt>
                <c:pt idx="45">
                  <c:v>5.9998261151141236E-2</c:v>
                </c:pt>
                <c:pt idx="46">
                  <c:v>5.5109105532452504E-2</c:v>
                </c:pt>
                <c:pt idx="47">
                  <c:v>5.119080582296355E-2</c:v>
                </c:pt>
                <c:pt idx="48">
                  <c:v>4.7962508733182446E-2</c:v>
                </c:pt>
                <c:pt idx="49">
                  <c:v>4.5244922409735273E-2</c:v>
                </c:pt>
                <c:pt idx="50">
                  <c:v>4.2917596039992956E-2</c:v>
                </c:pt>
                <c:pt idx="51">
                  <c:v>4.0896265275700547E-2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2BC-436C-B2DB-D76A957E11B4}"/>
            </c:ext>
          </c:extLst>
        </c:ser>
        <c:ser>
          <c:idx val="3"/>
          <c:order val="3"/>
          <c:tx>
            <c:v>DH15 140 mm 2 FAN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'DH15'!$R$55:$R$106</c:f>
              <c:numCache>
                <c:formatCode>0</c:formatCode>
                <c:ptCount val="52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778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1600</c:v>
                </c:pt>
                <c:pt idx="32">
                  <c:v>1700</c:v>
                </c:pt>
                <c:pt idx="33">
                  <c:v>1800</c:v>
                </c:pt>
                <c:pt idx="34">
                  <c:v>1900</c:v>
                </c:pt>
                <c:pt idx="35">
                  <c:v>2000</c:v>
                </c:pt>
                <c:pt idx="36">
                  <c:v>2100</c:v>
                </c:pt>
                <c:pt idx="37">
                  <c:v>2200</c:v>
                </c:pt>
                <c:pt idx="38">
                  <c:v>2300</c:v>
                </c:pt>
                <c:pt idx="39">
                  <c:v>2400</c:v>
                </c:pt>
                <c:pt idx="40">
                  <c:v>2500</c:v>
                </c:pt>
                <c:pt idx="41">
                  <c:v>2600</c:v>
                </c:pt>
                <c:pt idx="42">
                  <c:v>2700</c:v>
                </c:pt>
                <c:pt idx="43">
                  <c:v>2800</c:v>
                </c:pt>
                <c:pt idx="44">
                  <c:v>2900</c:v>
                </c:pt>
                <c:pt idx="45">
                  <c:v>3000</c:v>
                </c:pt>
                <c:pt idx="46">
                  <c:v>3500</c:v>
                </c:pt>
                <c:pt idx="47">
                  <c:v>4000</c:v>
                </c:pt>
                <c:pt idx="48">
                  <c:v>4500</c:v>
                </c:pt>
                <c:pt idx="49">
                  <c:v>5000</c:v>
                </c:pt>
                <c:pt idx="50">
                  <c:v>5500</c:v>
                </c:pt>
                <c:pt idx="51">
                  <c:v>6000</c:v>
                </c:pt>
              </c:numCache>
            </c:numRef>
          </c:xVal>
          <c:yVal>
            <c:numRef>
              <c:f>'DH15'!$S$55:$S$106</c:f>
              <c:numCache>
                <c:formatCode>0.000</c:formatCode>
                <c:ptCount val="52"/>
                <c:pt idx="0">
                  <c:v>0.7800002241436782</c:v>
                </c:pt>
                <c:pt idx="1">
                  <c:v>0.35283043035702555</c:v>
                </c:pt>
                <c:pt idx="2">
                  <c:v>0.27636267056890695</c:v>
                </c:pt>
                <c:pt idx="3">
                  <c:v>0.23330571465647632</c:v>
                </c:pt>
                <c:pt idx="4">
                  <c:v>0.20491114886249362</c:v>
                </c:pt>
                <c:pt idx="5">
                  <c:v>0.18444426907428527</c:v>
                </c:pt>
                <c:pt idx="6">
                  <c:v>0.16882093020751318</c:v>
                </c:pt>
                <c:pt idx="7">
                  <c:v>0.15640643422489778</c:v>
                </c:pt>
                <c:pt idx="8">
                  <c:v>0.14624434060436983</c:v>
                </c:pt>
                <c:pt idx="9">
                  <c:v>0.13773348319093687</c:v>
                </c:pt>
                <c:pt idx="10">
                  <c:v>0.13047484565314094</c:v>
                </c:pt>
                <c:pt idx="11">
                  <c:v>0.12419198011798273</c:v>
                </c:pt>
                <c:pt idx="12">
                  <c:v>0.11868659888421108</c:v>
                </c:pt>
                <c:pt idx="13">
                  <c:v>0.11381234453940828</c:v>
                </c:pt>
                <c:pt idx="14">
                  <c:v>0.10945855932962065</c:v>
                </c:pt>
                <c:pt idx="15">
                  <c:v>0.10350979732828944</c:v>
                </c:pt>
                <c:pt idx="16">
                  <c:v>0.10198911712999435</c:v>
                </c:pt>
                <c:pt idx="17">
                  <c:v>9.8752866121757779E-2</c:v>
                </c:pt>
                <c:pt idx="18">
                  <c:v>9.5787821227344791E-2</c:v>
                </c:pt>
                <c:pt idx="19">
                  <c:v>9.3058571425077813E-2</c:v>
                </c:pt>
                <c:pt idx="20">
                  <c:v>9.0535824734541082E-2</c:v>
                </c:pt>
                <c:pt idx="21">
                  <c:v>8.8195116325384126E-2</c:v>
                </c:pt>
                <c:pt idx="22">
                  <c:v>8.6015834513997858E-2</c:v>
                </c:pt>
                <c:pt idx="23">
                  <c:v>8.3980476261522857E-2</c:v>
                </c:pt>
                <c:pt idx="24">
                  <c:v>8.2074070958804687E-2</c:v>
                </c:pt>
                <c:pt idx="25">
                  <c:v>8.0283729366680379E-2</c:v>
                </c:pt>
                <c:pt idx="26">
                  <c:v>7.8598286841566389E-2</c:v>
                </c:pt>
                <c:pt idx="27">
                  <c:v>7.7008018433852715E-2</c:v>
                </c:pt>
                <c:pt idx="28">
                  <c:v>7.5504409372111753E-2</c:v>
                </c:pt>
                <c:pt idx="29">
                  <c:v>7.4079968657638828E-2</c:v>
                </c:pt>
                <c:pt idx="30">
                  <c:v>7.272807652698729E-2</c:v>
                </c:pt>
                <c:pt idx="31">
                  <c:v>7.0219082373681727E-2</c:v>
                </c:pt>
                <c:pt idx="32">
                  <c:v>6.7937620242843721E-2</c:v>
                </c:pt>
                <c:pt idx="33">
                  <c:v>6.5851674870572405E-2</c:v>
                </c:pt>
                <c:pt idx="34">
                  <c:v>6.3935170480968584E-2</c:v>
                </c:pt>
                <c:pt idx="35">
                  <c:v>6.2166629055142419E-2</c:v>
                </c:pt>
                <c:pt idx="36">
                  <c:v>6.0528180767063677E-2</c:v>
                </c:pt>
                <c:pt idx="37">
                  <c:v>5.9004822432864416E-2</c:v>
                </c:pt>
                <c:pt idx="38">
                  <c:v>5.7583853790862068E-2</c:v>
                </c:pt>
                <c:pt idx="39">
                  <c:v>5.6254443372697686E-2</c:v>
                </c:pt>
                <c:pt idx="40">
                  <c:v>5.5007290208896047E-2</c:v>
                </c:pt>
                <c:pt idx="41">
                  <c:v>5.3834357359449303E-2</c:v>
                </c:pt>
                <c:pt idx="42">
                  <c:v>5.2728659937517769E-2</c:v>
                </c:pt>
                <c:pt idx="43">
                  <c:v>5.1684094943522316E-2</c:v>
                </c:pt>
                <c:pt idx="44">
                  <c:v>5.0695303512310566E-2</c:v>
                </c:pt>
                <c:pt idx="45">
                  <c:v>4.9757558529711927E-2</c:v>
                </c:pt>
                <c:pt idx="46">
                  <c:v>4.5702900241450066E-2</c:v>
                </c:pt>
                <c:pt idx="47">
                  <c:v>4.2453388949102534E-2</c:v>
                </c:pt>
                <c:pt idx="48">
                  <c:v>3.9776108336062189E-2</c:v>
                </c:pt>
                <c:pt idx="49">
                  <c:v>3.7522368678377209E-2</c:v>
                </c:pt>
                <c:pt idx="50">
                  <c:v>3.5592278108444203E-2</c:v>
                </c:pt>
                <c:pt idx="51">
                  <c:v>3.3915954797026471E-2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2BC-436C-B2DB-D76A957E1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9089135"/>
        <c:axId val="1655728655"/>
      </c:scatterChart>
      <c:valAx>
        <c:axId val="1749089135"/>
        <c:scaling>
          <c:orientation val="minMax"/>
          <c:max val="6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min^-1</a:t>
                </a:r>
              </a:p>
            </c:rich>
          </c:tx>
          <c:layout>
            <c:manualLayout>
              <c:xMode val="edge"/>
              <c:yMode val="edge"/>
              <c:x val="0.91379428295483511"/>
              <c:y val="0.963785862974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55728655"/>
        <c:crosses val="autoZero"/>
        <c:crossBetween val="midCat"/>
        <c:majorUnit val="200"/>
      </c:valAx>
      <c:valAx>
        <c:axId val="1655728655"/>
        <c:scaling>
          <c:orientation val="minMax"/>
          <c:max val="1.1200000000000001"/>
          <c:min val="3.2000000000000008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>
            <c:manualLayout>
              <c:xMode val="edge"/>
              <c:yMode val="edge"/>
              <c:x val="2.385008517887564E-2"/>
              <c:y val="1.974251063444652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49089135"/>
        <c:crosses val="autoZero"/>
        <c:crossBetween val="midCat"/>
        <c:majorUnit val="2.0000000000000004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DH 15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Evap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FB0-4A01-ADC5-8A75E2F701C0}"/>
              </c:ext>
            </c:extLst>
          </c:dPt>
          <c:val>
            <c:numRef>
              <c:f>('DH15'!$B$16,'DH15'!$D$16,'DH15'!$F$16,'DH15'!$H$16,'DH15'!$J$16)</c:f>
              <c:numCache>
                <c:formatCode>0.000</c:formatCode>
                <c:ptCount val="5"/>
                <c:pt idx="0">
                  <c:v>6.5580872483221489E-2</c:v>
                </c:pt>
                <c:pt idx="1">
                  <c:v>6.9085357624831326E-2</c:v>
                </c:pt>
                <c:pt idx="2">
                  <c:v>5.3315384615384633E-2</c:v>
                </c:pt>
                <c:pt idx="3">
                  <c:v>4.922240802675585E-2</c:v>
                </c:pt>
                <c:pt idx="4">
                  <c:v>4.5284615384615381E-2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D3-4AC1-9354-3C0B20C4EB92}"/>
            </c:ext>
          </c:extLst>
        </c:ser>
        <c:ser>
          <c:idx val="1"/>
          <c:order val="1"/>
          <c:tx>
            <c:v>Evap + Condenser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('DH15'!$B$17,'DH15'!$D$17,'DH15'!$F$17,'DH15'!$H$17,'DH15'!$J$17)</c:f>
              <c:numCache>
                <c:formatCode>0.000</c:formatCode>
                <c:ptCount val="5"/>
                <c:pt idx="0">
                  <c:v>0.12</c:v>
                </c:pt>
                <c:pt idx="1">
                  <c:v>0.129</c:v>
                </c:pt>
                <c:pt idx="2">
                  <c:v>0.112</c:v>
                </c:pt>
                <c:pt idx="3">
                  <c:v>0.108</c:v>
                </c:pt>
                <c:pt idx="4">
                  <c:v>9.7000000000000003E-2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D3-4AC1-9354-3C0B20C4EB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636869600"/>
        <c:axId val="84018815"/>
      </c:barChart>
      <c:catAx>
        <c:axId val="1636869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4018815"/>
        <c:crosses val="autoZero"/>
        <c:auto val="1"/>
        <c:lblAlgn val="ctr"/>
        <c:lblOffset val="100"/>
        <c:noMultiLvlLbl val="0"/>
      </c:catAx>
      <c:valAx>
        <c:axId val="84018815"/>
        <c:scaling>
          <c:orientation val="minMax"/>
          <c:max val="0.140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>
            <c:manualLayout>
              <c:xMode val="edge"/>
              <c:yMode val="edge"/>
              <c:x val="2.7849888635064445E-2"/>
              <c:y val="2.168015583417926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36869600"/>
        <c:crosses val="autoZero"/>
        <c:crossBetween val="between"/>
        <c:majorUnit val="5.000000000000001E-3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AC F 33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Evap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('AC Freezer 33'!$B$13,'AC Freezer 33'!$D$13,'AC Freezer 33'!$F$13,'AC Freezer 33'!$H$13,'AC Freezer 33'!$J$13)</c:f>
              <c:numCache>
                <c:formatCode>0.000</c:formatCode>
                <c:ptCount val="5"/>
                <c:pt idx="0">
                  <c:v>9.8322147651006719E-2</c:v>
                </c:pt>
                <c:pt idx="1">
                  <c:v>0.10357624831309044</c:v>
                </c:pt>
                <c:pt idx="2">
                  <c:v>6.7892976588628751E-2</c:v>
                </c:pt>
                <c:pt idx="3">
                  <c:v>8.3946488294314392E-2</c:v>
                </c:pt>
                <c:pt idx="4">
                  <c:v>7.9933110367892996E-2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2C-4F30-B40A-1D44D01B076B}"/>
            </c:ext>
          </c:extLst>
        </c:ser>
        <c:ser>
          <c:idx val="1"/>
          <c:order val="1"/>
          <c:tx>
            <c:v>Evap + Condenser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('AC Freezer 33'!$B$14,'AC Freezer 33'!$D$14,'AC Freezer 33'!$F$14,'AC Freezer 33'!$H$14,'AC Freezer 33'!$J$14)</c:f>
              <c:numCache>
                <c:formatCode>0.000</c:formatCode>
                <c:ptCount val="5"/>
                <c:pt idx="0">
                  <c:v>0.1946308724832215</c:v>
                </c:pt>
                <c:pt idx="1">
                  <c:v>0.22267206477732795</c:v>
                </c:pt>
                <c:pt idx="2">
                  <c:v>0.16387959866220736</c:v>
                </c:pt>
                <c:pt idx="3">
                  <c:v>0.19264214046822745</c:v>
                </c:pt>
                <c:pt idx="4">
                  <c:v>0.18595317725752508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2C-4F30-B40A-1D44D01B07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70453520"/>
        <c:axId val="1456072656"/>
      </c:barChart>
      <c:catAx>
        <c:axId val="20704535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56072656"/>
        <c:crosses val="autoZero"/>
        <c:auto val="1"/>
        <c:lblAlgn val="ctr"/>
        <c:lblOffset val="100"/>
        <c:noMultiLvlLbl val="0"/>
      </c:catAx>
      <c:valAx>
        <c:axId val="1456072656"/>
        <c:scaling>
          <c:orientation val="minMax"/>
          <c:max val="0.2250000000000000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>
            <c:manualLayout>
              <c:xMode val="edge"/>
              <c:yMode val="edge"/>
              <c:x val="3.4807149576669798E-2"/>
              <c:y val="1.561010839554146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70453520"/>
        <c:crosses val="autoZero"/>
        <c:crossBetween val="between"/>
        <c:majorUnit val="5.000000000000001E-3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535265</xdr:colOff>
      <xdr:row>16</xdr:row>
      <xdr:rowOff>93382</xdr:rowOff>
    </xdr:from>
    <xdr:to>
      <xdr:col>18</xdr:col>
      <xdr:colOff>687519</xdr:colOff>
      <xdr:row>32</xdr:row>
      <xdr:rowOff>114300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4B65027E-0A14-4F32-9F0B-3ED6A6D8C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616015" y="3039782"/>
          <a:ext cx="3962254" cy="2967318"/>
        </a:xfrm>
        <a:prstGeom prst="rect">
          <a:avLst/>
        </a:prstGeom>
      </xdr:spPr>
    </xdr:pic>
    <xdr:clientData/>
  </xdr:twoCellAnchor>
  <xdr:twoCellAnchor editAs="oneCell">
    <xdr:from>
      <xdr:col>13</xdr:col>
      <xdr:colOff>386918</xdr:colOff>
      <xdr:row>33</xdr:row>
      <xdr:rowOff>172205</xdr:rowOff>
    </xdr:from>
    <xdr:to>
      <xdr:col>21</xdr:col>
      <xdr:colOff>120649</xdr:colOff>
      <xdr:row>57</xdr:row>
      <xdr:rowOff>166237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F5683BFD-373C-4B24-AE21-653AAE5C9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467668" y="6249155"/>
          <a:ext cx="5829731" cy="44136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6350</xdr:rowOff>
    </xdr:from>
    <xdr:to>
      <xdr:col>19</xdr:col>
      <xdr:colOff>508000</xdr:colOff>
      <xdr:row>49</xdr:row>
      <xdr:rowOff>6350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2249B759-9FA4-48BC-95E5-D1AA279C84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136524</xdr:colOff>
      <xdr:row>50</xdr:row>
      <xdr:rowOff>88900</xdr:rowOff>
    </xdr:from>
    <xdr:to>
      <xdr:col>17</xdr:col>
      <xdr:colOff>698500</xdr:colOff>
      <xdr:row>89</xdr:row>
      <xdr:rowOff>171450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FB18F1E7-B086-485F-B6B4-A28C110A8B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203200</xdr:colOff>
      <xdr:row>91</xdr:row>
      <xdr:rowOff>6350</xdr:rowOff>
    </xdr:from>
    <xdr:to>
      <xdr:col>17</xdr:col>
      <xdr:colOff>749300</xdr:colOff>
      <xdr:row>133</xdr:row>
      <xdr:rowOff>95250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71888B19-C7FB-40E5-9B74-8EE2F19094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FC4AD-65A2-4B69-AB50-B7498728831D}">
  <dimension ref="A1:W172"/>
  <sheetViews>
    <sheetView tabSelected="1" topLeftCell="A52" workbookViewId="0">
      <selection activeCell="O1" sqref="O1"/>
    </sheetView>
  </sheetViews>
  <sheetFormatPr baseColWidth="10" defaultRowHeight="14.5" x14ac:dyDescent="0.35"/>
  <cols>
    <col min="1" max="1" width="28.26953125" customWidth="1"/>
  </cols>
  <sheetData>
    <row r="1" spans="1:23" x14ac:dyDescent="0.35">
      <c r="A1" t="s">
        <v>16</v>
      </c>
      <c r="O1" s="8" t="s">
        <v>64</v>
      </c>
    </row>
    <row r="3" spans="1:23" x14ac:dyDescent="0.35">
      <c r="A3" t="s">
        <v>13</v>
      </c>
      <c r="B3">
        <v>90</v>
      </c>
      <c r="C3" t="s">
        <v>15</v>
      </c>
      <c r="D3">
        <v>-90</v>
      </c>
      <c r="E3" t="s">
        <v>15</v>
      </c>
      <c r="F3" t="s">
        <v>17</v>
      </c>
      <c r="H3" t="s">
        <v>18</v>
      </c>
      <c r="J3" t="s">
        <v>19</v>
      </c>
      <c r="O3" t="s">
        <v>29</v>
      </c>
      <c r="P3">
        <v>150</v>
      </c>
      <c r="Q3" t="s">
        <v>30</v>
      </c>
    </row>
    <row r="4" spans="1:23" x14ac:dyDescent="0.35">
      <c r="A4" t="s">
        <v>3</v>
      </c>
      <c r="B4">
        <v>151.30000000000001</v>
      </c>
      <c r="C4" t="s">
        <v>0</v>
      </c>
      <c r="D4">
        <v>149.5</v>
      </c>
      <c r="E4" t="s">
        <v>0</v>
      </c>
      <c r="F4">
        <v>149.69999999999999</v>
      </c>
      <c r="G4" t="s">
        <v>0</v>
      </c>
      <c r="H4">
        <v>145.6</v>
      </c>
      <c r="I4" t="s">
        <v>0</v>
      </c>
      <c r="J4">
        <v>145.6</v>
      </c>
      <c r="K4" t="s">
        <v>0</v>
      </c>
      <c r="O4" t="s">
        <v>31</v>
      </c>
      <c r="P4">
        <v>103</v>
      </c>
      <c r="Q4" t="s">
        <v>30</v>
      </c>
    </row>
    <row r="5" spans="1:23" x14ac:dyDescent="0.35">
      <c r="A5" t="s">
        <v>4</v>
      </c>
      <c r="B5">
        <v>1290</v>
      </c>
      <c r="C5" t="s">
        <v>2</v>
      </c>
      <c r="D5">
        <v>1290</v>
      </c>
      <c r="E5" t="s">
        <v>2</v>
      </c>
      <c r="F5">
        <v>1290</v>
      </c>
      <c r="G5" t="s">
        <v>2</v>
      </c>
      <c r="H5">
        <v>1290</v>
      </c>
      <c r="I5" t="s">
        <v>2</v>
      </c>
      <c r="J5">
        <v>1290</v>
      </c>
      <c r="K5" t="s">
        <v>2</v>
      </c>
      <c r="O5" t="s">
        <v>32</v>
      </c>
      <c r="P5">
        <v>96</v>
      </c>
      <c r="Q5" t="s">
        <v>30</v>
      </c>
    </row>
    <row r="6" spans="1:23" x14ac:dyDescent="0.35">
      <c r="O6" t="s">
        <v>33</v>
      </c>
      <c r="P6">
        <v>50</v>
      </c>
      <c r="Q6" t="s">
        <v>30</v>
      </c>
    </row>
    <row r="7" spans="1:23" x14ac:dyDescent="0.35">
      <c r="A7" t="s">
        <v>5</v>
      </c>
      <c r="B7" s="2">
        <f>B17*B4+B10</f>
        <v>45.156000000000006</v>
      </c>
      <c r="C7" t="s">
        <v>1</v>
      </c>
      <c r="D7" s="2">
        <f>D17*D4+D10</f>
        <v>45.8855</v>
      </c>
      <c r="E7" t="s">
        <v>1</v>
      </c>
      <c r="F7" s="2">
        <f>F17*F4+F10</f>
        <v>43.866399999999999</v>
      </c>
      <c r="G7" t="s">
        <v>1</v>
      </c>
      <c r="H7" s="2">
        <f>H17*H4+H10</f>
        <v>41.524799999999999</v>
      </c>
      <c r="I7" t="s">
        <v>1</v>
      </c>
      <c r="J7" s="2">
        <f>J17*J4+J10</f>
        <v>38.923200000000001</v>
      </c>
      <c r="K7" t="s">
        <v>1</v>
      </c>
      <c r="O7" t="s">
        <v>34</v>
      </c>
      <c r="P7">
        <v>30</v>
      </c>
      <c r="Q7" t="s">
        <v>30</v>
      </c>
    </row>
    <row r="8" spans="1:23" x14ac:dyDescent="0.35">
      <c r="A8" t="s">
        <v>7</v>
      </c>
      <c r="B8" s="2">
        <f>B7-(B16*B4)</f>
        <v>35.233613993288593</v>
      </c>
      <c r="C8" s="2" t="s">
        <v>1</v>
      </c>
      <c r="D8" s="2">
        <f>D7-(D16*D4)</f>
        <v>35.557239035087719</v>
      </c>
      <c r="E8" s="2" t="s">
        <v>1</v>
      </c>
      <c r="F8" s="2">
        <f>F7-(F16*F4)</f>
        <v>35.885086923076919</v>
      </c>
      <c r="G8" t="s">
        <v>1</v>
      </c>
      <c r="H8" s="2">
        <f>H7-(H16*H4)</f>
        <v>34.358017391304344</v>
      </c>
      <c r="I8" s="2" t="s">
        <v>1</v>
      </c>
      <c r="J8" s="2">
        <f>J7-(J16*J4)</f>
        <v>32.32976</v>
      </c>
      <c r="K8" t="s">
        <v>1</v>
      </c>
      <c r="O8" t="s">
        <v>35</v>
      </c>
      <c r="P8">
        <v>2</v>
      </c>
      <c r="Q8" t="s">
        <v>30</v>
      </c>
      <c r="W8">
        <v>39</v>
      </c>
    </row>
    <row r="9" spans="1:23" x14ac:dyDescent="0.35">
      <c r="A9" t="s">
        <v>6</v>
      </c>
      <c r="B9" s="2">
        <f>B8+1.018</f>
        <v>36.251613993288593</v>
      </c>
      <c r="C9" s="2" t="s">
        <v>1</v>
      </c>
      <c r="D9" s="2">
        <f>D8+1.018</f>
        <v>36.575239035087719</v>
      </c>
      <c r="E9" s="2" t="s">
        <v>1</v>
      </c>
      <c r="F9" s="2">
        <f>F8+1.018</f>
        <v>36.90308692307692</v>
      </c>
      <c r="G9" t="s">
        <v>1</v>
      </c>
      <c r="H9" s="2">
        <f>H8+1.018</f>
        <v>35.376017391304345</v>
      </c>
      <c r="I9" s="2" t="s">
        <v>1</v>
      </c>
      <c r="J9" s="2">
        <f>J8+1.018</f>
        <v>33.347760000000001</v>
      </c>
      <c r="K9" t="s">
        <v>1</v>
      </c>
      <c r="O9" t="s">
        <v>36</v>
      </c>
      <c r="P9">
        <v>0.5</v>
      </c>
      <c r="Q9" t="s">
        <v>30</v>
      </c>
      <c r="W9">
        <v>39.299999999999997</v>
      </c>
    </row>
    <row r="10" spans="1:23" x14ac:dyDescent="0.35">
      <c r="A10" t="s">
        <v>8</v>
      </c>
      <c r="B10">
        <v>27</v>
      </c>
      <c r="C10" t="s">
        <v>1</v>
      </c>
      <c r="D10">
        <v>26.6</v>
      </c>
      <c r="E10" t="s">
        <v>1</v>
      </c>
      <c r="F10">
        <v>27.1</v>
      </c>
      <c r="G10" t="s">
        <v>1</v>
      </c>
      <c r="H10">
        <v>25.8</v>
      </c>
      <c r="I10" t="s">
        <v>1</v>
      </c>
      <c r="J10">
        <v>24.8</v>
      </c>
      <c r="K10" t="s">
        <v>1</v>
      </c>
      <c r="O10" t="s">
        <v>37</v>
      </c>
      <c r="P10">
        <v>7</v>
      </c>
    </row>
    <row r="11" spans="1:23" x14ac:dyDescent="0.35">
      <c r="A11" t="s">
        <v>14</v>
      </c>
      <c r="B11">
        <v>33.700000000000003</v>
      </c>
      <c r="C11" t="s">
        <v>1</v>
      </c>
      <c r="D11">
        <v>34</v>
      </c>
      <c r="E11" t="s">
        <v>1</v>
      </c>
      <c r="F11" s="2">
        <v>34.6</v>
      </c>
      <c r="G11" t="s">
        <v>1</v>
      </c>
      <c r="H11">
        <v>33.6</v>
      </c>
      <c r="I11" t="s">
        <v>1</v>
      </c>
      <c r="J11">
        <v>33</v>
      </c>
      <c r="K11" t="s">
        <v>1</v>
      </c>
      <c r="O11" t="s">
        <v>38</v>
      </c>
      <c r="P11">
        <v>38</v>
      </c>
    </row>
    <row r="12" spans="1:23" x14ac:dyDescent="0.35">
      <c r="A12" t="s">
        <v>9</v>
      </c>
      <c r="B12">
        <v>36.6</v>
      </c>
      <c r="C12" t="s">
        <v>1</v>
      </c>
      <c r="D12">
        <v>34.4</v>
      </c>
      <c r="E12" t="s">
        <v>1</v>
      </c>
      <c r="F12" s="2">
        <v>36</v>
      </c>
      <c r="G12" t="s">
        <v>1</v>
      </c>
      <c r="H12">
        <v>35.299999999999997</v>
      </c>
      <c r="I12" t="s">
        <v>1</v>
      </c>
      <c r="J12">
        <v>34.5</v>
      </c>
      <c r="K12" t="s">
        <v>1</v>
      </c>
      <c r="O12" t="s">
        <v>39</v>
      </c>
      <c r="P12">
        <v>2</v>
      </c>
    </row>
    <row r="13" spans="1:23" x14ac:dyDescent="0.35">
      <c r="A13" t="s">
        <v>25</v>
      </c>
      <c r="B13">
        <f>B12-B11</f>
        <v>2.8999999999999986</v>
      </c>
      <c r="C13" t="s">
        <v>24</v>
      </c>
      <c r="D13">
        <f t="shared" ref="D13:J13" si="0">D12-D11</f>
        <v>0.39999999999999858</v>
      </c>
      <c r="E13" t="s">
        <v>24</v>
      </c>
      <c r="F13" s="2">
        <v>2.4999999999999973</v>
      </c>
      <c r="G13" t="s">
        <v>24</v>
      </c>
      <c r="H13">
        <f t="shared" si="0"/>
        <v>1.6999999999999957</v>
      </c>
      <c r="I13" t="s">
        <v>24</v>
      </c>
      <c r="J13">
        <f t="shared" si="0"/>
        <v>1.5</v>
      </c>
      <c r="K13" t="s">
        <v>24</v>
      </c>
    </row>
    <row r="14" spans="1:23" x14ac:dyDescent="0.35">
      <c r="A14" t="s">
        <v>26</v>
      </c>
      <c r="B14">
        <f>B11-B10</f>
        <v>6.7000000000000028</v>
      </c>
      <c r="C14" t="s">
        <v>24</v>
      </c>
      <c r="D14">
        <f t="shared" ref="D14:J14" si="1">D11-D10</f>
        <v>7.3999999999999986</v>
      </c>
      <c r="E14" t="s">
        <v>24</v>
      </c>
      <c r="F14" s="2">
        <v>7.8571428571428603</v>
      </c>
      <c r="G14" t="s">
        <v>24</v>
      </c>
      <c r="H14">
        <f t="shared" si="1"/>
        <v>7.8000000000000007</v>
      </c>
      <c r="I14" t="s">
        <v>24</v>
      </c>
      <c r="J14">
        <f t="shared" si="1"/>
        <v>8.1999999999999993</v>
      </c>
      <c r="K14" t="s">
        <v>24</v>
      </c>
    </row>
    <row r="15" spans="1:23" x14ac:dyDescent="0.35">
      <c r="A15" t="s">
        <v>27</v>
      </c>
      <c r="B15">
        <f>B12-B10</f>
        <v>9.6000000000000014</v>
      </c>
      <c r="C15" t="s">
        <v>24</v>
      </c>
      <c r="D15">
        <f t="shared" ref="D15:J15" si="2">D12-D10</f>
        <v>7.7999999999999972</v>
      </c>
      <c r="E15" t="s">
        <v>24</v>
      </c>
      <c r="F15" s="2">
        <v>10.357142857142858</v>
      </c>
      <c r="G15" t="s">
        <v>24</v>
      </c>
      <c r="H15">
        <f t="shared" si="2"/>
        <v>9.4999999999999964</v>
      </c>
      <c r="I15" t="s">
        <v>24</v>
      </c>
      <c r="J15">
        <f t="shared" si="2"/>
        <v>9.6999999999999993</v>
      </c>
      <c r="K15" t="s">
        <v>24</v>
      </c>
      <c r="O15" t="s">
        <v>40</v>
      </c>
      <c r="P15">
        <f>P3*P6*P11*P12*2/1000^2</f>
        <v>1.1399999999999999</v>
      </c>
      <c r="Q15" t="s">
        <v>41</v>
      </c>
    </row>
    <row r="16" spans="1:23" x14ac:dyDescent="0.35">
      <c r="A16" t="s">
        <v>47</v>
      </c>
      <c r="B16" s="1">
        <f>'AC Freezer 33'!B13*0.667</f>
        <v>6.5580872483221489E-2</v>
      </c>
      <c r="C16" s="1" t="s">
        <v>21</v>
      </c>
      <c r="D16" s="1">
        <f>'AC Freezer 33'!D13*0.667</f>
        <v>6.9085357624831326E-2</v>
      </c>
      <c r="E16" s="1" t="s">
        <v>21</v>
      </c>
      <c r="F16" s="1">
        <f>'AC Freezer 33'!J13*0.667</f>
        <v>5.3315384615384633E-2</v>
      </c>
      <c r="G16" t="s">
        <v>21</v>
      </c>
      <c r="H16" s="1">
        <f>J16/0.92</f>
        <v>4.922240802675585E-2</v>
      </c>
      <c r="I16" s="1" t="s">
        <v>21</v>
      </c>
      <c r="J16" s="1">
        <f>'AC Freezer 33'!F13*0.667</f>
        <v>4.5284615384615381E-2</v>
      </c>
      <c r="K16" t="s">
        <v>21</v>
      </c>
      <c r="O16" t="s">
        <v>42</v>
      </c>
      <c r="P16">
        <f>P3*P7*P10*P12*2/1000^2</f>
        <v>0.126</v>
      </c>
      <c r="Q16" t="s">
        <v>41</v>
      </c>
    </row>
    <row r="17" spans="1:17" x14ac:dyDescent="0.35">
      <c r="A17" t="s">
        <v>20</v>
      </c>
      <c r="B17" s="1">
        <v>0.12</v>
      </c>
      <c r="C17" s="1" t="s">
        <v>21</v>
      </c>
      <c r="D17" s="1">
        <v>0.129</v>
      </c>
      <c r="E17" s="1" t="s">
        <v>21</v>
      </c>
      <c r="F17" s="1">
        <v>0.112</v>
      </c>
      <c r="G17" t="s">
        <v>21</v>
      </c>
      <c r="H17" s="1">
        <v>0.108</v>
      </c>
      <c r="I17" s="1" t="s">
        <v>21</v>
      </c>
      <c r="J17" s="1">
        <v>9.7000000000000003E-2</v>
      </c>
      <c r="K17" t="s">
        <v>21</v>
      </c>
      <c r="O17" t="s">
        <v>43</v>
      </c>
      <c r="P17">
        <f>P3*P9*P11*P12*2/1000^2</f>
        <v>1.14E-2</v>
      </c>
      <c r="Q17" t="s">
        <v>41</v>
      </c>
    </row>
    <row r="18" spans="1:17" x14ac:dyDescent="0.35">
      <c r="A18" t="s">
        <v>22</v>
      </c>
      <c r="B18" s="2">
        <f>B7-B8</f>
        <v>9.9223860067114131</v>
      </c>
      <c r="C18" s="2" t="s">
        <v>24</v>
      </c>
      <c r="D18" s="2">
        <f>D7-D8</f>
        <v>10.328260964912282</v>
      </c>
      <c r="E18" s="2" t="s">
        <v>24</v>
      </c>
      <c r="F18" s="2">
        <f>F7-F8</f>
        <v>7.9813130769230796</v>
      </c>
      <c r="G18" t="s">
        <v>24</v>
      </c>
      <c r="H18" s="2">
        <f>H7-H8</f>
        <v>7.1667826086956552</v>
      </c>
      <c r="I18" s="2" t="s">
        <v>24</v>
      </c>
      <c r="J18" s="2">
        <f>J7-J8</f>
        <v>6.5934400000000011</v>
      </c>
      <c r="K18" t="s">
        <v>24</v>
      </c>
      <c r="O18" t="s">
        <v>44</v>
      </c>
      <c r="P18">
        <f>P3*P9*P10*P12*2/1000^2</f>
        <v>2.0999999999999999E-3</v>
      </c>
      <c r="Q18" t="s">
        <v>41</v>
      </c>
    </row>
    <row r="19" spans="1:17" x14ac:dyDescent="0.35">
      <c r="A19" t="s">
        <v>23</v>
      </c>
      <c r="B19" s="2">
        <f>B7-B10</f>
        <v>18.156000000000006</v>
      </c>
      <c r="C19" s="2" t="s">
        <v>24</v>
      </c>
      <c r="D19" s="2">
        <f>D7-D10</f>
        <v>19.285499999999999</v>
      </c>
      <c r="E19" s="2" t="s">
        <v>24</v>
      </c>
      <c r="F19" s="2">
        <f>F7-F10</f>
        <v>16.766399999999997</v>
      </c>
      <c r="G19" t="s">
        <v>24</v>
      </c>
      <c r="H19" s="2">
        <f>H7-H10</f>
        <v>15.724799999999998</v>
      </c>
      <c r="I19" s="2" t="s">
        <v>24</v>
      </c>
      <c r="J19" s="2">
        <f>J7-J10</f>
        <v>14.123200000000001</v>
      </c>
      <c r="K19" t="s">
        <v>24</v>
      </c>
      <c r="O19" t="s">
        <v>45</v>
      </c>
      <c r="P19">
        <f>P4*P9*P11*P12*2/1000^2</f>
        <v>7.8279999999999999E-3</v>
      </c>
      <c r="Q19" t="s">
        <v>41</v>
      </c>
    </row>
    <row r="20" spans="1:17" x14ac:dyDescent="0.35">
      <c r="O20" t="s">
        <v>46</v>
      </c>
      <c r="P20">
        <f>P4*P9*P10*P12*2/1000^2</f>
        <v>1.4419999999999999E-3</v>
      </c>
      <c r="Q20" t="s">
        <v>41</v>
      </c>
    </row>
    <row r="21" spans="1:17" x14ac:dyDescent="0.35">
      <c r="A21" t="s">
        <v>11</v>
      </c>
      <c r="B21">
        <v>1.05</v>
      </c>
      <c r="C21" t="s">
        <v>10</v>
      </c>
      <c r="D21">
        <v>1.05</v>
      </c>
      <c r="E21" t="s">
        <v>10</v>
      </c>
      <c r="F21">
        <v>1.05</v>
      </c>
      <c r="G21" t="s">
        <v>10</v>
      </c>
      <c r="H21">
        <v>0.81</v>
      </c>
      <c r="I21" t="s">
        <v>10</v>
      </c>
      <c r="J21">
        <v>0.94</v>
      </c>
      <c r="K21" t="s">
        <v>10</v>
      </c>
    </row>
    <row r="22" spans="1:17" x14ac:dyDescent="0.35">
      <c r="A22" t="s">
        <v>12</v>
      </c>
      <c r="B22">
        <v>0.72</v>
      </c>
      <c r="C22" t="s">
        <v>10</v>
      </c>
      <c r="D22">
        <v>0.72</v>
      </c>
      <c r="E22" t="s">
        <v>10</v>
      </c>
      <c r="F22">
        <v>0.72</v>
      </c>
      <c r="G22" t="s">
        <v>10</v>
      </c>
      <c r="H22">
        <v>0.4</v>
      </c>
      <c r="I22" t="s">
        <v>10</v>
      </c>
      <c r="J22">
        <v>0.72</v>
      </c>
      <c r="K22" t="s">
        <v>10</v>
      </c>
      <c r="O22" t="s">
        <v>63</v>
      </c>
      <c r="P22" s="6">
        <f>SUM(P15:P21)</f>
        <v>1.28877</v>
      </c>
      <c r="Q22" t="s">
        <v>41</v>
      </c>
    </row>
    <row r="23" spans="1:17" x14ac:dyDescent="0.35">
      <c r="A23" t="s">
        <v>9</v>
      </c>
      <c r="B23">
        <v>0.2</v>
      </c>
      <c r="C23" t="s">
        <v>10</v>
      </c>
      <c r="D23">
        <v>0.2</v>
      </c>
      <c r="E23" t="s">
        <v>10</v>
      </c>
      <c r="F23">
        <v>0.2</v>
      </c>
      <c r="G23" t="s">
        <v>10</v>
      </c>
      <c r="H23">
        <v>0.13</v>
      </c>
      <c r="I23" t="s">
        <v>10</v>
      </c>
      <c r="J23">
        <v>0.2</v>
      </c>
      <c r="K23" t="s">
        <v>10</v>
      </c>
    </row>
    <row r="27" spans="1:17" x14ac:dyDescent="0.35">
      <c r="A27" t="s">
        <v>28</v>
      </c>
    </row>
    <row r="29" spans="1:17" x14ac:dyDescent="0.35">
      <c r="A29" t="s">
        <v>13</v>
      </c>
      <c r="B29" t="s">
        <v>17</v>
      </c>
      <c r="D29" t="s">
        <v>17</v>
      </c>
      <c r="F29" t="s">
        <v>17</v>
      </c>
      <c r="H29" t="s">
        <v>17</v>
      </c>
      <c r="J29" t="s">
        <v>17</v>
      </c>
      <c r="L29" t="s">
        <v>17</v>
      </c>
    </row>
    <row r="30" spans="1:17" x14ac:dyDescent="0.35">
      <c r="A30" t="s">
        <v>3</v>
      </c>
      <c r="B30">
        <v>149.69999999999999</v>
      </c>
      <c r="C30" t="s">
        <v>0</v>
      </c>
      <c r="D30">
        <v>149.4</v>
      </c>
      <c r="E30" t="s">
        <v>0</v>
      </c>
      <c r="F30">
        <v>147</v>
      </c>
      <c r="G30" t="s">
        <v>0</v>
      </c>
      <c r="H30">
        <v>148.19999999999999</v>
      </c>
      <c r="I30" t="s">
        <v>0</v>
      </c>
      <c r="J30">
        <v>149.19999999999999</v>
      </c>
      <c r="K30" t="s">
        <v>0</v>
      </c>
      <c r="L30">
        <v>148.6</v>
      </c>
      <c r="M30" t="s">
        <v>0</v>
      </c>
    </row>
    <row r="31" spans="1:17" x14ac:dyDescent="0.35">
      <c r="A31" t="s">
        <v>4</v>
      </c>
      <c r="B31">
        <v>1290</v>
      </c>
      <c r="C31" t="s">
        <v>2</v>
      </c>
      <c r="D31">
        <v>1150</v>
      </c>
      <c r="E31" t="s">
        <v>2</v>
      </c>
      <c r="F31">
        <v>985</v>
      </c>
      <c r="G31" t="s">
        <v>2</v>
      </c>
      <c r="H31">
        <v>778</v>
      </c>
      <c r="I31" t="s">
        <v>2</v>
      </c>
      <c r="J31">
        <v>2967</v>
      </c>
      <c r="K31" t="s">
        <v>2</v>
      </c>
      <c r="L31">
        <v>2621</v>
      </c>
      <c r="M31" t="s">
        <v>2</v>
      </c>
      <c r="N31" s="3"/>
      <c r="O31" s="3"/>
      <c r="P31" s="3"/>
      <c r="Q31" s="3"/>
    </row>
    <row r="32" spans="1:17" x14ac:dyDescent="0.35">
      <c r="N32" s="3"/>
      <c r="O32" s="3"/>
      <c r="P32" s="3"/>
      <c r="Q32" s="3"/>
    </row>
    <row r="33" spans="1:18" x14ac:dyDescent="0.35">
      <c r="A33" t="s">
        <v>5</v>
      </c>
      <c r="B33" s="2">
        <f>B43*B30+B36</f>
        <v>43.866399999999999</v>
      </c>
      <c r="C33" t="s">
        <v>1</v>
      </c>
      <c r="D33" s="2">
        <f>D43*D30+D36</f>
        <v>44.878600000000006</v>
      </c>
      <c r="E33" t="s">
        <v>1</v>
      </c>
      <c r="F33" s="2">
        <f>F43*F30+F36</f>
        <v>46.063000000000002</v>
      </c>
      <c r="G33" t="s">
        <v>1</v>
      </c>
      <c r="H33" s="2">
        <f>H43*H30+H36</f>
        <v>48.185399999999994</v>
      </c>
      <c r="I33" t="s">
        <v>1</v>
      </c>
      <c r="J33" s="2">
        <f>J43*J30+J36</f>
        <v>37.693199999999997</v>
      </c>
      <c r="K33" s="2" t="s">
        <v>1</v>
      </c>
      <c r="L33" s="2">
        <f>L43*L30+L36</f>
        <v>38.393599999999999</v>
      </c>
      <c r="M33" t="s">
        <v>1</v>
      </c>
      <c r="N33" s="3"/>
      <c r="O33" s="3"/>
      <c r="P33" s="3"/>
      <c r="Q33" s="3"/>
    </row>
    <row r="34" spans="1:18" x14ac:dyDescent="0.35">
      <c r="A34" t="s">
        <v>7</v>
      </c>
      <c r="B34" s="2">
        <f>B33-(B42*B30)</f>
        <v>35.932299999999998</v>
      </c>
      <c r="C34" t="s">
        <v>1</v>
      </c>
      <c r="D34" s="2">
        <f>D33-(D42*D30)</f>
        <v>37.109800000000007</v>
      </c>
      <c r="E34" t="s">
        <v>1</v>
      </c>
      <c r="F34" s="2">
        <f>F33-(F42*F30)</f>
        <v>38.566000000000003</v>
      </c>
      <c r="G34" t="s">
        <v>1</v>
      </c>
      <c r="H34" s="2">
        <f>H33-(H42*H30)</f>
        <v>39.886199999999995</v>
      </c>
      <c r="I34" s="2" t="s">
        <v>1</v>
      </c>
      <c r="J34" s="2">
        <f>J33-(J42*J30)</f>
        <v>30.084</v>
      </c>
      <c r="K34" s="2" t="s">
        <v>1</v>
      </c>
      <c r="L34" s="2">
        <f>L33-(L42*L30)</f>
        <v>30.666399999999999</v>
      </c>
      <c r="M34" s="2" t="s">
        <v>1</v>
      </c>
      <c r="N34" s="1"/>
      <c r="O34" s="1"/>
      <c r="P34" s="3"/>
      <c r="Q34" s="3"/>
      <c r="R34" s="3"/>
    </row>
    <row r="35" spans="1:18" x14ac:dyDescent="0.35">
      <c r="A35" t="s">
        <v>6</v>
      </c>
      <c r="B35" s="2">
        <f>B34+1.018</f>
        <v>36.950299999999999</v>
      </c>
      <c r="C35" s="2" t="s">
        <v>1</v>
      </c>
      <c r="D35" s="2">
        <f>D34+1.018</f>
        <v>38.127800000000008</v>
      </c>
      <c r="E35" s="2" t="s">
        <v>1</v>
      </c>
      <c r="F35" s="2">
        <f>F34+1.018</f>
        <v>39.584000000000003</v>
      </c>
      <c r="G35" s="2" t="s">
        <v>1</v>
      </c>
      <c r="H35" s="2">
        <f>H34+1.018</f>
        <v>40.904199999999996</v>
      </c>
      <c r="I35" s="2" t="s">
        <v>1</v>
      </c>
      <c r="J35" s="2">
        <f>J34+1.018</f>
        <v>31.102</v>
      </c>
      <c r="K35" s="2" t="s">
        <v>1</v>
      </c>
      <c r="L35" s="2">
        <f>L34+1.018</f>
        <v>31.6844</v>
      </c>
      <c r="M35" s="2" t="s">
        <v>1</v>
      </c>
      <c r="N35" s="1"/>
      <c r="O35" s="1"/>
      <c r="P35" s="3"/>
      <c r="Q35" s="3"/>
      <c r="R35" s="3"/>
    </row>
    <row r="36" spans="1:18" x14ac:dyDescent="0.35">
      <c r="A36" t="s">
        <v>8</v>
      </c>
      <c r="B36">
        <v>27.1</v>
      </c>
      <c r="C36" t="s">
        <v>1</v>
      </c>
      <c r="D36">
        <v>27.1</v>
      </c>
      <c r="E36" t="s">
        <v>1</v>
      </c>
      <c r="F36">
        <v>27.1</v>
      </c>
      <c r="G36" t="s">
        <v>1</v>
      </c>
      <c r="H36">
        <v>26.4</v>
      </c>
      <c r="I36" t="s">
        <v>1</v>
      </c>
      <c r="J36">
        <v>27.1</v>
      </c>
      <c r="K36" t="s">
        <v>1</v>
      </c>
      <c r="L36">
        <v>27.1</v>
      </c>
      <c r="M36" t="s">
        <v>1</v>
      </c>
      <c r="N36" s="1"/>
      <c r="O36" s="1"/>
      <c r="P36" s="3"/>
      <c r="Q36" s="3"/>
      <c r="R36" s="3"/>
    </row>
    <row r="37" spans="1:18" x14ac:dyDescent="0.35">
      <c r="A37" t="s">
        <v>14</v>
      </c>
      <c r="B37" s="2">
        <v>34.6</v>
      </c>
      <c r="C37" t="s">
        <v>1</v>
      </c>
      <c r="D37">
        <v>36</v>
      </c>
      <c r="E37" t="s">
        <v>1</v>
      </c>
      <c r="F37">
        <v>36.4</v>
      </c>
      <c r="G37" t="s">
        <v>1</v>
      </c>
      <c r="H37">
        <v>39.6</v>
      </c>
      <c r="I37" t="s">
        <v>1</v>
      </c>
      <c r="J37">
        <v>30.4</v>
      </c>
      <c r="K37" t="s">
        <v>1</v>
      </c>
      <c r="L37">
        <v>31.4</v>
      </c>
      <c r="M37" t="s">
        <v>1</v>
      </c>
      <c r="N37" s="1"/>
      <c r="O37" s="1"/>
      <c r="P37" s="2"/>
      <c r="Q37" s="3"/>
      <c r="R37" s="3"/>
    </row>
    <row r="38" spans="1:18" x14ac:dyDescent="0.35">
      <c r="A38" t="s">
        <v>9</v>
      </c>
      <c r="B38" s="2">
        <v>36</v>
      </c>
      <c r="C38" t="s">
        <v>1</v>
      </c>
      <c r="D38">
        <v>37.200000000000003</v>
      </c>
      <c r="E38" t="s">
        <v>1</v>
      </c>
      <c r="F38">
        <v>38.1</v>
      </c>
      <c r="G38" t="s">
        <v>1</v>
      </c>
      <c r="H38">
        <v>40.200000000000003</v>
      </c>
      <c r="I38" t="s">
        <v>1</v>
      </c>
      <c r="J38">
        <v>33.5</v>
      </c>
      <c r="K38" t="s">
        <v>1</v>
      </c>
      <c r="L38">
        <v>33.700000000000003</v>
      </c>
      <c r="M38" t="s">
        <v>1</v>
      </c>
      <c r="N38" s="1"/>
      <c r="O38" s="1"/>
      <c r="P38" s="2"/>
      <c r="Q38" s="3"/>
      <c r="R38" s="3"/>
    </row>
    <row r="39" spans="1:18" x14ac:dyDescent="0.35">
      <c r="A39" t="s">
        <v>25</v>
      </c>
      <c r="B39" s="2">
        <v>2.4999999999999973</v>
      </c>
      <c r="C39" t="s">
        <v>24</v>
      </c>
      <c r="D39">
        <f>D38-D37</f>
        <v>1.2000000000000028</v>
      </c>
      <c r="E39" t="s">
        <v>24</v>
      </c>
      <c r="F39">
        <f t="shared" ref="F39" si="3">F38-F37</f>
        <v>1.7000000000000028</v>
      </c>
      <c r="G39" t="s">
        <v>24</v>
      </c>
      <c r="H39">
        <f t="shared" ref="H39" si="4">H38-H37</f>
        <v>0.60000000000000142</v>
      </c>
      <c r="I39" t="s">
        <v>24</v>
      </c>
      <c r="J39">
        <f t="shared" ref="J39" si="5">J38-J37</f>
        <v>3.1000000000000014</v>
      </c>
      <c r="K39" t="s">
        <v>24</v>
      </c>
      <c r="L39">
        <f t="shared" ref="L39" si="6">L38-L37</f>
        <v>2.3000000000000043</v>
      </c>
      <c r="M39" t="s">
        <v>24</v>
      </c>
      <c r="N39" s="1"/>
      <c r="O39" s="1"/>
      <c r="Q39" s="3"/>
      <c r="R39" s="3"/>
    </row>
    <row r="40" spans="1:18" x14ac:dyDescent="0.35">
      <c r="A40" t="s">
        <v>26</v>
      </c>
      <c r="B40" s="2">
        <v>7.8571428571428603</v>
      </c>
      <c r="C40" t="s">
        <v>24</v>
      </c>
      <c r="D40">
        <f>D37-D36</f>
        <v>8.8999999999999986</v>
      </c>
      <c r="E40" t="s">
        <v>24</v>
      </c>
      <c r="F40">
        <f t="shared" ref="F40" si="7">F37-F36</f>
        <v>9.2999999999999972</v>
      </c>
      <c r="G40" t="s">
        <v>24</v>
      </c>
      <c r="H40">
        <f t="shared" ref="H40" si="8">H37-H36</f>
        <v>13.200000000000003</v>
      </c>
      <c r="I40" t="s">
        <v>24</v>
      </c>
      <c r="J40">
        <f t="shared" ref="J40" si="9">J37-J36</f>
        <v>3.2999999999999972</v>
      </c>
      <c r="K40" t="s">
        <v>24</v>
      </c>
      <c r="L40">
        <f t="shared" ref="L40" si="10">L37-L36</f>
        <v>4.2999999999999972</v>
      </c>
      <c r="M40" t="s">
        <v>24</v>
      </c>
      <c r="N40" s="1"/>
      <c r="O40" s="1"/>
      <c r="Q40" s="3"/>
      <c r="R40" s="3"/>
    </row>
    <row r="41" spans="1:18" x14ac:dyDescent="0.35">
      <c r="A41" t="s">
        <v>27</v>
      </c>
      <c r="B41" s="2">
        <v>10.357142857142858</v>
      </c>
      <c r="C41" t="s">
        <v>24</v>
      </c>
      <c r="D41">
        <f>D38-D36</f>
        <v>10.100000000000001</v>
      </c>
      <c r="E41" t="s">
        <v>24</v>
      </c>
      <c r="F41">
        <f t="shared" ref="F41" si="11">F38-F36</f>
        <v>11</v>
      </c>
      <c r="G41" t="s">
        <v>24</v>
      </c>
      <c r="H41">
        <f t="shared" ref="H41" si="12">H38-H36</f>
        <v>13.800000000000004</v>
      </c>
      <c r="I41" t="s">
        <v>24</v>
      </c>
      <c r="J41">
        <f t="shared" ref="J41" si="13">J38-J36</f>
        <v>6.3999999999999986</v>
      </c>
      <c r="K41" t="s">
        <v>24</v>
      </c>
      <c r="L41">
        <f t="shared" ref="L41" si="14">L38-L36</f>
        <v>6.6000000000000014</v>
      </c>
      <c r="M41" t="s">
        <v>24</v>
      </c>
      <c r="N41" s="1"/>
      <c r="O41" s="1"/>
      <c r="Q41" s="3"/>
      <c r="R41" s="3"/>
    </row>
    <row r="42" spans="1:18" x14ac:dyDescent="0.35">
      <c r="A42" t="s">
        <v>47</v>
      </c>
      <c r="B42" s="1">
        <v>5.2999999999999999E-2</v>
      </c>
      <c r="C42" s="1" t="s">
        <v>21</v>
      </c>
      <c r="D42" s="1">
        <v>5.1999999999999998E-2</v>
      </c>
      <c r="E42" s="1" t="s">
        <v>21</v>
      </c>
      <c r="F42" s="1">
        <v>5.0999999999999997E-2</v>
      </c>
      <c r="G42" s="1" t="s">
        <v>21</v>
      </c>
      <c r="H42" s="1">
        <v>5.6000000000000001E-2</v>
      </c>
      <c r="I42" s="1" t="s">
        <v>21</v>
      </c>
      <c r="J42" s="1">
        <v>5.0999999999999997E-2</v>
      </c>
      <c r="K42" s="1" t="s">
        <v>21</v>
      </c>
      <c r="L42" s="1">
        <v>5.1999999999999998E-2</v>
      </c>
      <c r="M42" s="1" t="s">
        <v>21</v>
      </c>
      <c r="N42" s="1"/>
      <c r="O42" s="1"/>
      <c r="P42" s="3"/>
      <c r="Q42" s="3"/>
      <c r="R42" s="3"/>
    </row>
    <row r="43" spans="1:18" x14ac:dyDescent="0.35">
      <c r="A43" t="s">
        <v>20</v>
      </c>
      <c r="B43" s="1">
        <v>0.112</v>
      </c>
      <c r="C43" s="1" t="s">
        <v>21</v>
      </c>
      <c r="D43" s="1">
        <v>0.11899999999999999</v>
      </c>
      <c r="E43" s="1" t="s">
        <v>21</v>
      </c>
      <c r="F43" s="1">
        <v>0.129</v>
      </c>
      <c r="G43" s="1" t="s">
        <v>21</v>
      </c>
      <c r="H43" s="1">
        <v>0.14699999999999999</v>
      </c>
      <c r="I43" s="1" t="s">
        <v>21</v>
      </c>
      <c r="J43" s="1">
        <v>7.0999999999999994E-2</v>
      </c>
      <c r="K43" s="1" t="s">
        <v>21</v>
      </c>
      <c r="L43" s="1">
        <v>7.5999999999999998E-2</v>
      </c>
      <c r="M43" s="1" t="s">
        <v>21</v>
      </c>
      <c r="N43" s="1"/>
      <c r="O43" s="1"/>
      <c r="P43" s="3"/>
      <c r="Q43" s="3"/>
      <c r="R43" s="3"/>
    </row>
    <row r="44" spans="1:18" x14ac:dyDescent="0.35">
      <c r="A44" t="s">
        <v>22</v>
      </c>
      <c r="B44" s="2">
        <f>B33-B34</f>
        <v>7.9341000000000008</v>
      </c>
      <c r="C44" s="2" t="s">
        <v>24</v>
      </c>
      <c r="D44" s="2">
        <f>D33-D34</f>
        <v>7.7687999999999988</v>
      </c>
      <c r="E44" s="2" t="s">
        <v>24</v>
      </c>
      <c r="F44" s="2">
        <f t="shared" ref="F44" si="15">F33-F34</f>
        <v>7.4969999999999999</v>
      </c>
      <c r="G44" s="2" t="s">
        <v>24</v>
      </c>
      <c r="H44" s="2">
        <f t="shared" ref="H44" si="16">H33-H34</f>
        <v>8.299199999999999</v>
      </c>
      <c r="I44" s="2" t="s">
        <v>24</v>
      </c>
      <c r="J44" s="2">
        <f t="shared" ref="J44" si="17">J33-J34</f>
        <v>7.6091999999999977</v>
      </c>
      <c r="K44" s="2" t="s">
        <v>24</v>
      </c>
      <c r="L44" s="2">
        <f t="shared" ref="L44" si="18">L33-L34</f>
        <v>7.7271999999999998</v>
      </c>
      <c r="M44" s="2" t="s">
        <v>24</v>
      </c>
      <c r="N44" s="1"/>
      <c r="O44" s="1"/>
      <c r="P44" s="3"/>
      <c r="Q44" s="3"/>
      <c r="R44" s="3"/>
    </row>
    <row r="45" spans="1:18" x14ac:dyDescent="0.35">
      <c r="A45" t="s">
        <v>23</v>
      </c>
      <c r="B45" s="2">
        <f>B33-B36</f>
        <v>16.766399999999997</v>
      </c>
      <c r="C45" s="2" t="s">
        <v>24</v>
      </c>
      <c r="D45" s="2">
        <f>D33-D36</f>
        <v>17.778600000000004</v>
      </c>
      <c r="E45" s="2" t="s">
        <v>24</v>
      </c>
      <c r="F45" s="2">
        <f t="shared" ref="F45" si="19">F33-F36</f>
        <v>18.963000000000001</v>
      </c>
      <c r="G45" s="2" t="s">
        <v>24</v>
      </c>
      <c r="H45" s="2">
        <f t="shared" ref="H45" si="20">H33-H36</f>
        <v>21.785399999999996</v>
      </c>
      <c r="I45" s="2" t="s">
        <v>24</v>
      </c>
      <c r="J45" s="2">
        <f t="shared" ref="J45" si="21">J33-J36</f>
        <v>10.593199999999996</v>
      </c>
      <c r="K45" s="2" t="s">
        <v>24</v>
      </c>
      <c r="L45" s="2">
        <f t="shared" ref="L45" si="22">L33-L36</f>
        <v>11.293599999999998</v>
      </c>
      <c r="M45" s="2" t="s">
        <v>24</v>
      </c>
      <c r="N45" s="1"/>
      <c r="O45" s="1"/>
      <c r="P45" s="3"/>
      <c r="Q45" s="3"/>
      <c r="R45" s="3"/>
    </row>
    <row r="46" spans="1:18" x14ac:dyDescent="0.35">
      <c r="N46" s="1"/>
      <c r="O46" s="1"/>
      <c r="P46" s="3"/>
      <c r="Q46" s="3"/>
      <c r="R46" s="3"/>
    </row>
    <row r="47" spans="1:18" x14ac:dyDescent="0.35">
      <c r="A47" t="s">
        <v>11</v>
      </c>
      <c r="B47">
        <v>1.05</v>
      </c>
      <c r="C47" t="s">
        <v>10</v>
      </c>
      <c r="D47" s="6">
        <f>B47*(D$31/$B$31)</f>
        <v>0.93604651162790709</v>
      </c>
      <c r="E47" t="s">
        <v>10</v>
      </c>
      <c r="F47" s="6">
        <f>B47*(F$31/$B$31)</f>
        <v>0.80174418604651165</v>
      </c>
      <c r="G47" t="s">
        <v>10</v>
      </c>
      <c r="H47" s="6">
        <f>B47*(H$31/$B$31)</f>
        <v>0.6332558139534884</v>
      </c>
      <c r="I47" t="s">
        <v>10</v>
      </c>
      <c r="J47" s="6">
        <f>B47*(J$31/$B$31)</f>
        <v>2.415</v>
      </c>
      <c r="K47" t="s">
        <v>10</v>
      </c>
      <c r="L47" s="6">
        <f>B47*(L$31/$B$31)</f>
        <v>2.1333720930232563</v>
      </c>
      <c r="M47" t="s">
        <v>10</v>
      </c>
      <c r="N47" s="1"/>
      <c r="O47" s="1"/>
      <c r="P47" s="3"/>
      <c r="Q47" s="3"/>
      <c r="R47" s="3"/>
    </row>
    <row r="48" spans="1:18" x14ac:dyDescent="0.35">
      <c r="A48" t="s">
        <v>12</v>
      </c>
      <c r="B48">
        <v>0.72</v>
      </c>
      <c r="C48" s="6" t="s">
        <v>10</v>
      </c>
      <c r="D48" s="6">
        <f t="shared" ref="D48:D49" si="23">B48*(D$31/$B$31)</f>
        <v>0.64186046511627903</v>
      </c>
      <c r="E48" s="6" t="s">
        <v>10</v>
      </c>
      <c r="F48" s="6">
        <f t="shared" ref="F48:F49" si="24">B48*(F$31/$B$31)</f>
        <v>0.54976744186046511</v>
      </c>
      <c r="G48" s="6" t="s">
        <v>10</v>
      </c>
      <c r="H48" s="6">
        <f t="shared" ref="H48:H49" si="25">B48*(H$31/$B$31)</f>
        <v>0.43423255813953487</v>
      </c>
      <c r="I48" s="6" t="s">
        <v>10</v>
      </c>
      <c r="J48" s="6">
        <f t="shared" ref="J48:J49" si="26">B48*(J$31/$B$31)</f>
        <v>1.6559999999999999</v>
      </c>
      <c r="K48" s="6" t="s">
        <v>10</v>
      </c>
      <c r="L48" s="6">
        <f t="shared" ref="L48:L49" si="27">B48*(L$31/$B$31)</f>
        <v>1.4628837209302326</v>
      </c>
      <c r="M48" t="s">
        <v>10</v>
      </c>
      <c r="N48" s="1"/>
      <c r="O48" s="1"/>
      <c r="P48" s="3"/>
      <c r="Q48" s="3"/>
      <c r="R48" s="3"/>
    </row>
    <row r="49" spans="1:23" x14ac:dyDescent="0.35">
      <c r="A49" t="s">
        <v>9</v>
      </c>
      <c r="B49">
        <v>0.2</v>
      </c>
      <c r="C49" t="s">
        <v>10</v>
      </c>
      <c r="D49" s="6">
        <f t="shared" si="23"/>
        <v>0.17829457364341086</v>
      </c>
      <c r="E49" s="6" t="s">
        <v>10</v>
      </c>
      <c r="F49" s="6">
        <f t="shared" si="24"/>
        <v>0.15271317829457365</v>
      </c>
      <c r="G49" s="6" t="s">
        <v>10</v>
      </c>
      <c r="H49" s="6">
        <f t="shared" si="25"/>
        <v>0.1206201550387597</v>
      </c>
      <c r="I49" t="s">
        <v>10</v>
      </c>
      <c r="J49" s="6">
        <f t="shared" si="26"/>
        <v>0.45999999999999996</v>
      </c>
      <c r="K49" s="6" t="s">
        <v>10</v>
      </c>
      <c r="L49" s="6">
        <f t="shared" si="27"/>
        <v>0.4063565891472869</v>
      </c>
      <c r="M49" t="s">
        <v>10</v>
      </c>
      <c r="N49" s="1"/>
      <c r="O49" s="3"/>
      <c r="P49" s="3"/>
      <c r="Q49" s="3"/>
    </row>
    <row r="50" spans="1:23" x14ac:dyDescent="0.35">
      <c r="M50" s="4"/>
      <c r="N50" s="1"/>
      <c r="O50" s="3"/>
      <c r="P50" s="3"/>
      <c r="Q50" s="3"/>
    </row>
    <row r="51" spans="1:23" x14ac:dyDescent="0.35">
      <c r="M51" s="4"/>
      <c r="N51" s="1"/>
      <c r="O51" s="3"/>
      <c r="P51" s="3"/>
      <c r="Q51" s="3"/>
    </row>
    <row r="52" spans="1:23" x14ac:dyDescent="0.35">
      <c r="B52">
        <v>120</v>
      </c>
      <c r="C52" t="s">
        <v>30</v>
      </c>
      <c r="L52">
        <v>140</v>
      </c>
      <c r="M52" t="s">
        <v>30</v>
      </c>
      <c r="N52" s="1"/>
      <c r="O52" s="1"/>
      <c r="P52" s="3"/>
      <c r="Q52" s="3"/>
      <c r="R52" s="3"/>
    </row>
    <row r="53" spans="1:23" x14ac:dyDescent="0.35">
      <c r="B53" s="5" t="s">
        <v>2</v>
      </c>
      <c r="C53" s="5" t="s">
        <v>21</v>
      </c>
      <c r="D53" s="5" t="s">
        <v>10</v>
      </c>
      <c r="L53" s="5" t="s">
        <v>2</v>
      </c>
      <c r="M53" s="5" t="s">
        <v>21</v>
      </c>
      <c r="N53" s="5" t="s">
        <v>10</v>
      </c>
      <c r="Q53" s="1"/>
      <c r="R53" s="3" t="s">
        <v>2</v>
      </c>
      <c r="S53" s="3" t="s">
        <v>21</v>
      </c>
      <c r="T53" t="s">
        <v>10</v>
      </c>
    </row>
    <row r="54" spans="1:23" x14ac:dyDescent="0.35">
      <c r="Q54" s="1"/>
      <c r="R54" s="3"/>
      <c r="S54" s="3"/>
      <c r="T54" s="3"/>
    </row>
    <row r="55" spans="1:23" x14ac:dyDescent="0.35">
      <c r="B55" s="4">
        <v>0</v>
      </c>
      <c r="C55" s="1">
        <f t="shared" ref="C55:C100" si="28">(E55 + F55*B55)^(-1/G55)</f>
        <v>0.7800002241436782</v>
      </c>
      <c r="D55" s="6">
        <v>0</v>
      </c>
      <c r="E55" s="1">
        <v>1.5603945232199199</v>
      </c>
      <c r="F55" s="3">
        <v>3.7948877389276998E-2</v>
      </c>
      <c r="G55" s="3">
        <v>1.79077827090907</v>
      </c>
      <c r="H55" s="3">
        <v>0.42134011126760601</v>
      </c>
      <c r="I55" s="3">
        <v>5.4520258463375303E-4</v>
      </c>
      <c r="J55" s="3">
        <v>-4.2830644598722897E-8</v>
      </c>
      <c r="K55" s="3"/>
      <c r="L55" s="4">
        <f>B55</f>
        <v>0</v>
      </c>
      <c r="M55" s="1">
        <f>C55</f>
        <v>0.7800002241436782</v>
      </c>
      <c r="N55" s="6">
        <v>0</v>
      </c>
      <c r="O55" s="1"/>
      <c r="P55" s="2">
        <f>((B55/B$31)*B$47)*(1/(0.0131081/0.009861459)*(136/116)^2.5)</f>
        <v>0</v>
      </c>
      <c r="Q55" s="2"/>
      <c r="R55" s="4">
        <f>L55</f>
        <v>0</v>
      </c>
      <c r="S55" s="1">
        <f>M55</f>
        <v>0.7800002241436782</v>
      </c>
      <c r="T55" s="6">
        <f>N55/((((136*M$81)-2.2)/136)/M$81)</f>
        <v>0</v>
      </c>
      <c r="U55" s="3"/>
      <c r="V55" s="3"/>
    </row>
    <row r="56" spans="1:23" x14ac:dyDescent="0.35">
      <c r="B56" s="4">
        <v>50</v>
      </c>
      <c r="C56" s="1">
        <f t="shared" si="28"/>
        <v>0.500175724775764</v>
      </c>
      <c r="D56" s="6">
        <f t="shared" ref="D56:D106" si="29">B$48/(B$31/B56)</f>
        <v>2.7906976744186046E-2</v>
      </c>
      <c r="E56" s="1">
        <v>1.5603945232199199</v>
      </c>
      <c r="F56" s="3">
        <v>3.7948877389276998E-2</v>
      </c>
      <c r="G56" s="3">
        <v>1.79077827090907</v>
      </c>
      <c r="H56" s="3">
        <v>0.42134011126760601</v>
      </c>
      <c r="I56" s="3">
        <v>5.4520258463375303E-4</v>
      </c>
      <c r="J56" s="3">
        <v>-4.2830644598722897E-8</v>
      </c>
      <c r="K56" s="3"/>
      <c r="L56" s="4">
        <f t="shared" ref="L56:L106" si="30">B56</f>
        <v>50</v>
      </c>
      <c r="M56" s="1">
        <f>C56*(D56/N56)</f>
        <v>0.42544716678551486</v>
      </c>
      <c r="N56" s="6">
        <f>((P56/D56)^0.33)*D56</f>
        <v>3.2808756078426621E-2</v>
      </c>
      <c r="O56" s="1"/>
      <c r="P56" s="2">
        <f t="shared" ref="P56:P106" si="31">((B56/B$31)*B$47)*(1/(0.0131081/0.009861459)*(136/116)^2.5)</f>
        <v>4.5569400852145225E-2</v>
      </c>
      <c r="Q56" s="2"/>
      <c r="R56" s="4">
        <f t="shared" ref="R56:R106" si="32">L56</f>
        <v>50</v>
      </c>
      <c r="S56" s="1">
        <f t="shared" ref="S56:S80" si="33">((((136*M$81)-2.2)/136)/M$81)*M56</f>
        <v>0.35283043035702555</v>
      </c>
      <c r="T56" s="6">
        <f t="shared" ref="T56:T106" si="34">N56/((((136*M$81)-2.2)/136)/M$81)</f>
        <v>3.9561191774755054E-2</v>
      </c>
      <c r="U56" s="3"/>
      <c r="V56" s="3"/>
      <c r="W56" s="3"/>
    </row>
    <row r="57" spans="1:23" x14ac:dyDescent="0.35">
      <c r="B57" s="4">
        <v>100</v>
      </c>
      <c r="C57" s="1">
        <f t="shared" si="28"/>
        <v>0.39177431184973271</v>
      </c>
      <c r="D57" s="6">
        <f t="shared" si="29"/>
        <v>5.5813953488372092E-2</v>
      </c>
      <c r="E57" s="1">
        <v>1.5603945232199199</v>
      </c>
      <c r="F57" s="3">
        <v>3.7948877389276998E-2</v>
      </c>
      <c r="G57" s="3">
        <v>1.79077827090907</v>
      </c>
      <c r="H57" s="3">
        <v>0.42134011126760601</v>
      </c>
      <c r="I57" s="3">
        <v>5.4520258463375303E-4</v>
      </c>
      <c r="J57" s="3">
        <v>-4.2830644598722897E-8</v>
      </c>
      <c r="K57" s="3"/>
      <c r="L57" s="4">
        <f t="shared" si="30"/>
        <v>100</v>
      </c>
      <c r="M57" s="1">
        <f t="shared" ref="M57:M106" si="35">C57*(D57/N57)</f>
        <v>0.33324142444245625</v>
      </c>
      <c r="N57" s="6">
        <f t="shared" ref="N57:N106" si="36">((P57/D57)^0.33)*D57</f>
        <v>6.5617512156853242E-2</v>
      </c>
      <c r="O57" s="1"/>
      <c r="P57" s="2">
        <f t="shared" si="31"/>
        <v>9.1138801704290451E-2</v>
      </c>
      <c r="Q57" s="2"/>
      <c r="R57" s="4">
        <f t="shared" si="32"/>
        <v>100</v>
      </c>
      <c r="S57" s="1">
        <f t="shared" si="33"/>
        <v>0.27636267056890695</v>
      </c>
      <c r="T57" s="6">
        <f t="shared" si="34"/>
        <v>7.9122383549510109E-2</v>
      </c>
      <c r="U57" s="3"/>
      <c r="V57" s="3"/>
      <c r="W57" s="3"/>
    </row>
    <row r="58" spans="1:23" x14ac:dyDescent="0.35">
      <c r="B58" s="4">
        <v>150</v>
      </c>
      <c r="C58" s="1">
        <f t="shared" si="28"/>
        <v>0.33073636762154923</v>
      </c>
      <c r="D58" s="6">
        <f t="shared" si="29"/>
        <v>8.3720930232558138E-2</v>
      </c>
      <c r="E58" s="1">
        <v>1.5603945232199199</v>
      </c>
      <c r="F58" s="3">
        <v>3.7948877389276998E-2</v>
      </c>
      <c r="G58" s="3">
        <v>1.79077827090907</v>
      </c>
      <c r="H58" s="3">
        <v>0.42134011126760601</v>
      </c>
      <c r="I58" s="3">
        <v>5.4520258463375303E-4</v>
      </c>
      <c r="J58" s="3">
        <v>-4.2830644598722897E-8</v>
      </c>
      <c r="K58" s="3"/>
      <c r="L58" s="4">
        <f t="shared" si="30"/>
        <v>150</v>
      </c>
      <c r="M58" s="1">
        <f t="shared" si="35"/>
        <v>0.28132283033248628</v>
      </c>
      <c r="N58" s="6">
        <f t="shared" si="36"/>
        <v>9.8426268235279862E-2</v>
      </c>
      <c r="O58" s="1"/>
      <c r="P58" s="2">
        <f t="shared" si="31"/>
        <v>0.13670820255643568</v>
      </c>
      <c r="Q58" s="2"/>
      <c r="R58" s="4">
        <f t="shared" si="32"/>
        <v>150</v>
      </c>
      <c r="S58" s="1">
        <f t="shared" si="33"/>
        <v>0.23330571465647632</v>
      </c>
      <c r="T58" s="6">
        <f t="shared" si="34"/>
        <v>0.11868357532426516</v>
      </c>
      <c r="U58" s="3"/>
      <c r="V58" s="3"/>
      <c r="W58" s="3"/>
    </row>
    <row r="59" spans="1:23" x14ac:dyDescent="0.35">
      <c r="B59" s="4">
        <v>200</v>
      </c>
      <c r="C59" s="1">
        <f t="shared" si="28"/>
        <v>0.29048396504015261</v>
      </c>
      <c r="D59" s="6">
        <f t="shared" si="29"/>
        <v>0.11162790697674418</v>
      </c>
      <c r="E59" s="1">
        <v>1.5603945232199199</v>
      </c>
      <c r="F59" s="3">
        <v>3.7948877389276998E-2</v>
      </c>
      <c r="G59" s="3">
        <v>1.79077827090907</v>
      </c>
      <c r="H59" s="3">
        <v>0.42134011126760601</v>
      </c>
      <c r="I59" s="3">
        <v>5.4520258463375303E-4</v>
      </c>
      <c r="J59" s="3">
        <v>-4.2830644598722897E-8</v>
      </c>
      <c r="K59" s="3"/>
      <c r="L59" s="4">
        <f t="shared" si="30"/>
        <v>200</v>
      </c>
      <c r="M59" s="1">
        <f t="shared" si="35"/>
        <v>0.24708432217169413</v>
      </c>
      <c r="N59" s="6">
        <f t="shared" si="36"/>
        <v>0.13123502431370648</v>
      </c>
      <c r="O59" s="1"/>
      <c r="P59" s="2">
        <f t="shared" si="31"/>
        <v>0.1822776034085809</v>
      </c>
      <c r="Q59" s="2"/>
      <c r="R59" s="4">
        <f t="shared" si="32"/>
        <v>200</v>
      </c>
      <c r="S59" s="1">
        <f t="shared" si="33"/>
        <v>0.20491114886249362</v>
      </c>
      <c r="T59" s="6">
        <f t="shared" si="34"/>
        <v>0.15824476709902022</v>
      </c>
      <c r="U59" s="3"/>
      <c r="V59" s="3"/>
      <c r="W59" s="3"/>
    </row>
    <row r="60" spans="1:23" x14ac:dyDescent="0.35">
      <c r="B60" s="4">
        <v>250</v>
      </c>
      <c r="C60" s="1">
        <f t="shared" si="28"/>
        <v>0.2614699244382499</v>
      </c>
      <c r="D60" s="6">
        <f t="shared" si="29"/>
        <v>0.13953488372093023</v>
      </c>
      <c r="E60" s="1">
        <v>1.5603945232199199</v>
      </c>
      <c r="F60" s="3">
        <v>3.7948877389276998E-2</v>
      </c>
      <c r="G60" s="3">
        <v>1.79077827090907</v>
      </c>
      <c r="H60" s="3">
        <v>0.42134011126760601</v>
      </c>
      <c r="I60" s="3">
        <v>5.4520258463375303E-4</v>
      </c>
      <c r="J60" s="3">
        <v>-4.2830644598722897E-8</v>
      </c>
      <c r="K60" s="3"/>
      <c r="L60" s="4">
        <f t="shared" si="30"/>
        <v>250</v>
      </c>
      <c r="M60" s="1">
        <f t="shared" si="35"/>
        <v>0.22240511292655657</v>
      </c>
      <c r="N60" s="6">
        <f t="shared" si="36"/>
        <v>0.1640437803921331</v>
      </c>
      <c r="O60" s="1"/>
      <c r="P60" s="2">
        <f t="shared" si="31"/>
        <v>0.22784700426072615</v>
      </c>
      <c r="Q60" s="3"/>
      <c r="R60" s="4">
        <f t="shared" si="32"/>
        <v>250</v>
      </c>
      <c r="S60" s="1">
        <f t="shared" si="33"/>
        <v>0.18444426907428527</v>
      </c>
      <c r="T60" s="6">
        <f t="shared" si="34"/>
        <v>0.19780595887377528</v>
      </c>
      <c r="U60" s="3"/>
      <c r="V60" s="3"/>
    </row>
    <row r="61" spans="1:23" x14ac:dyDescent="0.35">
      <c r="B61" s="4">
        <v>300</v>
      </c>
      <c r="C61" s="1">
        <f t="shared" si="28"/>
        <v>0.23932213283989551</v>
      </c>
      <c r="D61" s="6">
        <f t="shared" si="29"/>
        <v>0.16744186046511628</v>
      </c>
      <c r="E61" s="1">
        <v>1.5603945232199199</v>
      </c>
      <c r="F61" s="3">
        <v>3.7948877389276998E-2</v>
      </c>
      <c r="G61" s="3">
        <v>1.79077827090907</v>
      </c>
      <c r="H61" s="3">
        <v>0.42134011126760601</v>
      </c>
      <c r="I61" s="3">
        <v>5.4520258463375303E-4</v>
      </c>
      <c r="J61" s="3">
        <v>-4.2830644598722897E-8</v>
      </c>
      <c r="K61" s="3"/>
      <c r="L61" s="4">
        <f t="shared" si="30"/>
        <v>300</v>
      </c>
      <c r="M61" s="1">
        <f t="shared" si="35"/>
        <v>0.20356630344554819</v>
      </c>
      <c r="N61" s="6">
        <f t="shared" si="36"/>
        <v>0.19685253647055972</v>
      </c>
      <c r="O61" s="1"/>
      <c r="P61" s="2">
        <f t="shared" si="31"/>
        <v>0.27341640511287135</v>
      </c>
      <c r="Q61" s="3"/>
      <c r="R61" s="4">
        <f t="shared" si="32"/>
        <v>300</v>
      </c>
      <c r="S61" s="1">
        <f t="shared" si="33"/>
        <v>0.16882093020751318</v>
      </c>
      <c r="T61" s="6">
        <f t="shared" si="34"/>
        <v>0.23736715064853031</v>
      </c>
      <c r="U61" s="3"/>
      <c r="V61" s="3"/>
    </row>
    <row r="62" spans="1:23" x14ac:dyDescent="0.35">
      <c r="B62" s="4">
        <v>350</v>
      </c>
      <c r="C62" s="1">
        <f t="shared" si="28"/>
        <v>0.22172322698716843</v>
      </c>
      <c r="D62" s="6">
        <f t="shared" si="29"/>
        <v>0.19534883720930232</v>
      </c>
      <c r="E62" s="1">
        <v>1.5603945232199199</v>
      </c>
      <c r="F62" s="3">
        <v>3.7948877389276998E-2</v>
      </c>
      <c r="G62" s="3">
        <v>1.79077827090907</v>
      </c>
      <c r="H62" s="3">
        <v>0.42134011126760601</v>
      </c>
      <c r="I62" s="3">
        <v>5.4520258463375303E-4</v>
      </c>
      <c r="J62" s="3">
        <v>-4.2830644598722897E-8</v>
      </c>
      <c r="K62" s="3"/>
      <c r="L62" s="4">
        <f t="shared" si="30"/>
        <v>350</v>
      </c>
      <c r="M62" s="1">
        <f t="shared" si="35"/>
        <v>0.18859675521942335</v>
      </c>
      <c r="N62" s="6">
        <f t="shared" si="36"/>
        <v>0.22966129254898637</v>
      </c>
      <c r="O62" s="1"/>
      <c r="P62" s="2">
        <f t="shared" si="31"/>
        <v>0.31898580596501658</v>
      </c>
      <c r="Q62" s="3"/>
      <c r="R62" s="4">
        <f t="shared" si="32"/>
        <v>350</v>
      </c>
      <c r="S62" s="1">
        <f t="shared" si="33"/>
        <v>0.15640643422489778</v>
      </c>
      <c r="T62" s="6">
        <f t="shared" si="34"/>
        <v>0.2769283424232854</v>
      </c>
      <c r="U62" s="3"/>
      <c r="V62" s="3"/>
    </row>
    <row r="63" spans="1:23" x14ac:dyDescent="0.35">
      <c r="B63" s="4">
        <v>400</v>
      </c>
      <c r="C63" s="1">
        <f t="shared" si="28"/>
        <v>0.20731734783229094</v>
      </c>
      <c r="D63" s="6">
        <f t="shared" si="29"/>
        <v>0.22325581395348837</v>
      </c>
      <c r="E63" s="1">
        <v>1.5603945232199199</v>
      </c>
      <c r="F63" s="3">
        <v>3.7948877389276998E-2</v>
      </c>
      <c r="G63" s="3">
        <v>1.79077827090907</v>
      </c>
      <c r="H63" s="3">
        <v>0.42134011126760601</v>
      </c>
      <c r="I63" s="3">
        <v>5.4520258463375303E-4</v>
      </c>
      <c r="J63" s="3">
        <v>-4.2830644598722897E-8</v>
      </c>
      <c r="K63" s="3"/>
      <c r="L63" s="4">
        <f t="shared" si="30"/>
        <v>400</v>
      </c>
      <c r="M63" s="1">
        <f t="shared" si="35"/>
        <v>0.17634318078966701</v>
      </c>
      <c r="N63" s="6">
        <f t="shared" si="36"/>
        <v>0.26247004862741297</v>
      </c>
      <c r="O63" s="1"/>
      <c r="P63" s="2">
        <f t="shared" si="31"/>
        <v>0.3645552068171618</v>
      </c>
      <c r="Q63" s="3"/>
      <c r="R63" s="4">
        <f t="shared" si="32"/>
        <v>400</v>
      </c>
      <c r="S63" s="1">
        <f t="shared" si="33"/>
        <v>0.14624434060436983</v>
      </c>
      <c r="T63" s="6">
        <f t="shared" si="34"/>
        <v>0.31648953419804043</v>
      </c>
      <c r="U63" s="3"/>
      <c r="V63" s="3"/>
    </row>
    <row r="64" spans="1:23" x14ac:dyDescent="0.35">
      <c r="B64" s="4">
        <v>450</v>
      </c>
      <c r="C64" s="1">
        <f t="shared" si="28"/>
        <v>0.19525227659985933</v>
      </c>
      <c r="D64" s="6">
        <f t="shared" si="29"/>
        <v>0.25116279069767439</v>
      </c>
      <c r="E64" s="1">
        <v>1.5603945232199199</v>
      </c>
      <c r="F64" s="3">
        <v>3.7948877389276998E-2</v>
      </c>
      <c r="G64" s="3">
        <v>1.79077827090907</v>
      </c>
      <c r="H64" s="3">
        <v>0.42134011126760601</v>
      </c>
      <c r="I64" s="3">
        <v>5.4520258463375303E-4</v>
      </c>
      <c r="J64" s="3">
        <v>-4.2830644598722897E-8</v>
      </c>
      <c r="K64" s="3"/>
      <c r="L64" s="4">
        <f t="shared" si="30"/>
        <v>450</v>
      </c>
      <c r="M64" s="1">
        <f t="shared" si="35"/>
        <v>0.16608068679277288</v>
      </c>
      <c r="N64" s="6">
        <f t="shared" si="36"/>
        <v>0.29527880470583956</v>
      </c>
      <c r="O64" s="1"/>
      <c r="P64" s="2">
        <f t="shared" si="31"/>
        <v>0.41012460766930703</v>
      </c>
      <c r="Q64" s="3"/>
      <c r="R64" s="4">
        <f t="shared" si="32"/>
        <v>450</v>
      </c>
      <c r="S64" s="1">
        <f t="shared" si="33"/>
        <v>0.13773348319093687</v>
      </c>
      <c r="T64" s="6">
        <f t="shared" si="34"/>
        <v>0.35605072597279547</v>
      </c>
      <c r="U64" s="3"/>
      <c r="V64" s="3"/>
    </row>
    <row r="65" spans="2:22" x14ac:dyDescent="0.35">
      <c r="B65" s="4">
        <v>500</v>
      </c>
      <c r="C65" s="1">
        <f t="shared" si="28"/>
        <v>0.18496236399884619</v>
      </c>
      <c r="D65" s="6">
        <f t="shared" si="29"/>
        <v>0.27906976744186046</v>
      </c>
      <c r="E65" s="1">
        <v>1.5603945232199199</v>
      </c>
      <c r="F65" s="3">
        <v>3.7948877389276998E-2</v>
      </c>
      <c r="G65" s="3">
        <v>1.79077827090907</v>
      </c>
      <c r="H65" s="3">
        <v>0.42134011126760601</v>
      </c>
      <c r="I65" s="3">
        <v>5.4520258463375303E-4</v>
      </c>
      <c r="J65" s="3">
        <v>-4.2830644598722897E-8</v>
      </c>
      <c r="K65" s="3"/>
      <c r="L65" s="4">
        <f t="shared" si="30"/>
        <v>500</v>
      </c>
      <c r="M65" s="1">
        <f t="shared" si="35"/>
        <v>0.15732813454819075</v>
      </c>
      <c r="N65" s="6">
        <f t="shared" si="36"/>
        <v>0.32808756078426621</v>
      </c>
      <c r="O65" s="1"/>
      <c r="P65" s="2">
        <f t="shared" si="31"/>
        <v>0.45569400852145231</v>
      </c>
      <c r="Q65" s="3"/>
      <c r="R65" s="4">
        <f t="shared" si="32"/>
        <v>500</v>
      </c>
      <c r="S65" s="1">
        <f t="shared" si="33"/>
        <v>0.13047484565314094</v>
      </c>
      <c r="T65" s="6">
        <f t="shared" si="34"/>
        <v>0.39561191774755056</v>
      </c>
      <c r="U65" s="3"/>
      <c r="V65" s="3"/>
    </row>
    <row r="66" spans="2:22" x14ac:dyDescent="0.35">
      <c r="B66" s="4">
        <v>550</v>
      </c>
      <c r="C66" s="1">
        <f t="shared" si="28"/>
        <v>0.17605571493363789</v>
      </c>
      <c r="D66" s="6">
        <f t="shared" si="29"/>
        <v>0.30697674418604654</v>
      </c>
      <c r="E66" s="1">
        <v>1.5603945232199199</v>
      </c>
      <c r="F66" s="3">
        <v>3.7948877389276998E-2</v>
      </c>
      <c r="G66" s="3">
        <v>1.79077827090907</v>
      </c>
      <c r="H66" s="3">
        <v>0.42134011126760601</v>
      </c>
      <c r="I66" s="3">
        <v>5.4520258463375303E-4</v>
      </c>
      <c r="J66" s="3">
        <v>-4.2830644598722897E-8</v>
      </c>
      <c r="K66" s="3"/>
      <c r="L66" s="4">
        <f t="shared" si="30"/>
        <v>550</v>
      </c>
      <c r="M66" s="1">
        <f t="shared" si="35"/>
        <v>0.14975217989336517</v>
      </c>
      <c r="N66" s="6">
        <f t="shared" si="36"/>
        <v>0.3608963168626928</v>
      </c>
      <c r="O66" s="2"/>
      <c r="P66" s="2">
        <f t="shared" si="31"/>
        <v>0.50126340937359748</v>
      </c>
      <c r="Q66" s="1"/>
      <c r="R66" s="4">
        <f t="shared" si="32"/>
        <v>550</v>
      </c>
      <c r="S66" s="1">
        <f t="shared" si="33"/>
        <v>0.12419198011798273</v>
      </c>
      <c r="T66" s="6">
        <f t="shared" si="34"/>
        <v>0.43517310952230553</v>
      </c>
      <c r="U66" s="3"/>
    </row>
    <row r="67" spans="2:22" x14ac:dyDescent="0.35">
      <c r="B67" s="4">
        <v>600</v>
      </c>
      <c r="C67" s="1">
        <f t="shared" si="28"/>
        <v>0.16825123490060273</v>
      </c>
      <c r="D67" s="6">
        <f t="shared" si="29"/>
        <v>0.33488372093023255</v>
      </c>
      <c r="E67" s="1">
        <v>1.5603945232199199</v>
      </c>
      <c r="F67" s="3">
        <v>3.7948877389276998E-2</v>
      </c>
      <c r="G67" s="3">
        <v>1.79077827090907</v>
      </c>
      <c r="H67" s="3">
        <v>0.42134011126760601</v>
      </c>
      <c r="I67" s="3">
        <v>5.4520258463375303E-4</v>
      </c>
      <c r="J67" s="3">
        <v>-4.2830644598722897E-8</v>
      </c>
      <c r="K67" s="3"/>
      <c r="L67" s="4">
        <f t="shared" si="30"/>
        <v>600</v>
      </c>
      <c r="M67" s="1">
        <f t="shared" si="35"/>
        <v>0.14311372513873363</v>
      </c>
      <c r="N67" s="6">
        <f t="shared" si="36"/>
        <v>0.39370507294111945</v>
      </c>
      <c r="O67" s="2"/>
      <c r="P67" s="2">
        <f t="shared" si="31"/>
        <v>0.5468328102257427</v>
      </c>
      <c r="Q67" s="1"/>
      <c r="R67" s="4">
        <f t="shared" si="32"/>
        <v>600</v>
      </c>
      <c r="S67" s="1">
        <f t="shared" si="33"/>
        <v>0.11868659888421108</v>
      </c>
      <c r="T67" s="6">
        <f t="shared" si="34"/>
        <v>0.47473430129706062</v>
      </c>
      <c r="U67" s="3"/>
    </row>
    <row r="68" spans="2:22" x14ac:dyDescent="0.35">
      <c r="B68" s="4">
        <v>650</v>
      </c>
      <c r="C68" s="1">
        <f t="shared" si="28"/>
        <v>0.16134144626024596</v>
      </c>
      <c r="D68" s="6">
        <f t="shared" si="29"/>
        <v>0.36279069767441857</v>
      </c>
      <c r="E68" s="1">
        <v>1.5603945232199199</v>
      </c>
      <c r="F68" s="3">
        <v>3.7948877389276998E-2</v>
      </c>
      <c r="G68" s="3">
        <v>1.79077827090907</v>
      </c>
      <c r="H68" s="3">
        <v>0.42134011126760601</v>
      </c>
      <c r="I68" s="3">
        <v>5.4520258463375303E-4</v>
      </c>
      <c r="J68" s="3">
        <v>-4.2830644598722897E-8</v>
      </c>
      <c r="K68" s="3"/>
      <c r="L68" s="4">
        <f t="shared" si="30"/>
        <v>650</v>
      </c>
      <c r="M68" s="1">
        <f t="shared" si="35"/>
        <v>0.13723629076015709</v>
      </c>
      <c r="N68" s="6">
        <f t="shared" si="36"/>
        <v>0.42651382901954604</v>
      </c>
      <c r="O68" s="2"/>
      <c r="P68" s="2">
        <f t="shared" si="31"/>
        <v>0.59240221107788793</v>
      </c>
      <c r="Q68" s="1"/>
      <c r="R68" s="4">
        <f t="shared" si="32"/>
        <v>650</v>
      </c>
      <c r="S68" s="1">
        <f t="shared" si="33"/>
        <v>0.11381234453940828</v>
      </c>
      <c r="T68" s="6">
        <f t="shared" si="34"/>
        <v>0.51429549307181566</v>
      </c>
      <c r="U68" s="3"/>
    </row>
    <row r="69" spans="2:22" x14ac:dyDescent="0.35">
      <c r="B69" s="4">
        <v>700</v>
      </c>
      <c r="C69" s="1">
        <f t="shared" si="28"/>
        <v>0.15516947954348637</v>
      </c>
      <c r="D69" s="6">
        <f t="shared" si="29"/>
        <v>0.39069767441860465</v>
      </c>
      <c r="E69" s="1">
        <v>1.5603945232199199</v>
      </c>
      <c r="F69" s="3">
        <v>3.7948877389276998E-2</v>
      </c>
      <c r="G69" s="3">
        <v>1.79077827090907</v>
      </c>
      <c r="H69" s="3">
        <v>0.42134011126760601</v>
      </c>
      <c r="I69" s="3">
        <v>5.4520258463375303E-4</v>
      </c>
      <c r="J69" s="3">
        <v>-4.2830644598722897E-8</v>
      </c>
      <c r="K69" s="3"/>
      <c r="L69" s="4">
        <f t="shared" si="30"/>
        <v>700</v>
      </c>
      <c r="M69" s="1">
        <f t="shared" si="35"/>
        <v>0.13198644431005782</v>
      </c>
      <c r="N69" s="6">
        <f t="shared" si="36"/>
        <v>0.45932258509797275</v>
      </c>
      <c r="O69" s="2"/>
      <c r="P69" s="2">
        <f t="shared" si="31"/>
        <v>0.63797161193003316</v>
      </c>
      <c r="Q69" s="1"/>
      <c r="R69" s="4">
        <f t="shared" si="32"/>
        <v>700</v>
      </c>
      <c r="S69" s="1">
        <f t="shared" si="33"/>
        <v>0.10945855932962065</v>
      </c>
      <c r="T69" s="6">
        <f t="shared" si="34"/>
        <v>0.5538566848465708</v>
      </c>
      <c r="U69" s="3"/>
    </row>
    <row r="70" spans="2:22" x14ac:dyDescent="0.35">
      <c r="B70" s="4">
        <v>778</v>
      </c>
      <c r="C70" s="1">
        <f t="shared" si="28"/>
        <v>0.1467364587790258</v>
      </c>
      <c r="D70" s="6">
        <f t="shared" si="29"/>
        <v>0.43423255813953487</v>
      </c>
      <c r="E70" s="1">
        <v>1.5603945232199199</v>
      </c>
      <c r="F70" s="3">
        <v>3.7948877389276998E-2</v>
      </c>
      <c r="G70" s="3">
        <v>1.79077827090907</v>
      </c>
      <c r="H70" s="3">
        <v>0.42134011126760601</v>
      </c>
      <c r="I70" s="3">
        <v>5.4520258463375303E-4</v>
      </c>
      <c r="J70" s="3">
        <v>-4.2830644598722897E-8</v>
      </c>
      <c r="K70" s="3"/>
      <c r="L70" s="4">
        <f t="shared" si="30"/>
        <v>778</v>
      </c>
      <c r="M70" s="1">
        <f t="shared" si="35"/>
        <v>0.12481335570546463</v>
      </c>
      <c r="N70" s="6">
        <f t="shared" si="36"/>
        <v>0.51050424458031829</v>
      </c>
      <c r="O70" s="2"/>
      <c r="P70" s="2">
        <f t="shared" si="31"/>
        <v>0.70905987725937969</v>
      </c>
      <c r="Q70" s="1"/>
      <c r="R70" s="4">
        <f t="shared" si="32"/>
        <v>778</v>
      </c>
      <c r="S70" s="1">
        <f t="shared" si="33"/>
        <v>0.10350979732828944</v>
      </c>
      <c r="T70" s="6">
        <f t="shared" si="34"/>
        <v>0.61557214401518867</v>
      </c>
      <c r="U70" s="3"/>
    </row>
    <row r="71" spans="2:22" x14ac:dyDescent="0.35">
      <c r="B71" s="4">
        <v>800</v>
      </c>
      <c r="C71" s="1">
        <f t="shared" si="28"/>
        <v>0.14458072827821625</v>
      </c>
      <c r="D71" s="6">
        <f t="shared" si="29"/>
        <v>0.44651162790697674</v>
      </c>
      <c r="E71" s="1">
        <v>1.5603945232199199</v>
      </c>
      <c r="F71" s="3">
        <v>3.7948877389276998E-2</v>
      </c>
      <c r="G71" s="3">
        <v>1.79077827090907</v>
      </c>
      <c r="H71" s="3">
        <v>0.42134011126760601</v>
      </c>
      <c r="I71" s="3">
        <v>5.4520258463375303E-4</v>
      </c>
      <c r="J71" s="3">
        <v>-4.2830644598722897E-8</v>
      </c>
      <c r="K71" s="3"/>
      <c r="L71" s="4">
        <f t="shared" si="30"/>
        <v>800</v>
      </c>
      <c r="M71" s="1">
        <f t="shared" si="35"/>
        <v>0.12297970127464693</v>
      </c>
      <c r="N71" s="6">
        <f t="shared" si="36"/>
        <v>0.52494009725482593</v>
      </c>
      <c r="O71" s="2"/>
      <c r="P71" s="2">
        <f t="shared" si="31"/>
        <v>0.72911041363432361</v>
      </c>
      <c r="R71" s="4">
        <f t="shared" si="32"/>
        <v>800</v>
      </c>
      <c r="S71" s="1">
        <f t="shared" si="33"/>
        <v>0.10198911712999435</v>
      </c>
      <c r="T71" s="6">
        <f t="shared" si="34"/>
        <v>0.63297906839608087</v>
      </c>
    </row>
    <row r="72" spans="2:22" x14ac:dyDescent="0.35">
      <c r="B72" s="4">
        <v>850</v>
      </c>
      <c r="C72" s="1">
        <f t="shared" si="28"/>
        <v>0.13999298851902628</v>
      </c>
      <c r="D72" s="6">
        <f t="shared" si="29"/>
        <v>0.47441860465116281</v>
      </c>
      <c r="E72" s="1">
        <v>1.5603945232199199</v>
      </c>
      <c r="F72" s="3">
        <v>3.7948877389276998E-2</v>
      </c>
      <c r="G72" s="3">
        <v>1.79077827090907</v>
      </c>
      <c r="H72" s="3">
        <v>0.42134011126760601</v>
      </c>
      <c r="I72" s="3">
        <v>5.4520258463375303E-4</v>
      </c>
      <c r="J72" s="3">
        <v>-4.2830644598722897E-8</v>
      </c>
      <c r="K72" s="3"/>
      <c r="L72" s="4">
        <f t="shared" si="30"/>
        <v>850</v>
      </c>
      <c r="M72" s="1">
        <f t="shared" si="35"/>
        <v>0.11907739097485846</v>
      </c>
      <c r="N72" s="6">
        <f t="shared" si="36"/>
        <v>0.55774885333325253</v>
      </c>
      <c r="O72" s="2"/>
      <c r="P72" s="2">
        <f t="shared" si="31"/>
        <v>0.77467981448646883</v>
      </c>
      <c r="R72" s="4">
        <f t="shared" si="32"/>
        <v>850</v>
      </c>
      <c r="S72" s="1">
        <f t="shared" si="33"/>
        <v>9.8752866121757779E-2</v>
      </c>
      <c r="T72" s="6">
        <f t="shared" si="34"/>
        <v>0.6725402601708359</v>
      </c>
    </row>
    <row r="73" spans="2:22" x14ac:dyDescent="0.35">
      <c r="B73" s="4">
        <v>900</v>
      </c>
      <c r="C73" s="1">
        <f t="shared" si="28"/>
        <v>0.13578971308851703</v>
      </c>
      <c r="D73" s="6">
        <f t="shared" si="29"/>
        <v>0.50232558139534877</v>
      </c>
      <c r="E73" s="1">
        <v>1.5603945232199199</v>
      </c>
      <c r="F73" s="3">
        <v>3.7948877389276998E-2</v>
      </c>
      <c r="G73" s="3">
        <v>1.79077827090907</v>
      </c>
      <c r="H73" s="3">
        <v>0.42134011126760601</v>
      </c>
      <c r="I73" s="3">
        <v>5.4520258463375303E-4</v>
      </c>
      <c r="J73" s="3">
        <v>-4.2830644598722897E-8</v>
      </c>
      <c r="K73" s="3"/>
      <c r="L73" s="4">
        <f t="shared" si="30"/>
        <v>900</v>
      </c>
      <c r="M73" s="1">
        <f t="shared" si="35"/>
        <v>0.11550210426151179</v>
      </c>
      <c r="N73" s="6">
        <f t="shared" si="36"/>
        <v>0.59055760941167912</v>
      </c>
      <c r="O73" s="2"/>
      <c r="P73" s="2">
        <f t="shared" si="31"/>
        <v>0.82024921533861406</v>
      </c>
      <c r="R73" s="4">
        <f t="shared" si="32"/>
        <v>900</v>
      </c>
      <c r="S73" s="1">
        <f t="shared" si="33"/>
        <v>9.5787821227344791E-2</v>
      </c>
      <c r="T73" s="6">
        <f t="shared" si="34"/>
        <v>0.71210145194559094</v>
      </c>
    </row>
    <row r="74" spans="2:22" x14ac:dyDescent="0.35">
      <c r="B74" s="4">
        <v>950</v>
      </c>
      <c r="C74" s="1">
        <f t="shared" si="28"/>
        <v>0.13192070299048875</v>
      </c>
      <c r="D74" s="6">
        <f t="shared" si="29"/>
        <v>0.53023255813953485</v>
      </c>
      <c r="E74" s="1">
        <v>1.5603945232199199</v>
      </c>
      <c r="F74" s="3">
        <v>3.7948877389276998E-2</v>
      </c>
      <c r="G74" s="3">
        <v>1.79077827090907</v>
      </c>
      <c r="H74" s="3">
        <v>0.42134011126760601</v>
      </c>
      <c r="I74" s="3">
        <v>5.4520258463375303E-4</v>
      </c>
      <c r="J74" s="3">
        <v>-4.2830644598722897E-8</v>
      </c>
      <c r="K74" s="3"/>
      <c r="L74" s="4">
        <f t="shared" si="30"/>
        <v>950</v>
      </c>
      <c r="M74" s="1">
        <f t="shared" si="35"/>
        <v>0.11221114209974628</v>
      </c>
      <c r="N74" s="6">
        <f t="shared" si="36"/>
        <v>0.62336636549010582</v>
      </c>
      <c r="O74" s="2"/>
      <c r="P74" s="2">
        <f t="shared" si="31"/>
        <v>0.86581861619075928</v>
      </c>
      <c r="R74" s="4">
        <f t="shared" si="32"/>
        <v>950</v>
      </c>
      <c r="S74" s="1">
        <f t="shared" si="33"/>
        <v>9.3058571425077813E-2</v>
      </c>
      <c r="T74" s="6">
        <f t="shared" si="34"/>
        <v>0.75166264372034608</v>
      </c>
    </row>
    <row r="75" spans="2:22" x14ac:dyDescent="0.35">
      <c r="B75" s="4">
        <v>1000</v>
      </c>
      <c r="C75" s="1">
        <f t="shared" si="28"/>
        <v>0.12834443363898171</v>
      </c>
      <c r="D75" s="6">
        <f t="shared" si="29"/>
        <v>0.55813953488372092</v>
      </c>
      <c r="E75" s="1">
        <v>1.5603945232199199</v>
      </c>
      <c r="F75" s="3">
        <v>3.7948877389276998E-2</v>
      </c>
      <c r="G75" s="3">
        <v>1.79077827090907</v>
      </c>
      <c r="H75" s="3">
        <v>0.42134011126760601</v>
      </c>
      <c r="I75" s="3">
        <v>5.4520258463375303E-4</v>
      </c>
      <c r="J75" s="3">
        <v>-4.2830644598722897E-8</v>
      </c>
      <c r="K75" s="3"/>
      <c r="L75" s="4">
        <f t="shared" si="30"/>
        <v>1000</v>
      </c>
      <c r="M75" s="1">
        <f t="shared" si="35"/>
        <v>0.10916918386808148</v>
      </c>
      <c r="N75" s="6">
        <f t="shared" si="36"/>
        <v>0.65617512156853242</v>
      </c>
      <c r="O75" s="2"/>
      <c r="P75" s="2">
        <f t="shared" si="31"/>
        <v>0.91138801704290462</v>
      </c>
      <c r="R75" s="4">
        <f t="shared" si="32"/>
        <v>1000</v>
      </c>
      <c r="S75" s="1">
        <f t="shared" si="33"/>
        <v>9.0535824734541082E-2</v>
      </c>
      <c r="T75" s="6">
        <f t="shared" si="34"/>
        <v>0.79122383549510111</v>
      </c>
    </row>
    <row r="76" spans="2:22" x14ac:dyDescent="0.35">
      <c r="B76" s="4">
        <v>1050</v>
      </c>
      <c r="C76" s="1">
        <f t="shared" si="28"/>
        <v>0.12502622346120845</v>
      </c>
      <c r="D76" s="6">
        <f t="shared" si="29"/>
        <v>0.58604651162790689</v>
      </c>
      <c r="E76" s="1">
        <v>1.5603945232199199</v>
      </c>
      <c r="F76" s="3">
        <v>3.7948877389276998E-2</v>
      </c>
      <c r="G76" s="3">
        <v>1.79077827090907</v>
      </c>
      <c r="H76" s="3">
        <v>0.42134011126760601</v>
      </c>
      <c r="I76" s="3">
        <v>5.4520258463375303E-4</v>
      </c>
      <c r="J76" s="3">
        <v>-4.2830644598722897E-8</v>
      </c>
      <c r="K76" s="3"/>
      <c r="L76" s="4">
        <f t="shared" si="30"/>
        <v>1050</v>
      </c>
      <c r="M76" s="1">
        <f t="shared" si="35"/>
        <v>0.10634672958051007</v>
      </c>
      <c r="N76" s="6">
        <f t="shared" si="36"/>
        <v>0.68898387764695901</v>
      </c>
      <c r="O76" s="2"/>
      <c r="P76" s="2">
        <f t="shared" si="31"/>
        <v>0.95695741789504973</v>
      </c>
      <c r="R76" s="4">
        <f t="shared" si="32"/>
        <v>1050</v>
      </c>
      <c r="S76" s="1">
        <f t="shared" si="33"/>
        <v>8.8195116325384126E-2</v>
      </c>
      <c r="T76" s="6">
        <f t="shared" si="34"/>
        <v>0.83078502726985615</v>
      </c>
    </row>
    <row r="77" spans="2:22" x14ac:dyDescent="0.35">
      <c r="B77" s="4">
        <v>1100</v>
      </c>
      <c r="C77" s="1">
        <f t="shared" si="28"/>
        <v>0.12193685314131343</v>
      </c>
      <c r="D77" s="6">
        <f t="shared" si="29"/>
        <v>0.61395348837209307</v>
      </c>
      <c r="E77" s="1">
        <v>1.5603945232199199</v>
      </c>
      <c r="F77" s="3">
        <v>3.7948877389276998E-2</v>
      </c>
      <c r="G77" s="3">
        <v>1.79077827090907</v>
      </c>
      <c r="H77" s="3">
        <v>0.42134011126760601</v>
      </c>
      <c r="I77" s="3">
        <v>5.4520258463375303E-4</v>
      </c>
      <c r="J77" s="3">
        <v>-4.2830644598722897E-8</v>
      </c>
      <c r="K77" s="3"/>
      <c r="L77" s="4">
        <f t="shared" si="30"/>
        <v>1100</v>
      </c>
      <c r="M77" s="1">
        <f t="shared" si="35"/>
        <v>0.10371892542160206</v>
      </c>
      <c r="N77" s="6">
        <f t="shared" si="36"/>
        <v>0.7217926337253856</v>
      </c>
      <c r="O77" s="2"/>
      <c r="P77" s="2">
        <f t="shared" si="31"/>
        <v>1.002526818747195</v>
      </c>
      <c r="R77" s="4">
        <f t="shared" si="32"/>
        <v>1100</v>
      </c>
      <c r="S77" s="1">
        <f t="shared" si="33"/>
        <v>8.6015834513997858E-2</v>
      </c>
      <c r="T77" s="6">
        <f t="shared" si="34"/>
        <v>0.87034621904461107</v>
      </c>
    </row>
    <row r="78" spans="2:22" x14ac:dyDescent="0.35">
      <c r="B78" s="4">
        <v>1150</v>
      </c>
      <c r="C78" s="1">
        <f t="shared" si="28"/>
        <v>0.11905151020737244</v>
      </c>
      <c r="D78" s="6">
        <f t="shared" si="29"/>
        <v>0.64186046511627903</v>
      </c>
      <c r="E78" s="1">
        <v>1.5603945232199199</v>
      </c>
      <c r="F78" s="3">
        <v>3.7948877389276998E-2</v>
      </c>
      <c r="G78" s="3">
        <v>1.79077827090907</v>
      </c>
      <c r="H78" s="3">
        <v>0.42134011126760601</v>
      </c>
      <c r="I78" s="3">
        <v>5.4520258463375303E-4</v>
      </c>
      <c r="J78" s="3">
        <v>-4.2830644598722897E-8</v>
      </c>
      <c r="K78" s="3"/>
      <c r="L78" s="4">
        <f t="shared" si="30"/>
        <v>1150</v>
      </c>
      <c r="M78" s="1">
        <f t="shared" si="35"/>
        <v>0.10126466601706949</v>
      </c>
      <c r="N78" s="6">
        <f t="shared" si="36"/>
        <v>0.75460138980381231</v>
      </c>
      <c r="O78" s="2"/>
      <c r="P78" s="2">
        <f t="shared" si="31"/>
        <v>1.0480962195993402</v>
      </c>
      <c r="R78" s="4">
        <f t="shared" si="32"/>
        <v>1150</v>
      </c>
      <c r="S78" s="1">
        <f t="shared" si="33"/>
        <v>8.3980476261522857E-2</v>
      </c>
      <c r="T78" s="6">
        <f t="shared" si="34"/>
        <v>0.90990741081936632</v>
      </c>
    </row>
    <row r="79" spans="2:22" x14ac:dyDescent="0.35">
      <c r="B79" s="4">
        <v>1200</v>
      </c>
      <c r="C79" s="1">
        <f t="shared" si="28"/>
        <v>0.11634897218354456</v>
      </c>
      <c r="D79" s="6">
        <f t="shared" si="29"/>
        <v>0.66976744186046511</v>
      </c>
      <c r="E79" s="1">
        <v>1.5603945232199199</v>
      </c>
      <c r="F79" s="3">
        <v>3.7948877389276998E-2</v>
      </c>
      <c r="G79" s="3">
        <v>1.79077827090907</v>
      </c>
      <c r="H79" s="3">
        <v>0.42134011126760601</v>
      </c>
      <c r="I79" s="3">
        <v>5.4520258463375303E-4</v>
      </c>
      <c r="J79" s="3">
        <v>-4.2830644598722897E-8</v>
      </c>
      <c r="K79" s="3"/>
      <c r="L79" s="4">
        <f t="shared" si="30"/>
        <v>1200</v>
      </c>
      <c r="M79" s="1">
        <f t="shared" si="35"/>
        <v>9.8965899626751036E-2</v>
      </c>
      <c r="N79" s="6">
        <f t="shared" si="36"/>
        <v>0.7874101458822389</v>
      </c>
      <c r="O79" s="2"/>
      <c r="P79" s="2">
        <f t="shared" si="31"/>
        <v>1.0936656204514854</v>
      </c>
      <c r="R79" s="4">
        <f t="shared" si="32"/>
        <v>1200</v>
      </c>
      <c r="S79" s="1">
        <f t="shared" si="33"/>
        <v>8.2074070958804687E-2</v>
      </c>
      <c r="T79" s="6">
        <f t="shared" si="34"/>
        <v>0.94946860259412125</v>
      </c>
    </row>
    <row r="80" spans="2:22" x14ac:dyDescent="0.35">
      <c r="B80" s="4">
        <v>1250</v>
      </c>
      <c r="C80" s="1">
        <f t="shared" si="28"/>
        <v>0.11381096716359533</v>
      </c>
      <c r="D80" s="6">
        <f t="shared" si="29"/>
        <v>0.69767441860465107</v>
      </c>
      <c r="E80" s="1">
        <v>1.5603945232199199</v>
      </c>
      <c r="F80" s="3">
        <v>3.7948877389276998E-2</v>
      </c>
      <c r="G80" s="3">
        <v>1.79077827090907</v>
      </c>
      <c r="H80" s="3">
        <v>0.42134011126760601</v>
      </c>
      <c r="I80" s="3">
        <v>5.4520258463375303E-4</v>
      </c>
      <c r="J80" s="3">
        <v>-4.2830644598722897E-8</v>
      </c>
      <c r="K80" s="3"/>
      <c r="L80" s="4">
        <f t="shared" si="30"/>
        <v>1250</v>
      </c>
      <c r="M80" s="1">
        <f t="shared" si="35"/>
        <v>9.6807084251396919E-2</v>
      </c>
      <c r="N80" s="6">
        <f t="shared" si="36"/>
        <v>0.82021890196066549</v>
      </c>
      <c r="O80" s="2"/>
      <c r="P80" s="2">
        <f t="shared" si="31"/>
        <v>1.1392350213036306</v>
      </c>
      <c r="R80" s="4">
        <f t="shared" si="32"/>
        <v>1250</v>
      </c>
      <c r="S80" s="1">
        <f t="shared" si="33"/>
        <v>8.0283729366680379E-2</v>
      </c>
      <c r="T80" s="6">
        <f t="shared" si="34"/>
        <v>0.98902979436887628</v>
      </c>
    </row>
    <row r="81" spans="2:20" x14ac:dyDescent="0.35">
      <c r="B81" s="4">
        <v>1300</v>
      </c>
      <c r="C81" s="1">
        <f t="shared" si="28"/>
        <v>0.11142166804414652</v>
      </c>
      <c r="D81" s="6">
        <f t="shared" si="29"/>
        <v>0.72558139534883714</v>
      </c>
      <c r="E81" s="1">
        <v>1.5603945232199199</v>
      </c>
      <c r="F81" s="3">
        <v>3.7948877389276998E-2</v>
      </c>
      <c r="G81" s="3">
        <v>1.79077827090907</v>
      </c>
      <c r="H81" s="3">
        <v>0.42134011126760601</v>
      </c>
      <c r="I81" s="3">
        <v>5.4520258463375303E-4</v>
      </c>
      <c r="J81" s="3">
        <v>-4.2830644598722897E-8</v>
      </c>
      <c r="K81" s="3"/>
      <c r="L81" s="4">
        <f t="shared" si="30"/>
        <v>1300</v>
      </c>
      <c r="M81" s="1">
        <f t="shared" si="35"/>
        <v>9.4774757429801681E-2</v>
      </c>
      <c r="N81" s="6">
        <f t="shared" si="36"/>
        <v>0.85302765803909208</v>
      </c>
      <c r="O81" s="2"/>
      <c r="P81" s="2">
        <f t="shared" si="31"/>
        <v>1.1848044221557759</v>
      </c>
      <c r="R81" s="4">
        <f t="shared" si="32"/>
        <v>1300</v>
      </c>
      <c r="S81" s="1">
        <f>((((136*M$81)-2.2)/136)/M$81)*M81</f>
        <v>7.8598286841566389E-2</v>
      </c>
      <c r="T81" s="6">
        <f t="shared" si="34"/>
        <v>1.0285909861436313</v>
      </c>
    </row>
    <row r="82" spans="2:20" x14ac:dyDescent="0.35">
      <c r="B82" s="4">
        <v>1350</v>
      </c>
      <c r="C82" s="1">
        <f t="shared" si="28"/>
        <v>0.10916728864548947</v>
      </c>
      <c r="D82" s="6">
        <f t="shared" si="29"/>
        <v>0.75348837209302322</v>
      </c>
      <c r="E82" s="1">
        <v>1.5603945232199199</v>
      </c>
      <c r="F82" s="3">
        <v>3.7948877389276998E-2</v>
      </c>
      <c r="G82" s="3">
        <v>1.79077827090907</v>
      </c>
      <c r="H82" s="3">
        <v>0.42134011126760601</v>
      </c>
      <c r="I82" s="3">
        <v>5.4520258463375303E-4</v>
      </c>
      <c r="J82" s="3">
        <v>-4.2830644598722897E-8</v>
      </c>
      <c r="K82" s="3"/>
      <c r="L82" s="4">
        <f t="shared" si="30"/>
        <v>1350</v>
      </c>
      <c r="M82" s="1">
        <f t="shared" si="35"/>
        <v>9.2857192701029073E-2</v>
      </c>
      <c r="N82" s="6">
        <f t="shared" si="36"/>
        <v>0.88583641411751879</v>
      </c>
      <c r="O82" s="2"/>
      <c r="P82" s="2">
        <f t="shared" si="31"/>
        <v>1.2303738230079213</v>
      </c>
      <c r="R82" s="4">
        <f t="shared" si="32"/>
        <v>1350</v>
      </c>
      <c r="S82" s="1">
        <f t="shared" ref="S82:S106" si="37">((((136*M$81)-2.2)/136)/M$81)*M82</f>
        <v>7.7008018433852715E-2</v>
      </c>
      <c r="T82" s="6">
        <f t="shared" si="34"/>
        <v>1.0681521779183865</v>
      </c>
    </row>
    <row r="83" spans="2:20" x14ac:dyDescent="0.35">
      <c r="B83" s="4">
        <v>1400</v>
      </c>
      <c r="C83" s="1">
        <f t="shared" si="28"/>
        <v>0.10703575834784852</v>
      </c>
      <c r="D83" s="6">
        <f t="shared" si="29"/>
        <v>0.78139534883720929</v>
      </c>
      <c r="E83" s="1">
        <v>1.5603945232199199</v>
      </c>
      <c r="F83" s="3">
        <v>3.7948877389276998E-2</v>
      </c>
      <c r="G83" s="3">
        <v>1.79077827090907</v>
      </c>
      <c r="H83" s="3">
        <v>0.42134011126760601</v>
      </c>
      <c r="I83" s="3">
        <v>5.4520258463375303E-4</v>
      </c>
      <c r="J83" s="3">
        <v>-4.2830644598722897E-8</v>
      </c>
      <c r="K83" s="3"/>
      <c r="L83" s="4">
        <f t="shared" si="30"/>
        <v>1400</v>
      </c>
      <c r="M83" s="1">
        <f t="shared" si="35"/>
        <v>9.1044122851516932E-2</v>
      </c>
      <c r="N83" s="6">
        <f t="shared" si="36"/>
        <v>0.91864517019594549</v>
      </c>
      <c r="O83" s="2"/>
      <c r="P83" s="2">
        <f t="shared" si="31"/>
        <v>1.2759432238600663</v>
      </c>
      <c r="R83" s="4">
        <f t="shared" si="32"/>
        <v>1400</v>
      </c>
      <c r="S83" s="1">
        <f t="shared" si="37"/>
        <v>7.5504409372111753E-2</v>
      </c>
      <c r="T83" s="6">
        <f t="shared" si="34"/>
        <v>1.1077133696931416</v>
      </c>
    </row>
    <row r="84" spans="2:20" x14ac:dyDescent="0.35">
      <c r="B84" s="4">
        <v>1450</v>
      </c>
      <c r="C84" s="1">
        <f t="shared" si="28"/>
        <v>0.10501645784125485</v>
      </c>
      <c r="D84" s="6">
        <f t="shared" si="29"/>
        <v>0.80930232558139537</v>
      </c>
      <c r="E84" s="1">
        <v>1.5603945232199199</v>
      </c>
      <c r="F84" s="3">
        <v>3.7948877389276998E-2</v>
      </c>
      <c r="G84" s="3">
        <v>1.79077827090907</v>
      </c>
      <c r="H84" s="3">
        <v>0.42134011126760601</v>
      </c>
      <c r="I84" s="3">
        <v>5.4520258463375303E-4</v>
      </c>
      <c r="J84" s="3">
        <v>-4.2830644598722897E-8</v>
      </c>
      <c r="K84" s="3"/>
      <c r="L84" s="4">
        <f t="shared" si="30"/>
        <v>1450</v>
      </c>
      <c r="M84" s="1">
        <f t="shared" si="35"/>
        <v>8.932651514513737E-2</v>
      </c>
      <c r="N84" s="6">
        <f t="shared" si="36"/>
        <v>0.95145392627437209</v>
      </c>
      <c r="O84" s="2"/>
      <c r="P84" s="2">
        <f t="shared" si="31"/>
        <v>1.3215126247122115</v>
      </c>
      <c r="R84" s="4">
        <f t="shared" si="32"/>
        <v>1450</v>
      </c>
      <c r="S84" s="1">
        <f t="shared" si="37"/>
        <v>7.4079968657638828E-2</v>
      </c>
      <c r="T84" s="6">
        <f t="shared" si="34"/>
        <v>1.1472745614678967</v>
      </c>
    </row>
    <row r="85" spans="2:20" x14ac:dyDescent="0.35">
      <c r="B85" s="4">
        <v>1500</v>
      </c>
      <c r="C85" s="1">
        <f t="shared" si="28"/>
        <v>0.10310000288700656</v>
      </c>
      <c r="D85" s="6">
        <f t="shared" si="29"/>
        <v>0.83720930232558133</v>
      </c>
      <c r="E85" s="1">
        <v>1.5603945232199199</v>
      </c>
      <c r="F85" s="3">
        <v>3.7948877389276998E-2</v>
      </c>
      <c r="G85" s="3">
        <v>1.79077827090907</v>
      </c>
      <c r="H85" s="3">
        <v>0.42134011126760601</v>
      </c>
      <c r="I85" s="3">
        <v>5.4520258463375303E-4</v>
      </c>
      <c r="J85" s="3">
        <v>-4.2830644598722897E-8</v>
      </c>
      <c r="K85" s="3"/>
      <c r="L85" s="4">
        <f t="shared" si="30"/>
        <v>1500</v>
      </c>
      <c r="M85" s="1">
        <f t="shared" si="35"/>
        <v>8.769638739169125E-2</v>
      </c>
      <c r="N85" s="6">
        <f t="shared" si="36"/>
        <v>0.98426268235279868</v>
      </c>
      <c r="O85" s="2"/>
      <c r="P85" s="2">
        <f t="shared" si="31"/>
        <v>1.367082025564357</v>
      </c>
      <c r="R85" s="4">
        <f t="shared" si="32"/>
        <v>1500</v>
      </c>
      <c r="S85" s="1">
        <f t="shared" si="37"/>
        <v>7.272807652698729E-2</v>
      </c>
      <c r="T85" s="6">
        <f t="shared" si="34"/>
        <v>1.1868357532426517</v>
      </c>
    </row>
    <row r="86" spans="2:20" x14ac:dyDescent="0.35">
      <c r="B86" s="4">
        <v>1600</v>
      </c>
      <c r="C86" s="1">
        <f t="shared" si="28"/>
        <v>9.9543229261166211E-2</v>
      </c>
      <c r="D86" s="6">
        <f t="shared" si="29"/>
        <v>0.89302325581395348</v>
      </c>
      <c r="E86" s="1">
        <v>1.5603945232199199</v>
      </c>
      <c r="F86" s="3">
        <v>3.7948877389276998E-2</v>
      </c>
      <c r="G86" s="3">
        <v>1.79077827090907</v>
      </c>
      <c r="H86" s="3">
        <v>0.42134011126760601</v>
      </c>
      <c r="I86" s="3">
        <v>5.4520258463375303E-4</v>
      </c>
      <c r="J86" s="3">
        <v>-4.2830644598722897E-8</v>
      </c>
      <c r="K86" s="3"/>
      <c r="L86" s="4">
        <f t="shared" si="30"/>
        <v>1600</v>
      </c>
      <c r="M86" s="1">
        <f t="shared" si="35"/>
        <v>8.467101213444618E-2</v>
      </c>
      <c r="N86" s="6">
        <f t="shared" si="36"/>
        <v>1.0498801945096519</v>
      </c>
      <c r="O86" s="2"/>
      <c r="P86" s="2">
        <f t="shared" si="31"/>
        <v>1.4582208272686472</v>
      </c>
      <c r="R86" s="4">
        <f t="shared" si="32"/>
        <v>1600</v>
      </c>
      <c r="S86" s="1">
        <f t="shared" si="37"/>
        <v>7.0219082373681727E-2</v>
      </c>
      <c r="T86" s="6">
        <f t="shared" si="34"/>
        <v>1.2659581367921617</v>
      </c>
    </row>
    <row r="87" spans="2:20" x14ac:dyDescent="0.35">
      <c r="B87" s="4">
        <v>1700</v>
      </c>
      <c r="C87" s="1">
        <f t="shared" si="28"/>
        <v>9.630900716278977E-2</v>
      </c>
      <c r="D87" s="6">
        <f t="shared" si="29"/>
        <v>0.94883720930232562</v>
      </c>
      <c r="E87" s="1">
        <v>1.5603945232199199</v>
      </c>
      <c r="F87" s="3">
        <v>3.7948877389276998E-2</v>
      </c>
      <c r="G87" s="3">
        <v>1.79077827090907</v>
      </c>
      <c r="H87" s="3">
        <v>0.42134011126760601</v>
      </c>
      <c r="I87" s="3">
        <v>5.4520258463375303E-4</v>
      </c>
      <c r="J87" s="3">
        <v>-4.2830644598722897E-8</v>
      </c>
      <c r="K87" s="3"/>
      <c r="L87" s="4">
        <f t="shared" si="30"/>
        <v>1700</v>
      </c>
      <c r="M87" s="1">
        <f t="shared" si="35"/>
        <v>8.1919997720209595E-2</v>
      </c>
      <c r="N87" s="6">
        <f t="shared" si="36"/>
        <v>1.1154977066665051</v>
      </c>
      <c r="O87" s="2"/>
      <c r="P87" s="2">
        <f t="shared" si="31"/>
        <v>1.5493596289729377</v>
      </c>
      <c r="R87" s="4">
        <f t="shared" si="32"/>
        <v>1700</v>
      </c>
      <c r="S87" s="1">
        <f t="shared" si="37"/>
        <v>6.7937620242843721E-2</v>
      </c>
      <c r="T87" s="6">
        <f t="shared" si="34"/>
        <v>1.3450805203416718</v>
      </c>
    </row>
    <row r="88" spans="2:20" x14ac:dyDescent="0.35">
      <c r="B88" s="4">
        <v>1800</v>
      </c>
      <c r="C88" s="1">
        <f t="shared" si="28"/>
        <v>9.33519514537266E-2</v>
      </c>
      <c r="D88" s="6">
        <f t="shared" si="29"/>
        <v>1.0046511627906975</v>
      </c>
      <c r="E88" s="1">
        <v>1.5603945232199199</v>
      </c>
      <c r="F88" s="3">
        <v>3.7948877389276998E-2</v>
      </c>
      <c r="G88" s="3">
        <v>1.79077827090907</v>
      </c>
      <c r="H88" s="3">
        <v>0.42134011126760601</v>
      </c>
      <c r="I88" s="3">
        <v>5.4520258463375303E-4</v>
      </c>
      <c r="J88" s="3">
        <v>-4.2830644598722897E-8</v>
      </c>
      <c r="K88" s="3"/>
      <c r="L88" s="4">
        <f t="shared" si="30"/>
        <v>1800</v>
      </c>
      <c r="M88" s="1">
        <f t="shared" si="35"/>
        <v>7.940473975959611E-2</v>
      </c>
      <c r="N88" s="6">
        <f t="shared" si="36"/>
        <v>1.1811152188233582</v>
      </c>
      <c r="O88" s="2"/>
      <c r="P88" s="2">
        <f t="shared" si="31"/>
        <v>1.6404984306772281</v>
      </c>
      <c r="R88" s="4">
        <f t="shared" si="32"/>
        <v>1800</v>
      </c>
      <c r="S88" s="1">
        <f t="shared" si="37"/>
        <v>6.5851674870572405E-2</v>
      </c>
      <c r="T88" s="6">
        <f t="shared" si="34"/>
        <v>1.4242029038911819</v>
      </c>
    </row>
    <row r="89" spans="2:20" x14ac:dyDescent="0.35">
      <c r="B89" s="4">
        <v>1900</v>
      </c>
      <c r="C89" s="1">
        <f t="shared" si="28"/>
        <v>9.06350968696817E-2</v>
      </c>
      <c r="D89" s="6">
        <f t="shared" si="29"/>
        <v>1.0604651162790697</v>
      </c>
      <c r="E89" s="1">
        <v>1.5603945232199199</v>
      </c>
      <c r="F89" s="3">
        <v>3.7948877389276998E-2</v>
      </c>
      <c r="G89" s="3">
        <v>1.79077827090907</v>
      </c>
      <c r="H89" s="3">
        <v>0.42134011126760601</v>
      </c>
      <c r="I89" s="3">
        <v>5.4520258463375303E-4</v>
      </c>
      <c r="J89" s="3">
        <v>-4.2830644598722897E-8</v>
      </c>
      <c r="K89" s="3"/>
      <c r="L89" s="4">
        <f t="shared" si="30"/>
        <v>1900</v>
      </c>
      <c r="M89" s="1">
        <f t="shared" si="35"/>
        <v>7.7093795769124882E-2</v>
      </c>
      <c r="N89" s="6">
        <f t="shared" si="36"/>
        <v>1.2467327309802116</v>
      </c>
      <c r="O89" s="2"/>
      <c r="P89" s="2">
        <f t="shared" si="31"/>
        <v>1.7316372323815186</v>
      </c>
      <c r="R89" s="4">
        <f t="shared" si="32"/>
        <v>1900</v>
      </c>
      <c r="S89" s="1">
        <f t="shared" si="37"/>
        <v>6.3935170480968584E-2</v>
      </c>
      <c r="T89" s="6">
        <f t="shared" si="34"/>
        <v>1.5033252874406922</v>
      </c>
    </row>
    <row r="90" spans="2:20" x14ac:dyDescent="0.35">
      <c r="B90" s="4">
        <v>2000</v>
      </c>
      <c r="C90" s="1">
        <f t="shared" si="28"/>
        <v>8.8127995969786335E-2</v>
      </c>
      <c r="D90" s="6">
        <f t="shared" si="29"/>
        <v>1.1162790697674418</v>
      </c>
      <c r="E90" s="1">
        <v>1.5603945232199199</v>
      </c>
      <c r="F90" s="3">
        <v>3.7948877389276998E-2</v>
      </c>
      <c r="G90" s="3">
        <v>1.79077827090907</v>
      </c>
      <c r="H90" s="3">
        <v>0.42134011126760601</v>
      </c>
      <c r="I90" s="3">
        <v>5.4520258463375303E-4</v>
      </c>
      <c r="J90" s="3">
        <v>-4.2830644598722897E-8</v>
      </c>
      <c r="K90" s="3"/>
      <c r="L90" s="4">
        <f t="shared" si="30"/>
        <v>2000</v>
      </c>
      <c r="M90" s="1">
        <f t="shared" si="35"/>
        <v>7.4961267295888631E-2</v>
      </c>
      <c r="N90" s="6">
        <f t="shared" si="36"/>
        <v>1.3123502431370648</v>
      </c>
      <c r="O90" s="2"/>
      <c r="P90" s="2">
        <f t="shared" si="31"/>
        <v>1.8227760340858092</v>
      </c>
      <c r="R90" s="4">
        <f t="shared" si="32"/>
        <v>2000</v>
      </c>
      <c r="S90" s="1">
        <f t="shared" si="37"/>
        <v>6.2166629055142419E-2</v>
      </c>
      <c r="T90" s="6">
        <f t="shared" si="34"/>
        <v>1.5824476709902022</v>
      </c>
    </row>
    <row r="91" spans="2:20" x14ac:dyDescent="0.35">
      <c r="B91" s="4">
        <v>2100</v>
      </c>
      <c r="C91" s="1">
        <f t="shared" si="28"/>
        <v>8.5805316321185349E-2</v>
      </c>
      <c r="D91" s="6">
        <f t="shared" si="29"/>
        <v>1.1720930232558138</v>
      </c>
      <c r="E91" s="1">
        <v>1.5603945232199199</v>
      </c>
      <c r="F91" s="3">
        <v>3.7948877389276998E-2</v>
      </c>
      <c r="G91" s="3">
        <v>1.79077827090907</v>
      </c>
      <c r="H91" s="3">
        <v>0.42134011126760601</v>
      </c>
      <c r="I91" s="3">
        <v>5.4520258463375303E-4</v>
      </c>
      <c r="J91" s="3">
        <v>-4.2830644598722897E-8</v>
      </c>
      <c r="K91" s="3"/>
      <c r="L91" s="4">
        <f t="shared" si="30"/>
        <v>2100</v>
      </c>
      <c r="M91" s="1">
        <f t="shared" si="35"/>
        <v>7.2985606689227475E-2</v>
      </c>
      <c r="N91" s="6">
        <f t="shared" si="36"/>
        <v>1.377967755293918</v>
      </c>
      <c r="O91" s="2"/>
      <c r="P91" s="2">
        <f t="shared" si="31"/>
        <v>1.9139148357900995</v>
      </c>
      <c r="R91" s="4">
        <f t="shared" si="32"/>
        <v>2100</v>
      </c>
      <c r="S91" s="1">
        <f t="shared" si="37"/>
        <v>6.0528180767063677E-2</v>
      </c>
      <c r="T91" s="6">
        <f t="shared" si="34"/>
        <v>1.6615700545397123</v>
      </c>
    </row>
    <row r="92" spans="2:20" x14ac:dyDescent="0.35">
      <c r="B92" s="4">
        <v>2200</v>
      </c>
      <c r="C92" s="1">
        <f t="shared" si="28"/>
        <v>8.3645789269818721E-2</v>
      </c>
      <c r="D92" s="6">
        <f t="shared" si="29"/>
        <v>1.2279069767441861</v>
      </c>
      <c r="E92" s="1">
        <v>1.5603945232199199</v>
      </c>
      <c r="F92" s="3">
        <v>3.7948877389276998E-2</v>
      </c>
      <c r="G92" s="3">
        <v>1.79077827090907</v>
      </c>
      <c r="H92" s="3">
        <v>0.42134011126760601</v>
      </c>
      <c r="I92" s="3">
        <v>5.4520258463375303E-4</v>
      </c>
      <c r="J92" s="3">
        <v>-4.2830644598722897E-8</v>
      </c>
      <c r="L92" s="4">
        <f t="shared" si="30"/>
        <v>2200</v>
      </c>
      <c r="M92" s="1">
        <f t="shared" si="35"/>
        <v>7.1148722929999672E-2</v>
      </c>
      <c r="N92" s="6">
        <f t="shared" si="36"/>
        <v>1.4435852674507712</v>
      </c>
      <c r="O92" s="2"/>
      <c r="P92" s="2">
        <f t="shared" si="31"/>
        <v>2.0050536374943899</v>
      </c>
      <c r="R92" s="4">
        <f t="shared" si="32"/>
        <v>2200</v>
      </c>
      <c r="S92" s="1">
        <f t="shared" si="37"/>
        <v>5.9004822432864416E-2</v>
      </c>
      <c r="T92" s="6">
        <f t="shared" si="34"/>
        <v>1.7406924380892221</v>
      </c>
    </row>
    <row r="93" spans="2:20" x14ac:dyDescent="0.35">
      <c r="B93" s="4">
        <v>2300</v>
      </c>
      <c r="C93" s="1">
        <f t="shared" si="28"/>
        <v>8.1631410805699384E-2</v>
      </c>
      <c r="D93" s="6">
        <f t="shared" si="29"/>
        <v>1.2837209302325581</v>
      </c>
      <c r="E93" s="1">
        <v>1.5603945232199199</v>
      </c>
      <c r="F93" s="3">
        <v>3.7948877389276998E-2</v>
      </c>
      <c r="G93" s="3">
        <v>1.79077827090907</v>
      </c>
      <c r="H93" s="3">
        <v>0.42134011126760601</v>
      </c>
      <c r="I93" s="3">
        <v>5.4520258463375303E-4</v>
      </c>
      <c r="J93" s="3">
        <v>-4.2830644598722897E-8</v>
      </c>
      <c r="L93" s="4">
        <f t="shared" si="30"/>
        <v>2300</v>
      </c>
      <c r="M93" s="1">
        <f t="shared" si="35"/>
        <v>6.9435301890268988E-2</v>
      </c>
      <c r="N93" s="6">
        <f t="shared" si="36"/>
        <v>1.5092027796076246</v>
      </c>
      <c r="O93" s="2"/>
      <c r="P93" s="2">
        <f t="shared" si="31"/>
        <v>2.0961924391986804</v>
      </c>
      <c r="R93" s="4">
        <f t="shared" si="32"/>
        <v>2300</v>
      </c>
      <c r="S93" s="1">
        <f t="shared" si="37"/>
        <v>5.7583853790862068E-2</v>
      </c>
      <c r="T93" s="6">
        <f t="shared" si="34"/>
        <v>1.8198148216387326</v>
      </c>
    </row>
    <row r="94" spans="2:20" x14ac:dyDescent="0.35">
      <c r="B94" s="4">
        <v>2400</v>
      </c>
      <c r="C94" s="1">
        <f t="shared" si="28"/>
        <v>7.9746826137769872E-2</v>
      </c>
      <c r="D94" s="6">
        <f t="shared" si="29"/>
        <v>1.3395348837209302</v>
      </c>
      <c r="E94" s="1">
        <v>1.5603945232199199</v>
      </c>
      <c r="F94" s="3">
        <v>3.7948877389276998E-2</v>
      </c>
      <c r="G94" s="3">
        <v>1.79077827090907</v>
      </c>
      <c r="H94" s="3">
        <v>0.42134011126760601</v>
      </c>
      <c r="I94" s="3">
        <v>5.4520258463375303E-4</v>
      </c>
      <c r="J94" s="3">
        <v>-4.2830644598722897E-8</v>
      </c>
      <c r="L94" s="4">
        <f t="shared" si="30"/>
        <v>2400</v>
      </c>
      <c r="M94" s="1">
        <f t="shared" si="35"/>
        <v>6.7832282855513779E-2</v>
      </c>
      <c r="N94" s="6">
        <f t="shared" si="36"/>
        <v>1.5748202917644778</v>
      </c>
      <c r="O94" s="2"/>
      <c r="P94" s="2">
        <f t="shared" si="31"/>
        <v>2.1873312409029708</v>
      </c>
      <c r="R94" s="4">
        <f t="shared" si="32"/>
        <v>2400</v>
      </c>
      <c r="S94" s="1">
        <f t="shared" si="37"/>
        <v>5.6254443372697686E-2</v>
      </c>
      <c r="T94" s="6">
        <f t="shared" si="34"/>
        <v>1.8989372051882425</v>
      </c>
    </row>
    <row r="95" spans="2:20" x14ac:dyDescent="0.35">
      <c r="B95" s="4">
        <v>2500</v>
      </c>
      <c r="C95" s="1">
        <f t="shared" si="28"/>
        <v>7.7978850124534108E-2</v>
      </c>
      <c r="D95" s="6">
        <f t="shared" si="29"/>
        <v>1.3953488372093021</v>
      </c>
      <c r="E95" s="1">
        <v>1.5603945232199199</v>
      </c>
      <c r="F95" s="3">
        <v>3.7948877389276998E-2</v>
      </c>
      <c r="G95" s="3">
        <v>1.79077827090907</v>
      </c>
      <c r="H95" s="3">
        <v>0.42134011126760601</v>
      </c>
      <c r="I95" s="3">
        <v>5.4520258463375303E-4</v>
      </c>
      <c r="J95" s="3">
        <v>-4.2830644598722897E-8</v>
      </c>
      <c r="L95" s="4">
        <f t="shared" si="30"/>
        <v>2500</v>
      </c>
      <c r="M95" s="1">
        <f t="shared" si="35"/>
        <v>6.6328450605131942E-2</v>
      </c>
      <c r="N95" s="6">
        <f t="shared" si="36"/>
        <v>1.640437803921331</v>
      </c>
      <c r="O95" s="2"/>
      <c r="P95" s="2">
        <f t="shared" si="31"/>
        <v>2.2784700426072613</v>
      </c>
      <c r="R95" s="4">
        <f t="shared" si="32"/>
        <v>2500</v>
      </c>
      <c r="S95" s="1">
        <f t="shared" si="37"/>
        <v>5.5007290208896047E-2</v>
      </c>
      <c r="T95" s="6">
        <f t="shared" si="34"/>
        <v>1.9780595887377526</v>
      </c>
    </row>
    <row r="96" spans="2:20" x14ac:dyDescent="0.35">
      <c r="B96" s="4">
        <v>2600</v>
      </c>
      <c r="C96" s="1">
        <f t="shared" si="28"/>
        <v>7.6316089524515338E-2</v>
      </c>
      <c r="D96" s="6">
        <f t="shared" si="29"/>
        <v>1.4511627906976743</v>
      </c>
      <c r="E96" s="1">
        <v>1.5603945232199199</v>
      </c>
      <c r="F96" s="3">
        <v>3.7948877389276998E-2</v>
      </c>
      <c r="G96" s="3">
        <v>1.79077827090907</v>
      </c>
      <c r="H96" s="3">
        <v>0.42134011126760601</v>
      </c>
      <c r="I96" s="3">
        <v>5.4520258463375303E-4</v>
      </c>
      <c r="J96" s="3">
        <v>-4.2830644598722897E-8</v>
      </c>
      <c r="L96" s="4">
        <f t="shared" si="30"/>
        <v>2600</v>
      </c>
      <c r="M96" s="1">
        <f t="shared" si="35"/>
        <v>6.4914114100421097E-2</v>
      </c>
      <c r="N96" s="6">
        <f t="shared" si="36"/>
        <v>1.7060553160781842</v>
      </c>
      <c r="O96" s="2"/>
      <c r="P96" s="2">
        <f t="shared" si="31"/>
        <v>2.3696088443115517</v>
      </c>
      <c r="R96" s="4">
        <f t="shared" si="32"/>
        <v>2600</v>
      </c>
      <c r="S96" s="1">
        <f t="shared" si="37"/>
        <v>5.3834357359449303E-2</v>
      </c>
      <c r="T96" s="6">
        <f t="shared" si="34"/>
        <v>2.0571819722872626</v>
      </c>
    </row>
    <row r="97" spans="2:20" x14ac:dyDescent="0.35">
      <c r="B97" s="4">
        <v>2700</v>
      </c>
      <c r="C97" s="1">
        <f t="shared" si="28"/>
        <v>7.474864249666778E-2</v>
      </c>
      <c r="D97" s="6">
        <f t="shared" si="29"/>
        <v>1.5069767441860464</v>
      </c>
      <c r="E97" s="1">
        <v>1.5603945232199199</v>
      </c>
      <c r="F97" s="3">
        <v>3.7948877389276998E-2</v>
      </c>
      <c r="G97" s="3">
        <v>1.79077827090907</v>
      </c>
      <c r="H97" s="3">
        <v>0.42134011126760601</v>
      </c>
      <c r="I97" s="3">
        <v>5.4520258463375303E-4</v>
      </c>
      <c r="J97" s="3">
        <v>-4.2830644598722897E-8</v>
      </c>
      <c r="L97" s="4">
        <f t="shared" si="30"/>
        <v>2700</v>
      </c>
      <c r="M97" s="1">
        <f t="shared" si="35"/>
        <v>6.3580850881013382E-2</v>
      </c>
      <c r="N97" s="6">
        <f t="shared" si="36"/>
        <v>1.7716728282350376</v>
      </c>
      <c r="O97" s="2"/>
      <c r="P97" s="2">
        <f t="shared" si="31"/>
        <v>2.4607476460158426</v>
      </c>
      <c r="R97" s="4">
        <f t="shared" si="32"/>
        <v>2700</v>
      </c>
      <c r="S97" s="1">
        <f t="shared" si="37"/>
        <v>5.2728659937517769E-2</v>
      </c>
      <c r="T97" s="6">
        <f t="shared" si="34"/>
        <v>2.1363043558367729</v>
      </c>
    </row>
    <row r="98" spans="2:20" x14ac:dyDescent="0.35">
      <c r="B98" s="4">
        <v>2800</v>
      </c>
      <c r="C98" s="1">
        <f t="shared" si="28"/>
        <v>7.3267857371591152E-2</v>
      </c>
      <c r="D98" s="6">
        <f t="shared" si="29"/>
        <v>1.5627906976744186</v>
      </c>
      <c r="E98" s="1">
        <v>1.5603945232199199</v>
      </c>
      <c r="F98" s="3">
        <v>3.7948877389276998E-2</v>
      </c>
      <c r="G98" s="3">
        <v>1.79077827090907</v>
      </c>
      <c r="H98" s="3">
        <v>0.42134011126760601</v>
      </c>
      <c r="I98" s="3">
        <v>5.4520258463375303E-4</v>
      </c>
      <c r="J98" s="3">
        <v>-4.2830644598722897E-8</v>
      </c>
      <c r="L98" s="4">
        <f t="shared" si="30"/>
        <v>2800</v>
      </c>
      <c r="M98" s="1">
        <f t="shared" si="35"/>
        <v>6.232130187678208E-2</v>
      </c>
      <c r="N98" s="6">
        <f t="shared" si="36"/>
        <v>1.837290340391891</v>
      </c>
      <c r="O98" s="2"/>
      <c r="P98" s="2">
        <f t="shared" si="31"/>
        <v>2.5518864477201326</v>
      </c>
      <c r="R98" s="4">
        <f t="shared" si="32"/>
        <v>2800</v>
      </c>
      <c r="S98" s="1">
        <f t="shared" si="37"/>
        <v>5.1684094943522316E-2</v>
      </c>
      <c r="T98" s="6">
        <f t="shared" si="34"/>
        <v>2.2154267393862832</v>
      </c>
    </row>
    <row r="99" spans="2:20" x14ac:dyDescent="0.35">
      <c r="B99" s="4">
        <v>2900</v>
      </c>
      <c r="C99" s="1">
        <f t="shared" si="28"/>
        <v>7.1866137371822555E-2</v>
      </c>
      <c r="D99" s="6">
        <f t="shared" si="29"/>
        <v>1.6186046511627907</v>
      </c>
      <c r="E99" s="1">
        <v>1.5603945232199199</v>
      </c>
      <c r="F99" s="3">
        <v>3.7948877389276998E-2</v>
      </c>
      <c r="G99" s="3">
        <v>1.79077827090907</v>
      </c>
      <c r="H99" s="3">
        <v>0.42134011126760601</v>
      </c>
      <c r="I99" s="3">
        <v>5.4520258463375303E-4</v>
      </c>
      <c r="J99" s="3">
        <v>-4.2830644598722897E-8</v>
      </c>
      <c r="L99" s="4">
        <f t="shared" si="30"/>
        <v>2900</v>
      </c>
      <c r="M99" s="1">
        <f t="shared" si="35"/>
        <v>6.1129005303821649E-2</v>
      </c>
      <c r="N99" s="6">
        <f t="shared" si="36"/>
        <v>1.9029078525487442</v>
      </c>
      <c r="O99" s="2"/>
      <c r="P99" s="2">
        <f t="shared" si="31"/>
        <v>2.6430252494244231</v>
      </c>
      <c r="R99" s="4">
        <f t="shared" si="32"/>
        <v>2900</v>
      </c>
      <c r="S99" s="1">
        <f t="shared" si="37"/>
        <v>5.0695303512310566E-2</v>
      </c>
      <c r="T99" s="6">
        <f t="shared" si="34"/>
        <v>2.2945491229357935</v>
      </c>
    </row>
    <row r="100" spans="2:20" x14ac:dyDescent="0.35">
      <c r="B100" s="4">
        <v>3000</v>
      </c>
      <c r="C100" s="1">
        <f t="shared" si="28"/>
        <v>7.0536781296011597E-2</v>
      </c>
      <c r="D100" s="6">
        <f t="shared" si="29"/>
        <v>1.6744186046511627</v>
      </c>
      <c r="E100" s="1">
        <v>1.5603945232199199</v>
      </c>
      <c r="F100" s="3">
        <v>3.7948877389276998E-2</v>
      </c>
      <c r="G100" s="3">
        <v>1.79077827090907</v>
      </c>
      <c r="H100" s="3">
        <v>0.42134011126760601</v>
      </c>
      <c r="I100" s="3">
        <v>5.4520258463375303E-4</v>
      </c>
      <c r="J100" s="3">
        <v>-4.2830644598722897E-8</v>
      </c>
      <c r="L100" s="4">
        <f t="shared" si="30"/>
        <v>3000</v>
      </c>
      <c r="M100" s="1">
        <f t="shared" si="35"/>
        <v>5.9998261151141236E-2</v>
      </c>
      <c r="N100" s="6">
        <f t="shared" si="36"/>
        <v>1.9685253647055974</v>
      </c>
      <c r="O100" s="2"/>
      <c r="P100" s="2">
        <f t="shared" si="31"/>
        <v>2.734164051128714</v>
      </c>
      <c r="R100" s="4">
        <f t="shared" si="32"/>
        <v>3000</v>
      </c>
      <c r="S100" s="1">
        <f t="shared" si="37"/>
        <v>4.9757558529711927E-2</v>
      </c>
      <c r="T100" s="6">
        <f t="shared" si="34"/>
        <v>2.3736715064853033</v>
      </c>
    </row>
    <row r="101" spans="2:20" x14ac:dyDescent="0.35">
      <c r="B101" s="4">
        <v>3500</v>
      </c>
      <c r="C101" s="1">
        <f t="shared" ref="C101:C106" si="38">(E101 + F101*B101)^(-1/G101)</f>
        <v>6.47888597066031E-2</v>
      </c>
      <c r="D101" s="6">
        <f t="shared" si="29"/>
        <v>1.9534883720930234</v>
      </c>
      <c r="E101" s="1">
        <v>1.5603945232199199</v>
      </c>
      <c r="F101" s="3">
        <v>3.7948877389276998E-2</v>
      </c>
      <c r="G101" s="3">
        <v>1.79077827090907</v>
      </c>
      <c r="H101" s="3">
        <v>0.42134011126760601</v>
      </c>
      <c r="I101" s="3">
        <v>5.4520258463375303E-4</v>
      </c>
      <c r="J101" s="3">
        <v>-4.2830644598722897E-8</v>
      </c>
      <c r="L101" s="4">
        <f t="shared" si="30"/>
        <v>3500</v>
      </c>
      <c r="M101" s="1">
        <f t="shared" si="35"/>
        <v>5.5109105532452504E-2</v>
      </c>
      <c r="N101" s="6">
        <f t="shared" si="36"/>
        <v>2.2966129254898635</v>
      </c>
      <c r="O101" s="2"/>
      <c r="P101" s="2">
        <f t="shared" si="31"/>
        <v>3.1898580596501658</v>
      </c>
      <c r="R101" s="4">
        <f t="shared" si="32"/>
        <v>3500</v>
      </c>
      <c r="S101" s="1">
        <f t="shared" si="37"/>
        <v>4.5702900241450066E-2</v>
      </c>
      <c r="T101" s="6">
        <f t="shared" si="34"/>
        <v>2.7692834242328539</v>
      </c>
    </row>
    <row r="102" spans="2:20" x14ac:dyDescent="0.35">
      <c r="B102" s="4">
        <v>4000</v>
      </c>
      <c r="C102" s="1">
        <f t="shared" si="38"/>
        <v>6.0182322044383028E-2</v>
      </c>
      <c r="D102" s="6">
        <f t="shared" si="29"/>
        <v>2.2325581395348837</v>
      </c>
      <c r="E102" s="1">
        <v>1.5603945232199199</v>
      </c>
      <c r="F102" s="3">
        <v>3.7948877389276998E-2</v>
      </c>
      <c r="G102" s="3">
        <v>1.79077827090907</v>
      </c>
      <c r="H102" s="3">
        <v>0.42134011126760601</v>
      </c>
      <c r="I102" s="3">
        <v>5.4520258463375303E-4</v>
      </c>
      <c r="J102" s="3">
        <v>-4.2830644598722897E-8</v>
      </c>
      <c r="L102" s="4">
        <f t="shared" si="30"/>
        <v>4000</v>
      </c>
      <c r="M102" s="1">
        <f t="shared" si="35"/>
        <v>5.119080582296355E-2</v>
      </c>
      <c r="N102" s="6">
        <f t="shared" si="36"/>
        <v>2.6247004862741297</v>
      </c>
      <c r="O102" s="2"/>
      <c r="P102" s="2">
        <f t="shared" si="31"/>
        <v>3.6455520681716185</v>
      </c>
      <c r="R102" s="4">
        <f t="shared" si="32"/>
        <v>4000</v>
      </c>
      <c r="S102" s="1">
        <f t="shared" si="37"/>
        <v>4.2453388949102534E-2</v>
      </c>
      <c r="T102" s="6">
        <f t="shared" si="34"/>
        <v>3.1648953419804045</v>
      </c>
    </row>
    <row r="103" spans="2:20" x14ac:dyDescent="0.35">
      <c r="B103" s="4">
        <v>4500</v>
      </c>
      <c r="C103" s="1">
        <f t="shared" si="38"/>
        <v>5.6386983956053967E-2</v>
      </c>
      <c r="D103" s="6">
        <f t="shared" si="29"/>
        <v>2.5116279069767438</v>
      </c>
      <c r="E103" s="1">
        <v>1.5603945232199199</v>
      </c>
      <c r="F103" s="3">
        <v>3.7948877389276998E-2</v>
      </c>
      <c r="G103" s="3">
        <v>1.79077827090907</v>
      </c>
      <c r="H103" s="3">
        <v>0.42134011126760601</v>
      </c>
      <c r="I103" s="3">
        <v>5.4520258463375303E-4</v>
      </c>
      <c r="J103" s="3">
        <v>-4.2830644598722897E-8</v>
      </c>
      <c r="L103" s="4">
        <f t="shared" si="30"/>
        <v>4500</v>
      </c>
      <c r="M103" s="1">
        <f t="shared" si="35"/>
        <v>4.7962508733182446E-2</v>
      </c>
      <c r="N103" s="6">
        <f t="shared" si="36"/>
        <v>2.9527880470583958</v>
      </c>
      <c r="O103" s="2"/>
      <c r="P103" s="2">
        <f t="shared" si="31"/>
        <v>4.1012460766930703</v>
      </c>
      <c r="R103" s="4">
        <f t="shared" si="32"/>
        <v>4500</v>
      </c>
      <c r="S103" s="1">
        <f t="shared" si="37"/>
        <v>3.9776108336062189E-2</v>
      </c>
      <c r="T103" s="6">
        <f t="shared" si="34"/>
        <v>3.560507259727955</v>
      </c>
    </row>
    <row r="104" spans="2:20" x14ac:dyDescent="0.35">
      <c r="B104" s="4">
        <v>5000</v>
      </c>
      <c r="C104" s="1">
        <f t="shared" si="38"/>
        <v>5.3192061495432291E-2</v>
      </c>
      <c r="D104" s="6">
        <f t="shared" si="29"/>
        <v>2.7906976744186043</v>
      </c>
      <c r="E104" s="1">
        <v>1.5603945232199199</v>
      </c>
      <c r="F104" s="3">
        <v>3.7948877389276998E-2</v>
      </c>
      <c r="G104" s="3">
        <v>1.79077827090907</v>
      </c>
      <c r="H104" s="3">
        <v>0.42134011126760601</v>
      </c>
      <c r="I104" s="3">
        <v>5.4520258463375303E-4</v>
      </c>
      <c r="J104" s="3">
        <v>-4.2830644598722897E-8</v>
      </c>
      <c r="L104" s="4">
        <f t="shared" si="30"/>
        <v>5000</v>
      </c>
      <c r="M104" s="1">
        <f t="shared" si="35"/>
        <v>4.5244922409735273E-2</v>
      </c>
      <c r="N104" s="6">
        <f t="shared" si="36"/>
        <v>3.280875607842662</v>
      </c>
      <c r="O104" s="2"/>
      <c r="P104" s="2">
        <f t="shared" si="31"/>
        <v>4.5569400852145225</v>
      </c>
      <c r="R104" s="4">
        <f t="shared" si="32"/>
        <v>5000</v>
      </c>
      <c r="S104" s="1">
        <f t="shared" si="37"/>
        <v>3.7522368678377209E-2</v>
      </c>
      <c r="T104" s="6">
        <f t="shared" si="34"/>
        <v>3.9561191774755051</v>
      </c>
    </row>
    <row r="105" spans="2:20" x14ac:dyDescent="0.35">
      <c r="B105" s="4">
        <v>5500</v>
      </c>
      <c r="C105" s="1">
        <f t="shared" si="38"/>
        <v>5.0455947014824018E-2</v>
      </c>
      <c r="D105" s="6">
        <f t="shared" si="29"/>
        <v>3.0697674418604648</v>
      </c>
      <c r="E105" s="1">
        <v>1.5603945232199199</v>
      </c>
      <c r="F105" s="3">
        <v>3.7948877389276998E-2</v>
      </c>
      <c r="G105" s="3">
        <v>1.79077827090907</v>
      </c>
      <c r="H105" s="3">
        <v>0.42134011126760601</v>
      </c>
      <c r="I105" s="3">
        <v>5.4520258463375303E-4</v>
      </c>
      <c r="J105" s="3">
        <v>-4.2830644598722897E-8</v>
      </c>
      <c r="L105" s="4">
        <f t="shared" si="30"/>
        <v>5500</v>
      </c>
      <c r="M105" s="1">
        <f t="shared" si="35"/>
        <v>4.2917596039992956E-2</v>
      </c>
      <c r="N105" s="6">
        <f t="shared" si="36"/>
        <v>3.6089631686269281</v>
      </c>
      <c r="O105" s="2"/>
      <c r="P105" s="2">
        <f t="shared" si="31"/>
        <v>5.0126340937359748</v>
      </c>
      <c r="R105" s="4">
        <f t="shared" si="32"/>
        <v>5500</v>
      </c>
      <c r="S105" s="1">
        <f t="shared" si="37"/>
        <v>3.5592278108444203E-2</v>
      </c>
      <c r="T105" s="6">
        <f t="shared" si="34"/>
        <v>4.3517310952230561</v>
      </c>
    </row>
    <row r="106" spans="2:20" x14ac:dyDescent="0.35">
      <c r="B106" s="4">
        <v>6000</v>
      </c>
      <c r="C106" s="1">
        <f t="shared" si="38"/>
        <v>4.807957537817565E-2</v>
      </c>
      <c r="D106" s="6">
        <f t="shared" si="29"/>
        <v>3.3488372093023253</v>
      </c>
      <c r="E106" s="1">
        <v>1.5603945232199199</v>
      </c>
      <c r="F106" s="3">
        <v>3.7948877389276998E-2</v>
      </c>
      <c r="G106" s="3">
        <v>1.79077827090907</v>
      </c>
      <c r="H106" s="3">
        <v>0.42134011126760601</v>
      </c>
      <c r="I106" s="3">
        <v>5.4520258463375303E-4</v>
      </c>
      <c r="J106" s="3">
        <v>-4.2830644598722897E-8</v>
      </c>
      <c r="L106" s="4">
        <f t="shared" si="30"/>
        <v>6000</v>
      </c>
      <c r="M106" s="1">
        <f t="shared" si="35"/>
        <v>4.0896265275700547E-2</v>
      </c>
      <c r="N106" s="6">
        <f t="shared" si="36"/>
        <v>3.9370507294111947</v>
      </c>
      <c r="O106" s="2"/>
      <c r="P106" s="2">
        <f t="shared" si="31"/>
        <v>5.4683281022574279</v>
      </c>
      <c r="R106" s="4">
        <f t="shared" si="32"/>
        <v>6000</v>
      </c>
      <c r="S106" s="1">
        <f t="shared" si="37"/>
        <v>3.3915954797026471E-2</v>
      </c>
      <c r="T106" s="6">
        <f t="shared" si="34"/>
        <v>4.7473430129706067</v>
      </c>
    </row>
    <row r="107" spans="2:20" x14ac:dyDescent="0.35">
      <c r="B107" s="4"/>
      <c r="C107" s="1"/>
      <c r="D107" s="1"/>
      <c r="E107" s="1"/>
      <c r="F107" s="3"/>
      <c r="G107" s="3"/>
      <c r="H107" s="3"/>
      <c r="I107" s="3"/>
      <c r="J107" s="3"/>
    </row>
    <row r="108" spans="2:20" x14ac:dyDescent="0.35">
      <c r="B108" s="4"/>
      <c r="C108" s="1"/>
      <c r="D108" s="1"/>
      <c r="E108" s="1"/>
      <c r="F108" s="3"/>
      <c r="G108" s="3"/>
      <c r="H108" s="3"/>
      <c r="I108" s="3"/>
      <c r="J108" s="3"/>
    </row>
    <row r="109" spans="2:20" x14ac:dyDescent="0.35">
      <c r="B109" s="4"/>
      <c r="C109" s="1"/>
      <c r="D109" s="1"/>
      <c r="E109" s="1"/>
      <c r="F109" s="3"/>
      <c r="G109" s="3"/>
      <c r="H109" s="3"/>
      <c r="I109" s="3"/>
      <c r="J109" s="3"/>
    </row>
    <row r="110" spans="2:20" x14ac:dyDescent="0.35">
      <c r="B110" s="4"/>
      <c r="C110" s="1"/>
      <c r="D110" s="1"/>
      <c r="E110" s="1"/>
      <c r="F110" s="3"/>
      <c r="G110" s="3"/>
      <c r="H110" s="3"/>
      <c r="I110" s="3"/>
      <c r="J110" s="3"/>
    </row>
    <row r="111" spans="2:20" x14ac:dyDescent="0.35">
      <c r="B111" s="4"/>
      <c r="C111" s="1"/>
      <c r="D111" s="1"/>
      <c r="E111" s="1"/>
      <c r="F111" s="3"/>
      <c r="G111" s="3"/>
      <c r="H111" s="3"/>
      <c r="I111" s="3"/>
      <c r="J111" s="3"/>
    </row>
    <row r="112" spans="2:20" x14ac:dyDescent="0.35">
      <c r="B112" s="4"/>
      <c r="C112" s="1"/>
      <c r="D112" s="1"/>
      <c r="E112" s="1"/>
      <c r="F112" s="3"/>
      <c r="G112" s="3"/>
      <c r="H112" s="3"/>
      <c r="I112" s="3"/>
      <c r="J112" s="3"/>
    </row>
    <row r="113" spans="2:10" x14ac:dyDescent="0.35">
      <c r="B113" s="4"/>
      <c r="C113" s="1"/>
      <c r="D113" s="1"/>
      <c r="E113" s="1"/>
      <c r="F113" s="3"/>
      <c r="G113" s="3"/>
      <c r="H113" s="3"/>
      <c r="I113" s="3"/>
      <c r="J113" s="3"/>
    </row>
    <row r="114" spans="2:10" x14ac:dyDescent="0.35">
      <c r="B114" s="4"/>
      <c r="C114" s="1"/>
      <c r="D114" s="1"/>
      <c r="E114" s="1"/>
      <c r="F114" s="3"/>
      <c r="G114" s="3"/>
      <c r="H114" s="3"/>
      <c r="I114" s="3"/>
      <c r="J114" s="3"/>
    </row>
    <row r="115" spans="2:10" x14ac:dyDescent="0.35">
      <c r="B115" s="4"/>
      <c r="C115" s="1"/>
      <c r="D115" s="1"/>
      <c r="E115" s="1"/>
      <c r="F115" s="3"/>
      <c r="G115" s="3"/>
      <c r="H115" s="3"/>
      <c r="I115" s="3"/>
      <c r="J115" s="3"/>
    </row>
    <row r="116" spans="2:10" x14ac:dyDescent="0.35">
      <c r="B116" s="4"/>
      <c r="C116" s="1"/>
      <c r="D116" s="1"/>
      <c r="E116" s="1"/>
      <c r="F116" s="3"/>
      <c r="G116" s="3"/>
      <c r="H116" s="3"/>
      <c r="I116" s="3"/>
      <c r="J116" s="3"/>
    </row>
    <row r="117" spans="2:10" x14ac:dyDescent="0.35">
      <c r="B117" s="4"/>
      <c r="C117" s="1"/>
      <c r="D117" s="1"/>
      <c r="E117" s="1"/>
      <c r="F117" s="3"/>
      <c r="G117" s="3"/>
      <c r="H117" s="3"/>
      <c r="I117" s="3"/>
      <c r="J117" s="3"/>
    </row>
    <row r="118" spans="2:10" x14ac:dyDescent="0.35">
      <c r="B118" s="4"/>
      <c r="C118" s="1"/>
      <c r="D118" s="1"/>
      <c r="E118" s="1"/>
      <c r="F118" s="3"/>
      <c r="G118" s="3"/>
      <c r="H118" s="3"/>
      <c r="I118" s="3"/>
      <c r="J118" s="3"/>
    </row>
    <row r="119" spans="2:10" x14ac:dyDescent="0.35">
      <c r="B119" s="4"/>
      <c r="C119" s="1"/>
      <c r="D119" s="1"/>
      <c r="E119" s="1"/>
      <c r="F119" s="3"/>
      <c r="G119" s="3"/>
      <c r="H119" s="3"/>
      <c r="I119" s="3"/>
      <c r="J119" s="3"/>
    </row>
    <row r="120" spans="2:10" x14ac:dyDescent="0.35">
      <c r="B120" s="4"/>
      <c r="C120" s="1"/>
      <c r="D120" s="1"/>
      <c r="E120" s="1"/>
      <c r="F120" s="3"/>
      <c r="G120" s="3"/>
      <c r="H120" s="3"/>
      <c r="I120" s="3"/>
      <c r="J120" s="3"/>
    </row>
    <row r="121" spans="2:10" x14ac:dyDescent="0.35">
      <c r="B121" s="4"/>
      <c r="C121" s="1"/>
      <c r="D121" s="1"/>
      <c r="E121" s="1"/>
      <c r="F121" s="3"/>
      <c r="G121" s="3"/>
      <c r="H121" s="3"/>
      <c r="I121" s="3"/>
      <c r="J121" s="3"/>
    </row>
    <row r="122" spans="2:10" x14ac:dyDescent="0.35">
      <c r="B122" s="4"/>
      <c r="C122" s="1"/>
      <c r="D122" s="1"/>
      <c r="E122" s="1"/>
      <c r="F122" s="3"/>
      <c r="G122" s="3"/>
      <c r="H122" s="3"/>
      <c r="I122" s="3"/>
      <c r="J122" s="3"/>
    </row>
    <row r="123" spans="2:10" x14ac:dyDescent="0.35">
      <c r="B123" s="4"/>
      <c r="C123" s="1"/>
      <c r="D123" s="1"/>
      <c r="E123" s="1"/>
      <c r="F123" s="3"/>
      <c r="G123" s="3"/>
      <c r="H123" s="3"/>
      <c r="I123" s="3"/>
      <c r="J123" s="3"/>
    </row>
    <row r="124" spans="2:10" x14ac:dyDescent="0.35">
      <c r="B124" s="4"/>
      <c r="C124" s="1"/>
      <c r="D124" s="1"/>
      <c r="E124" s="1"/>
      <c r="F124" s="3"/>
      <c r="G124" s="3"/>
      <c r="H124" s="3"/>
      <c r="I124" s="3"/>
      <c r="J124" s="3"/>
    </row>
    <row r="125" spans="2:10" x14ac:dyDescent="0.35">
      <c r="B125" s="4"/>
      <c r="C125" s="1"/>
      <c r="D125" s="1"/>
      <c r="E125" s="1"/>
      <c r="F125" s="3"/>
      <c r="G125" s="3"/>
    </row>
    <row r="126" spans="2:10" x14ac:dyDescent="0.35">
      <c r="B126" s="4"/>
      <c r="C126" s="1"/>
      <c r="D126" s="1"/>
      <c r="E126" s="1"/>
      <c r="F126" s="3"/>
      <c r="G126" s="3"/>
    </row>
    <row r="127" spans="2:10" x14ac:dyDescent="0.35">
      <c r="B127" s="4"/>
      <c r="C127" s="1"/>
      <c r="D127" s="1"/>
      <c r="E127" s="1"/>
      <c r="F127" s="3"/>
      <c r="G127" s="3"/>
    </row>
    <row r="128" spans="2:10" x14ac:dyDescent="0.35">
      <c r="B128" s="4"/>
      <c r="C128" s="1"/>
      <c r="D128" s="1"/>
      <c r="E128" s="1"/>
      <c r="F128" s="3"/>
      <c r="G128" s="3"/>
    </row>
    <row r="129" spans="2:7" x14ac:dyDescent="0.35">
      <c r="B129" s="4"/>
      <c r="C129" s="1"/>
      <c r="D129" s="1"/>
      <c r="E129" s="1"/>
      <c r="F129" s="3"/>
      <c r="G129" s="3"/>
    </row>
    <row r="130" spans="2:7" x14ac:dyDescent="0.35">
      <c r="B130" s="4"/>
      <c r="C130" s="1"/>
      <c r="D130" s="1"/>
      <c r="E130" s="1"/>
      <c r="F130" s="3"/>
      <c r="G130" s="3"/>
    </row>
    <row r="131" spans="2:7" x14ac:dyDescent="0.35">
      <c r="B131" s="4"/>
      <c r="C131" s="1"/>
      <c r="D131" s="1"/>
      <c r="E131" s="1"/>
      <c r="F131" s="3"/>
      <c r="G131" s="3"/>
    </row>
    <row r="132" spans="2:7" x14ac:dyDescent="0.35">
      <c r="B132" s="4"/>
      <c r="C132" s="1"/>
      <c r="D132" s="1"/>
      <c r="E132" s="1"/>
      <c r="F132" s="3"/>
      <c r="G132" s="3"/>
    </row>
    <row r="133" spans="2:7" x14ac:dyDescent="0.35">
      <c r="B133" s="4"/>
      <c r="C133" s="1"/>
      <c r="D133" s="1"/>
      <c r="E133" s="1"/>
      <c r="F133" s="3"/>
      <c r="G133" s="3"/>
    </row>
    <row r="134" spans="2:7" x14ac:dyDescent="0.35">
      <c r="B134" s="4"/>
      <c r="C134" s="1"/>
      <c r="D134" s="1"/>
      <c r="E134" s="1"/>
      <c r="F134" s="3"/>
      <c r="G134" s="3"/>
    </row>
    <row r="135" spans="2:7" x14ac:dyDescent="0.35">
      <c r="B135" s="4"/>
      <c r="C135" s="1"/>
      <c r="D135" s="1"/>
      <c r="E135" s="1"/>
      <c r="F135" s="3"/>
      <c r="G135" s="3"/>
    </row>
    <row r="136" spans="2:7" x14ac:dyDescent="0.35">
      <c r="B136" s="4"/>
      <c r="C136" s="1"/>
      <c r="D136" s="1"/>
      <c r="E136" s="1"/>
      <c r="F136" s="3"/>
      <c r="G136" s="3"/>
    </row>
    <row r="137" spans="2:7" x14ac:dyDescent="0.35">
      <c r="B137" s="4"/>
      <c r="C137" s="1"/>
      <c r="D137" s="1"/>
      <c r="E137" s="1"/>
      <c r="F137" s="3"/>
      <c r="G137" s="3"/>
    </row>
    <row r="138" spans="2:7" x14ac:dyDescent="0.35">
      <c r="B138" s="4"/>
      <c r="C138" s="1"/>
      <c r="D138" s="1"/>
      <c r="E138" s="1"/>
      <c r="F138" s="3"/>
      <c r="G138" s="3"/>
    </row>
    <row r="139" spans="2:7" x14ac:dyDescent="0.35">
      <c r="B139" s="4"/>
      <c r="C139" s="1"/>
      <c r="D139" s="1"/>
      <c r="E139" s="1"/>
      <c r="F139" s="3"/>
      <c r="G139" s="3"/>
    </row>
    <row r="140" spans="2:7" x14ac:dyDescent="0.35">
      <c r="B140" s="4"/>
      <c r="C140" s="1"/>
      <c r="D140" s="1"/>
      <c r="E140" s="1"/>
      <c r="F140" s="3"/>
      <c r="G140" s="3"/>
    </row>
    <row r="141" spans="2:7" x14ac:dyDescent="0.35">
      <c r="B141" s="4"/>
      <c r="C141" s="1"/>
      <c r="D141" s="1"/>
      <c r="E141" s="1"/>
      <c r="F141" s="3"/>
      <c r="G141" s="3"/>
    </row>
    <row r="142" spans="2:7" x14ac:dyDescent="0.35">
      <c r="B142" s="4"/>
      <c r="C142" s="1"/>
      <c r="D142" s="1"/>
      <c r="E142" s="1"/>
      <c r="F142" s="3"/>
      <c r="G142" s="3"/>
    </row>
    <row r="143" spans="2:7" x14ac:dyDescent="0.35">
      <c r="B143" s="4"/>
      <c r="C143" s="1"/>
      <c r="D143" s="1"/>
      <c r="E143" s="1"/>
      <c r="F143" s="3"/>
      <c r="G143" s="3"/>
    </row>
    <row r="144" spans="2:7" x14ac:dyDescent="0.35">
      <c r="B144" s="4"/>
      <c r="C144" s="1"/>
      <c r="D144" s="1"/>
      <c r="E144" s="1"/>
      <c r="F144" s="3"/>
      <c r="G144" s="3"/>
    </row>
    <row r="145" spans="2:7" x14ac:dyDescent="0.35">
      <c r="B145" s="4"/>
      <c r="C145" s="1"/>
      <c r="D145" s="1"/>
      <c r="E145" s="1"/>
      <c r="F145" s="3"/>
      <c r="G145" s="3"/>
    </row>
    <row r="146" spans="2:7" x14ac:dyDescent="0.35">
      <c r="B146" s="4"/>
      <c r="C146" s="1"/>
      <c r="D146" s="1"/>
      <c r="E146" s="1"/>
      <c r="F146" s="3"/>
      <c r="G146" s="3"/>
    </row>
    <row r="147" spans="2:7" x14ac:dyDescent="0.35">
      <c r="B147" s="4"/>
      <c r="C147" s="1"/>
      <c r="D147" s="1"/>
      <c r="E147" s="1"/>
      <c r="F147" s="3"/>
      <c r="G147" s="3"/>
    </row>
    <row r="148" spans="2:7" x14ac:dyDescent="0.35">
      <c r="B148" s="4"/>
      <c r="C148" s="1"/>
      <c r="D148" s="1"/>
      <c r="E148" s="1"/>
      <c r="F148" s="3"/>
      <c r="G148" s="3"/>
    </row>
    <row r="149" spans="2:7" x14ac:dyDescent="0.35">
      <c r="B149" s="4"/>
      <c r="C149" s="1"/>
      <c r="D149" s="1"/>
      <c r="E149" s="1"/>
      <c r="F149" s="3"/>
      <c r="G149" s="3"/>
    </row>
    <row r="150" spans="2:7" x14ac:dyDescent="0.35">
      <c r="B150" s="4"/>
      <c r="C150" s="1"/>
      <c r="D150" s="1"/>
      <c r="E150" s="1"/>
      <c r="F150" s="3"/>
      <c r="G150" s="3"/>
    </row>
    <row r="151" spans="2:7" x14ac:dyDescent="0.35">
      <c r="B151" s="4"/>
      <c r="C151" s="1"/>
      <c r="D151" s="1"/>
      <c r="E151" s="1"/>
      <c r="F151" s="3"/>
      <c r="G151" s="3"/>
    </row>
    <row r="152" spans="2:7" x14ac:dyDescent="0.35">
      <c r="B152" s="4"/>
      <c r="C152" s="1"/>
      <c r="D152" s="1"/>
      <c r="E152" s="1"/>
      <c r="F152" s="3"/>
      <c r="G152" s="3"/>
    </row>
    <row r="153" spans="2:7" x14ac:dyDescent="0.35">
      <c r="B153" s="4"/>
      <c r="C153" s="1"/>
      <c r="D153" s="1"/>
      <c r="E153" s="1"/>
      <c r="F153" s="3"/>
      <c r="G153" s="3"/>
    </row>
    <row r="154" spans="2:7" x14ac:dyDescent="0.35">
      <c r="B154" s="4"/>
      <c r="C154" s="1"/>
      <c r="D154" s="1"/>
      <c r="E154" s="1"/>
      <c r="F154" s="3"/>
      <c r="G154" s="3"/>
    </row>
    <row r="155" spans="2:7" x14ac:dyDescent="0.35">
      <c r="B155" s="4"/>
      <c r="C155" s="1"/>
      <c r="D155" s="1"/>
      <c r="E155" s="1"/>
      <c r="F155" s="3"/>
      <c r="G155" s="3"/>
    </row>
    <row r="156" spans="2:7" x14ac:dyDescent="0.35">
      <c r="B156" s="4"/>
      <c r="C156" s="1"/>
      <c r="D156" s="1"/>
      <c r="E156" s="1"/>
      <c r="F156" s="3"/>
      <c r="G156" s="3"/>
    </row>
    <row r="157" spans="2:7" x14ac:dyDescent="0.35">
      <c r="B157" s="4"/>
      <c r="C157" s="1"/>
      <c r="D157" s="1"/>
      <c r="E157" s="1"/>
      <c r="F157" s="3"/>
      <c r="G157" s="3"/>
    </row>
    <row r="158" spans="2:7" x14ac:dyDescent="0.35">
      <c r="B158" s="4"/>
      <c r="C158" s="1"/>
      <c r="D158" s="1"/>
      <c r="E158" s="1"/>
      <c r="F158" s="3"/>
      <c r="G158" s="3"/>
    </row>
    <row r="159" spans="2:7" x14ac:dyDescent="0.35">
      <c r="B159" s="4"/>
      <c r="C159" s="1"/>
      <c r="D159" s="1"/>
      <c r="E159" s="1"/>
      <c r="F159" s="3"/>
      <c r="G159" s="3"/>
    </row>
    <row r="160" spans="2:7" x14ac:dyDescent="0.35">
      <c r="B160" s="4"/>
      <c r="C160" s="1"/>
      <c r="D160" s="1"/>
      <c r="E160" s="1"/>
      <c r="F160" s="3"/>
      <c r="G160" s="3"/>
    </row>
    <row r="161" spans="2:7" x14ac:dyDescent="0.35">
      <c r="B161" s="4"/>
      <c r="C161" s="1"/>
      <c r="D161" s="1"/>
      <c r="E161" s="1"/>
      <c r="F161" s="3"/>
      <c r="G161" s="3"/>
    </row>
    <row r="162" spans="2:7" x14ac:dyDescent="0.35">
      <c r="B162" s="4"/>
      <c r="C162" s="1"/>
      <c r="D162" s="1"/>
      <c r="E162" s="1"/>
      <c r="F162" s="3"/>
      <c r="G162" s="3"/>
    </row>
    <row r="163" spans="2:7" x14ac:dyDescent="0.35">
      <c r="B163" s="4"/>
      <c r="C163" s="1"/>
      <c r="D163" s="1"/>
      <c r="E163" s="1"/>
      <c r="F163" s="3"/>
      <c r="G163" s="3"/>
    </row>
    <row r="164" spans="2:7" x14ac:dyDescent="0.35">
      <c r="B164" s="4"/>
      <c r="C164" s="1"/>
      <c r="D164" s="1"/>
      <c r="E164" s="1"/>
      <c r="F164" s="3"/>
      <c r="G164" s="3"/>
    </row>
    <row r="165" spans="2:7" x14ac:dyDescent="0.35">
      <c r="B165" s="4"/>
      <c r="C165" s="1"/>
      <c r="D165" s="1"/>
      <c r="E165" s="1"/>
      <c r="F165" s="3"/>
      <c r="G165" s="3"/>
    </row>
    <row r="166" spans="2:7" x14ac:dyDescent="0.35">
      <c r="B166" s="4"/>
      <c r="C166" s="1"/>
      <c r="D166" s="1"/>
      <c r="E166" s="1"/>
      <c r="F166" s="3"/>
      <c r="G166" s="3"/>
    </row>
    <row r="167" spans="2:7" x14ac:dyDescent="0.35">
      <c r="B167" s="4"/>
      <c r="C167" s="1"/>
      <c r="D167" s="1"/>
      <c r="E167" s="1"/>
      <c r="F167" s="3"/>
      <c r="G167" s="3"/>
    </row>
    <row r="168" spans="2:7" x14ac:dyDescent="0.35">
      <c r="B168" s="4"/>
      <c r="C168" s="1"/>
      <c r="D168" s="1"/>
      <c r="E168" s="1"/>
      <c r="F168" s="3"/>
      <c r="G168" s="3"/>
    </row>
    <row r="169" spans="2:7" x14ac:dyDescent="0.35">
      <c r="B169" s="4"/>
      <c r="C169" s="1"/>
      <c r="D169" s="1"/>
      <c r="E169" s="1"/>
      <c r="F169" s="3"/>
      <c r="G169" s="3"/>
    </row>
    <row r="170" spans="2:7" x14ac:dyDescent="0.35">
      <c r="B170" s="4"/>
      <c r="C170" s="1"/>
      <c r="D170" s="1"/>
      <c r="E170" s="1"/>
      <c r="F170" s="3"/>
      <c r="G170" s="3"/>
    </row>
    <row r="171" spans="2:7" x14ac:dyDescent="0.35">
      <c r="B171" s="4"/>
      <c r="C171" s="1"/>
      <c r="D171" s="1"/>
      <c r="E171" s="1"/>
      <c r="F171" s="3"/>
      <c r="G171" s="3"/>
    </row>
    <row r="172" spans="2:7" x14ac:dyDescent="0.35">
      <c r="B172" s="4"/>
      <c r="C172" s="1"/>
      <c r="D172" s="1"/>
      <c r="E172" s="1"/>
      <c r="F172" s="3"/>
      <c r="G172" s="3"/>
    </row>
  </sheetData>
  <phoneticPr fontId="1" type="noConversion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CAE00-C694-4510-9B7A-1EE449E391C0}">
  <dimension ref="A1:T93"/>
  <sheetViews>
    <sheetView topLeftCell="C1" zoomScaleNormal="100" workbookViewId="0">
      <selection activeCell="W17" sqref="W17"/>
    </sheetView>
  </sheetViews>
  <sheetFormatPr baseColWidth="10" defaultRowHeight="14.5" x14ac:dyDescent="0.35"/>
  <cols>
    <col min="1" max="1" width="27.7265625" customWidth="1"/>
  </cols>
  <sheetData>
    <row r="1" spans="1:20" x14ac:dyDescent="0.35">
      <c r="A1" t="s">
        <v>48</v>
      </c>
      <c r="O1" s="8" t="s">
        <v>64</v>
      </c>
    </row>
    <row r="2" spans="1:20" x14ac:dyDescent="0.35">
      <c r="R2" t="s">
        <v>50</v>
      </c>
    </row>
    <row r="3" spans="1:20" x14ac:dyDescent="0.35">
      <c r="A3" t="s">
        <v>13</v>
      </c>
      <c r="B3">
        <v>90</v>
      </c>
      <c r="C3" t="s">
        <v>15</v>
      </c>
      <c r="D3">
        <v>-90</v>
      </c>
      <c r="E3" t="s">
        <v>15</v>
      </c>
      <c r="F3" t="s">
        <v>19</v>
      </c>
      <c r="H3" t="s">
        <v>49</v>
      </c>
      <c r="J3" t="s">
        <v>17</v>
      </c>
      <c r="O3" t="s">
        <v>29</v>
      </c>
      <c r="P3">
        <v>124</v>
      </c>
      <c r="Q3" t="s">
        <v>30</v>
      </c>
    </row>
    <row r="4" spans="1:20" x14ac:dyDescent="0.35">
      <c r="A4" t="s">
        <v>3</v>
      </c>
      <c r="B4">
        <v>149</v>
      </c>
      <c r="C4" t="s">
        <v>0</v>
      </c>
      <c r="D4">
        <v>148.19999999999999</v>
      </c>
      <c r="E4" t="s">
        <v>0</v>
      </c>
      <c r="F4">
        <v>149.5</v>
      </c>
      <c r="G4" t="s">
        <v>0</v>
      </c>
      <c r="H4">
        <v>149.5</v>
      </c>
      <c r="I4" t="s">
        <v>0</v>
      </c>
      <c r="J4">
        <v>149.5</v>
      </c>
      <c r="K4" t="s">
        <v>0</v>
      </c>
      <c r="O4" t="s">
        <v>59</v>
      </c>
      <c r="P4">
        <v>108</v>
      </c>
      <c r="Q4" t="s">
        <v>30</v>
      </c>
      <c r="R4" t="s">
        <v>51</v>
      </c>
      <c r="S4">
        <v>4</v>
      </c>
    </row>
    <row r="5" spans="1:20" x14ac:dyDescent="0.35">
      <c r="A5" t="s">
        <v>4</v>
      </c>
      <c r="B5">
        <v>1290</v>
      </c>
      <c r="C5" t="s">
        <v>2</v>
      </c>
      <c r="D5">
        <v>1290</v>
      </c>
      <c r="E5" t="s">
        <v>2</v>
      </c>
      <c r="F5">
        <v>1290</v>
      </c>
      <c r="G5" t="s">
        <v>2</v>
      </c>
      <c r="H5">
        <v>1290</v>
      </c>
      <c r="I5" t="s">
        <v>2</v>
      </c>
      <c r="J5">
        <v>1290</v>
      </c>
      <c r="K5" t="s">
        <v>2</v>
      </c>
      <c r="O5" t="s">
        <v>60</v>
      </c>
      <c r="P5">
        <v>46</v>
      </c>
      <c r="Q5" t="s">
        <v>30</v>
      </c>
      <c r="R5" t="s">
        <v>52</v>
      </c>
      <c r="S5">
        <v>345</v>
      </c>
      <c r="T5" t="s">
        <v>30</v>
      </c>
    </row>
    <row r="6" spans="1:20" x14ac:dyDescent="0.35">
      <c r="O6" t="s">
        <v>35</v>
      </c>
      <c r="P6">
        <v>2</v>
      </c>
      <c r="Q6" t="s">
        <v>30</v>
      </c>
      <c r="R6" t="s">
        <v>53</v>
      </c>
      <c r="S6">
        <v>32</v>
      </c>
      <c r="T6" t="s">
        <v>30</v>
      </c>
    </row>
    <row r="7" spans="1:20" x14ac:dyDescent="0.35">
      <c r="A7" t="s">
        <v>5</v>
      </c>
      <c r="B7">
        <v>56.2</v>
      </c>
      <c r="C7" t="s">
        <v>1</v>
      </c>
      <c r="D7">
        <v>60.1</v>
      </c>
      <c r="E7" t="s">
        <v>1</v>
      </c>
      <c r="F7">
        <v>52.4</v>
      </c>
      <c r="G7" t="s">
        <v>1</v>
      </c>
      <c r="H7">
        <v>56.2</v>
      </c>
      <c r="I7" t="s">
        <v>1</v>
      </c>
      <c r="J7">
        <v>55.5</v>
      </c>
      <c r="K7" t="s">
        <v>1</v>
      </c>
      <c r="O7" t="s">
        <v>36</v>
      </c>
      <c r="P7">
        <v>0.5</v>
      </c>
      <c r="Q7" t="s">
        <v>30</v>
      </c>
      <c r="R7" t="s">
        <v>54</v>
      </c>
      <c r="S7">
        <v>106</v>
      </c>
      <c r="T7" t="s">
        <v>30</v>
      </c>
    </row>
    <row r="8" spans="1:20" x14ac:dyDescent="0.35">
      <c r="A8" t="s">
        <v>7</v>
      </c>
      <c r="B8" s="2">
        <v>41.2</v>
      </c>
      <c r="C8" s="2" t="s">
        <v>1</v>
      </c>
      <c r="D8" s="2">
        <v>44.1</v>
      </c>
      <c r="E8" s="2" t="s">
        <v>1</v>
      </c>
      <c r="F8" s="2">
        <v>41.4</v>
      </c>
      <c r="G8" t="s">
        <v>1</v>
      </c>
      <c r="H8" s="2">
        <v>42.6</v>
      </c>
      <c r="I8" s="2" t="s">
        <v>1</v>
      </c>
      <c r="J8" s="2">
        <v>43.3</v>
      </c>
      <c r="K8" t="s">
        <v>1</v>
      </c>
      <c r="O8" t="s">
        <v>39</v>
      </c>
      <c r="P8">
        <v>49</v>
      </c>
      <c r="R8" t="s">
        <v>54</v>
      </c>
      <c r="S8">
        <v>2</v>
      </c>
    </row>
    <row r="9" spans="1:20" x14ac:dyDescent="0.35">
      <c r="A9" t="s">
        <v>6</v>
      </c>
      <c r="B9" s="2">
        <v>41.9</v>
      </c>
      <c r="C9" s="2" t="s">
        <v>1</v>
      </c>
      <c r="D9" s="2">
        <v>45.4</v>
      </c>
      <c r="E9" s="2" t="s">
        <v>1</v>
      </c>
      <c r="F9" s="2">
        <v>43.1</v>
      </c>
      <c r="G9" t="s">
        <v>1</v>
      </c>
      <c r="H9" s="2">
        <v>44.7</v>
      </c>
      <c r="I9" s="2" t="s">
        <v>1</v>
      </c>
      <c r="J9" s="2">
        <v>43.8</v>
      </c>
      <c r="K9" t="s">
        <v>1</v>
      </c>
      <c r="R9" t="s">
        <v>58</v>
      </c>
      <c r="S9">
        <v>3</v>
      </c>
      <c r="T9" t="s">
        <v>30</v>
      </c>
    </row>
    <row r="10" spans="1:20" x14ac:dyDescent="0.35">
      <c r="A10" t="s">
        <v>8</v>
      </c>
      <c r="B10">
        <v>27.2</v>
      </c>
      <c r="C10" t="s">
        <v>1</v>
      </c>
      <c r="D10">
        <v>27.1</v>
      </c>
      <c r="E10" t="s">
        <v>1</v>
      </c>
      <c r="F10">
        <v>27.9</v>
      </c>
      <c r="G10" t="s">
        <v>1</v>
      </c>
      <c r="H10">
        <v>27.4</v>
      </c>
      <c r="I10" t="s">
        <v>1</v>
      </c>
      <c r="J10">
        <v>27.7</v>
      </c>
      <c r="K10" t="s">
        <v>1</v>
      </c>
      <c r="R10" t="s">
        <v>55</v>
      </c>
      <c r="S10">
        <v>0.08</v>
      </c>
      <c r="T10" t="s">
        <v>30</v>
      </c>
    </row>
    <row r="11" spans="1:20" x14ac:dyDescent="0.35">
      <c r="A11" t="s">
        <v>9</v>
      </c>
      <c r="B11">
        <v>37.4</v>
      </c>
      <c r="C11" t="s">
        <v>1</v>
      </c>
      <c r="D11">
        <v>36.200000000000003</v>
      </c>
      <c r="E11" t="s">
        <v>1</v>
      </c>
      <c r="F11" s="2">
        <v>36.700000000000003</v>
      </c>
      <c r="G11" t="s">
        <v>1</v>
      </c>
      <c r="H11">
        <v>37.1</v>
      </c>
      <c r="I11" t="s">
        <v>1</v>
      </c>
      <c r="J11">
        <v>36.299999999999997</v>
      </c>
      <c r="K11" t="s">
        <v>1</v>
      </c>
      <c r="O11" t="s">
        <v>40</v>
      </c>
      <c r="P11">
        <f>P3*P5*P8*2/1000^2</f>
        <v>0.55899200000000004</v>
      </c>
      <c r="Q11" t="s">
        <v>41</v>
      </c>
      <c r="R11" t="s">
        <v>56</v>
      </c>
      <c r="S11">
        <v>0.08</v>
      </c>
      <c r="T11" t="s">
        <v>30</v>
      </c>
    </row>
    <row r="12" spans="1:20" x14ac:dyDescent="0.35">
      <c r="A12" t="s">
        <v>27</v>
      </c>
      <c r="B12">
        <f>B11-B10</f>
        <v>10.199999999999999</v>
      </c>
      <c r="C12" t="s">
        <v>24</v>
      </c>
      <c r="D12">
        <f>D11-D10</f>
        <v>9.1000000000000014</v>
      </c>
      <c r="E12" t="s">
        <v>24</v>
      </c>
      <c r="F12" s="2">
        <f>F11-F10</f>
        <v>8.8000000000000043</v>
      </c>
      <c r="G12" t="s">
        <v>24</v>
      </c>
      <c r="H12">
        <f>H11-H10</f>
        <v>9.7000000000000028</v>
      </c>
      <c r="I12" t="s">
        <v>24</v>
      </c>
      <c r="J12">
        <f>J11-J10</f>
        <v>8.5999999999999979</v>
      </c>
      <c r="K12" t="s">
        <v>24</v>
      </c>
      <c r="O12" t="s">
        <v>42</v>
      </c>
      <c r="P12">
        <f>P3*P7*P8*2/1000^2</f>
        <v>6.0759999999999998E-3</v>
      </c>
      <c r="Q12" t="s">
        <v>41</v>
      </c>
      <c r="R12" t="s">
        <v>57</v>
      </c>
      <c r="S12">
        <v>2.84</v>
      </c>
      <c r="T12" t="s">
        <v>30</v>
      </c>
    </row>
    <row r="13" spans="1:20" x14ac:dyDescent="0.35">
      <c r="A13" t="s">
        <v>47</v>
      </c>
      <c r="B13" s="1">
        <f>B15/B4</f>
        <v>9.8322147651006719E-2</v>
      </c>
      <c r="C13" s="1" t="s">
        <v>21</v>
      </c>
      <c r="D13" s="1">
        <f>D15/D4</f>
        <v>0.10357624831309044</v>
      </c>
      <c r="E13" s="1" t="s">
        <v>21</v>
      </c>
      <c r="F13" s="1">
        <f>F15/F4</f>
        <v>6.7892976588628751E-2</v>
      </c>
      <c r="G13" t="s">
        <v>21</v>
      </c>
      <c r="H13" s="1">
        <f>H15/H4</f>
        <v>8.3946488294314392E-2</v>
      </c>
      <c r="I13" s="1" t="s">
        <v>21</v>
      </c>
      <c r="J13" s="1">
        <f>J15/J4</f>
        <v>7.9933110367892996E-2</v>
      </c>
      <c r="K13" t="s">
        <v>21</v>
      </c>
      <c r="O13" t="s">
        <v>61</v>
      </c>
      <c r="P13">
        <f>P5*P7*P8*2/1000^2</f>
        <v>2.2539999999999999E-3</v>
      </c>
      <c r="Q13" t="s">
        <v>41</v>
      </c>
    </row>
    <row r="14" spans="1:20" x14ac:dyDescent="0.35">
      <c r="A14" t="s">
        <v>20</v>
      </c>
      <c r="B14" s="1">
        <f>(B7-B10)/B4</f>
        <v>0.1946308724832215</v>
      </c>
      <c r="C14" s="1" t="s">
        <v>21</v>
      </c>
      <c r="D14" s="1">
        <f>(D7-D10)/D4</f>
        <v>0.22267206477732795</v>
      </c>
      <c r="E14" s="1" t="s">
        <v>21</v>
      </c>
      <c r="F14" s="1">
        <f>(F7-F10)/F4</f>
        <v>0.16387959866220736</v>
      </c>
      <c r="G14" t="s">
        <v>21</v>
      </c>
      <c r="H14" s="1">
        <f>(H7-H10)/H4</f>
        <v>0.19264214046822745</v>
      </c>
      <c r="I14" s="1" t="s">
        <v>21</v>
      </c>
      <c r="J14" s="1">
        <f>(J7-J10)/J4</f>
        <v>0.18595317725752508</v>
      </c>
      <c r="K14" t="s">
        <v>21</v>
      </c>
    </row>
    <row r="15" spans="1:20" x14ac:dyDescent="0.35">
      <c r="A15" t="s">
        <v>22</v>
      </c>
      <c r="B15" s="2">
        <f>((B7-B8)+(B7-B9))/2</f>
        <v>14.650000000000002</v>
      </c>
      <c r="C15" s="2" t="s">
        <v>24</v>
      </c>
      <c r="D15" s="2">
        <f>((D7-D8)+(D7-D9))/2</f>
        <v>15.350000000000001</v>
      </c>
      <c r="E15" s="2" t="s">
        <v>24</v>
      </c>
      <c r="F15" s="2">
        <f>((F7-F8)+(F7-F9))/2</f>
        <v>10.149999999999999</v>
      </c>
      <c r="G15" t="s">
        <v>24</v>
      </c>
      <c r="H15" s="2">
        <f>((H7-H8)+(H7-H9))/2</f>
        <v>12.55</v>
      </c>
      <c r="I15" s="2" t="s">
        <v>24</v>
      </c>
      <c r="J15" s="2">
        <f>((J7-J8)+(J7-J9))/2</f>
        <v>11.950000000000003</v>
      </c>
      <c r="K15" t="s">
        <v>24</v>
      </c>
      <c r="O15" t="s">
        <v>63</v>
      </c>
      <c r="P15" s="6">
        <f>SUM(P11:P14)</f>
        <v>0.56732199999999999</v>
      </c>
      <c r="Q15" t="s">
        <v>41</v>
      </c>
    </row>
    <row r="16" spans="1:20" x14ac:dyDescent="0.35">
      <c r="A16" t="s">
        <v>23</v>
      </c>
      <c r="B16" s="2">
        <f>B7-B10</f>
        <v>29.000000000000004</v>
      </c>
      <c r="C16" s="2" t="s">
        <v>24</v>
      </c>
      <c r="D16" s="2">
        <f>D7-D10</f>
        <v>33</v>
      </c>
      <c r="E16" s="2" t="s">
        <v>24</v>
      </c>
      <c r="F16" s="2">
        <f>F7-F10</f>
        <v>24.5</v>
      </c>
      <c r="G16" t="s">
        <v>24</v>
      </c>
      <c r="H16" s="2">
        <f>H7-H10</f>
        <v>28.800000000000004</v>
      </c>
      <c r="I16" s="2" t="s">
        <v>24</v>
      </c>
      <c r="J16" s="2">
        <f>J7-J10</f>
        <v>27.8</v>
      </c>
      <c r="K16" t="s">
        <v>24</v>
      </c>
    </row>
    <row r="21" spans="1:17" x14ac:dyDescent="0.35">
      <c r="A21" t="s">
        <v>28</v>
      </c>
    </row>
    <row r="22" spans="1:17" x14ac:dyDescent="0.35">
      <c r="O22" s="3"/>
      <c r="P22" s="3"/>
      <c r="Q22" s="3"/>
    </row>
    <row r="23" spans="1:17" x14ac:dyDescent="0.35">
      <c r="A23" t="s">
        <v>13</v>
      </c>
      <c r="B23" t="s">
        <v>19</v>
      </c>
      <c r="D23" t="s">
        <v>19</v>
      </c>
      <c r="F23" t="s">
        <v>19</v>
      </c>
      <c r="H23" t="s">
        <v>19</v>
      </c>
      <c r="J23" t="s">
        <v>19</v>
      </c>
      <c r="L23" t="s">
        <v>19</v>
      </c>
      <c r="O23" s="1"/>
      <c r="P23" s="3"/>
      <c r="Q23" s="3"/>
    </row>
    <row r="24" spans="1:17" x14ac:dyDescent="0.35">
      <c r="A24" t="s">
        <v>3</v>
      </c>
      <c r="B24">
        <v>149.5</v>
      </c>
      <c r="C24" t="s">
        <v>0</v>
      </c>
      <c r="D24">
        <v>145.80000000000001</v>
      </c>
      <c r="E24" t="s">
        <v>0</v>
      </c>
      <c r="F24">
        <v>144.6</v>
      </c>
      <c r="G24" t="s">
        <v>0</v>
      </c>
      <c r="H24">
        <v>145.69999999999999</v>
      </c>
      <c r="I24" t="s">
        <v>0</v>
      </c>
      <c r="J24">
        <v>149.19999999999999</v>
      </c>
      <c r="K24" t="s">
        <v>0</v>
      </c>
      <c r="L24">
        <v>145.69999999999999</v>
      </c>
      <c r="M24" t="s">
        <v>0</v>
      </c>
      <c r="O24" s="1"/>
      <c r="Q24" s="3"/>
    </row>
    <row r="25" spans="1:17" x14ac:dyDescent="0.35">
      <c r="A25" t="s">
        <v>4</v>
      </c>
      <c r="B25">
        <v>1290</v>
      </c>
      <c r="C25" t="s">
        <v>2</v>
      </c>
      <c r="D25">
        <v>1150</v>
      </c>
      <c r="E25" t="s">
        <v>2</v>
      </c>
      <c r="F25">
        <v>985</v>
      </c>
      <c r="G25" t="s">
        <v>2</v>
      </c>
      <c r="H25">
        <v>778</v>
      </c>
      <c r="I25" t="s">
        <v>2</v>
      </c>
      <c r="J25">
        <v>2967</v>
      </c>
      <c r="K25" t="s">
        <v>2</v>
      </c>
      <c r="L25">
        <v>2621</v>
      </c>
      <c r="M25" t="s">
        <v>2</v>
      </c>
      <c r="O25" s="1"/>
      <c r="P25" s="2"/>
      <c r="Q25" s="3"/>
    </row>
    <row r="26" spans="1:17" x14ac:dyDescent="0.35">
      <c r="O26" s="1"/>
      <c r="P26" s="2"/>
      <c r="Q26" s="3"/>
    </row>
    <row r="27" spans="1:17" x14ac:dyDescent="0.35">
      <c r="A27" t="s">
        <v>5</v>
      </c>
      <c r="B27">
        <v>52.4</v>
      </c>
      <c r="C27" t="s">
        <v>1</v>
      </c>
      <c r="D27">
        <v>53.7</v>
      </c>
      <c r="E27" t="s">
        <v>1</v>
      </c>
      <c r="F27">
        <v>56.7</v>
      </c>
      <c r="G27" t="s">
        <v>1</v>
      </c>
      <c r="H27">
        <v>62.2</v>
      </c>
      <c r="I27" t="s">
        <v>1</v>
      </c>
      <c r="J27" s="2">
        <v>47.2</v>
      </c>
      <c r="K27" s="2" t="s">
        <v>1</v>
      </c>
      <c r="L27" s="2">
        <v>48.2</v>
      </c>
      <c r="M27" t="s">
        <v>1</v>
      </c>
      <c r="O27" s="1"/>
      <c r="Q27" s="3"/>
    </row>
    <row r="28" spans="1:17" x14ac:dyDescent="0.35">
      <c r="A28" t="s">
        <v>7</v>
      </c>
      <c r="B28" s="2">
        <v>41.4</v>
      </c>
      <c r="C28" t="s">
        <v>1</v>
      </c>
      <c r="D28" s="2">
        <v>44.6</v>
      </c>
      <c r="E28" t="s">
        <v>1</v>
      </c>
      <c r="F28" s="2">
        <v>46.8</v>
      </c>
      <c r="G28" t="s">
        <v>1</v>
      </c>
      <c r="H28" s="2">
        <v>50.9</v>
      </c>
      <c r="I28" s="2" t="s">
        <v>1</v>
      </c>
      <c r="J28" s="2">
        <v>36</v>
      </c>
      <c r="K28" s="2" t="s">
        <v>1</v>
      </c>
      <c r="L28" s="2">
        <v>36.1</v>
      </c>
      <c r="M28" s="2" t="s">
        <v>1</v>
      </c>
      <c r="O28" s="1"/>
      <c r="Q28" s="3"/>
    </row>
    <row r="29" spans="1:17" x14ac:dyDescent="0.35">
      <c r="A29" t="s">
        <v>6</v>
      </c>
      <c r="B29" s="2">
        <v>43.1</v>
      </c>
      <c r="C29" s="2" t="s">
        <v>1</v>
      </c>
      <c r="D29" s="2">
        <v>44.9</v>
      </c>
      <c r="E29" s="2" t="s">
        <v>1</v>
      </c>
      <c r="F29" s="2">
        <v>48</v>
      </c>
      <c r="G29" s="2" t="s">
        <v>1</v>
      </c>
      <c r="H29" s="2">
        <v>52.6</v>
      </c>
      <c r="I29" s="2" t="s">
        <v>1</v>
      </c>
      <c r="J29" s="2">
        <v>36.700000000000003</v>
      </c>
      <c r="K29" s="2" t="s">
        <v>1</v>
      </c>
      <c r="L29" s="2">
        <v>37.1</v>
      </c>
      <c r="M29" s="2" t="s">
        <v>1</v>
      </c>
    </row>
    <row r="30" spans="1:17" x14ac:dyDescent="0.35">
      <c r="A30" t="s">
        <v>8</v>
      </c>
      <c r="B30">
        <v>27.9</v>
      </c>
      <c r="C30" t="s">
        <v>1</v>
      </c>
      <c r="D30">
        <v>28.5</v>
      </c>
      <c r="E30" t="s">
        <v>1</v>
      </c>
      <c r="F30">
        <v>28.6</v>
      </c>
      <c r="G30" t="s">
        <v>1</v>
      </c>
      <c r="H30">
        <v>29.1</v>
      </c>
      <c r="I30" t="s">
        <v>1</v>
      </c>
      <c r="J30">
        <v>28.6</v>
      </c>
      <c r="K30" t="s">
        <v>1</v>
      </c>
      <c r="L30">
        <v>28.5</v>
      </c>
      <c r="M30" t="s">
        <v>1</v>
      </c>
    </row>
    <row r="31" spans="1:17" x14ac:dyDescent="0.35">
      <c r="A31" t="s">
        <v>9</v>
      </c>
      <c r="B31" s="2">
        <v>36.700000000000003</v>
      </c>
      <c r="C31" t="s">
        <v>1</v>
      </c>
      <c r="D31">
        <v>37.700000000000003</v>
      </c>
      <c r="E31" t="s">
        <v>1</v>
      </c>
      <c r="F31">
        <v>40.9</v>
      </c>
      <c r="G31" t="s">
        <v>1</v>
      </c>
      <c r="H31">
        <v>45.5</v>
      </c>
      <c r="I31" t="s">
        <v>1</v>
      </c>
      <c r="J31">
        <v>29.5</v>
      </c>
      <c r="K31" t="s">
        <v>1</v>
      </c>
      <c r="L31">
        <v>29.5</v>
      </c>
      <c r="M31" t="s">
        <v>1</v>
      </c>
      <c r="N31" s="3"/>
    </row>
    <row r="32" spans="1:17" x14ac:dyDescent="0.35">
      <c r="A32" t="s">
        <v>27</v>
      </c>
      <c r="B32" s="2">
        <f>B31-B30</f>
        <v>8.8000000000000043</v>
      </c>
      <c r="C32" t="s">
        <v>24</v>
      </c>
      <c r="D32">
        <f>D31-D30</f>
        <v>9.2000000000000028</v>
      </c>
      <c r="E32" t="s">
        <v>24</v>
      </c>
      <c r="F32">
        <f>F31-F30</f>
        <v>12.299999999999997</v>
      </c>
      <c r="G32" t="s">
        <v>24</v>
      </c>
      <c r="H32">
        <f>H31-H30</f>
        <v>16.399999999999999</v>
      </c>
      <c r="I32" t="s">
        <v>24</v>
      </c>
      <c r="J32">
        <f>J31-J30</f>
        <v>0.89999999999999858</v>
      </c>
      <c r="K32" t="s">
        <v>24</v>
      </c>
      <c r="L32">
        <f>L31-L30</f>
        <v>1</v>
      </c>
      <c r="M32" t="s">
        <v>24</v>
      </c>
      <c r="N32" s="1"/>
      <c r="O32" s="1"/>
      <c r="P32" s="3"/>
      <c r="Q32" s="3"/>
    </row>
    <row r="33" spans="1:17" x14ac:dyDescent="0.35">
      <c r="A33" t="s">
        <v>47</v>
      </c>
      <c r="B33" s="1">
        <f>B35/B24</f>
        <v>6.7892976588628751E-2</v>
      </c>
      <c r="C33" s="1" t="s">
        <v>21</v>
      </c>
      <c r="D33" s="1">
        <f>D35/D24</f>
        <v>6.1385459533607696E-2</v>
      </c>
      <c r="E33" s="1" t="s">
        <v>21</v>
      </c>
      <c r="F33" s="1">
        <f>F35/F24</f>
        <v>6.4315352697095471E-2</v>
      </c>
      <c r="G33" s="1" t="s">
        <v>21</v>
      </c>
      <c r="H33" s="1">
        <f>H35/H24</f>
        <v>7.1722717913520959E-2</v>
      </c>
      <c r="I33" s="1" t="s">
        <v>21</v>
      </c>
      <c r="J33" s="1">
        <f>J35/J24</f>
        <v>7.27211796246649E-2</v>
      </c>
      <c r="K33" s="1" t="s">
        <v>21</v>
      </c>
      <c r="L33" s="1">
        <f>L35/L24</f>
        <v>7.9615648592999327E-2</v>
      </c>
      <c r="M33" s="1" t="s">
        <v>21</v>
      </c>
      <c r="N33" s="1"/>
      <c r="O33" s="1"/>
      <c r="P33" s="3"/>
      <c r="Q33" s="3"/>
    </row>
    <row r="34" spans="1:17" x14ac:dyDescent="0.35">
      <c r="A34" t="s">
        <v>20</v>
      </c>
      <c r="B34" s="1">
        <f>(B27-B30)/B24</f>
        <v>0.16387959866220736</v>
      </c>
      <c r="C34" s="1" t="s">
        <v>21</v>
      </c>
      <c r="D34" s="1">
        <f>(D27-D30)/D24</f>
        <v>0.17283950617283952</v>
      </c>
      <c r="E34" s="1" t="s">
        <v>21</v>
      </c>
      <c r="F34" s="1">
        <f>(F27-F30)/F24</f>
        <v>0.19432918395574</v>
      </c>
      <c r="G34" s="1" t="s">
        <v>21</v>
      </c>
      <c r="H34" s="1">
        <f>(H27-H30)/H24</f>
        <v>0.22717913520933428</v>
      </c>
      <c r="I34" s="1" t="s">
        <v>21</v>
      </c>
      <c r="J34" s="1">
        <f>(J27-J30)/J24</f>
        <v>0.12466487935656838</v>
      </c>
      <c r="K34" s="1" t="s">
        <v>21</v>
      </c>
      <c r="L34" s="1">
        <f>(L27-L30)/L24</f>
        <v>0.13520933424845577</v>
      </c>
      <c r="M34" s="1" t="s">
        <v>21</v>
      </c>
      <c r="N34" s="1"/>
      <c r="O34" s="1"/>
      <c r="P34" s="3"/>
      <c r="Q34" s="3"/>
    </row>
    <row r="35" spans="1:17" x14ac:dyDescent="0.35">
      <c r="A35" t="s">
        <v>22</v>
      </c>
      <c r="B35" s="2">
        <f>((B27-B28)+(B27-B29))/2</f>
        <v>10.149999999999999</v>
      </c>
      <c r="C35" s="2" t="s">
        <v>21</v>
      </c>
      <c r="D35" s="2">
        <f>((D27-D28)+(D27-D29))/2</f>
        <v>8.9500000000000028</v>
      </c>
      <c r="E35" s="2" t="s">
        <v>24</v>
      </c>
      <c r="F35" s="2">
        <f>((F27-F28)+(F27-F29))/2</f>
        <v>9.3000000000000043</v>
      </c>
      <c r="G35" s="2" t="s">
        <v>24</v>
      </c>
      <c r="H35" s="2">
        <f>((H27-H28)+(H27-H29))/2</f>
        <v>10.450000000000003</v>
      </c>
      <c r="I35" s="2" t="s">
        <v>24</v>
      </c>
      <c r="J35" s="2">
        <f>((J27-J28)+(J27-J29))/2</f>
        <v>10.850000000000001</v>
      </c>
      <c r="K35" s="2" t="s">
        <v>24</v>
      </c>
      <c r="L35" s="2">
        <f>((L27-L28)+(L27-L29))/2</f>
        <v>11.600000000000001</v>
      </c>
      <c r="M35" s="2" t="s">
        <v>24</v>
      </c>
      <c r="N35" s="1"/>
      <c r="O35" s="1"/>
      <c r="P35" s="3"/>
      <c r="Q35" s="3"/>
    </row>
    <row r="36" spans="1:17" x14ac:dyDescent="0.35">
      <c r="A36" t="s">
        <v>23</v>
      </c>
      <c r="B36" s="2">
        <f>B27-B30</f>
        <v>24.5</v>
      </c>
      <c r="C36" s="2" t="s">
        <v>24</v>
      </c>
      <c r="D36" s="2">
        <f>D27-D30</f>
        <v>25.200000000000003</v>
      </c>
      <c r="E36" s="2" t="s">
        <v>24</v>
      </c>
      <c r="F36" s="2">
        <f>F27-F30</f>
        <v>28.1</v>
      </c>
      <c r="G36" s="2" t="s">
        <v>24</v>
      </c>
      <c r="H36" s="2">
        <f>H27-H30</f>
        <v>33.1</v>
      </c>
      <c r="I36" s="2" t="s">
        <v>24</v>
      </c>
      <c r="J36" s="2">
        <f>J27-J30</f>
        <v>18.600000000000001</v>
      </c>
      <c r="K36" s="2" t="s">
        <v>24</v>
      </c>
      <c r="L36" s="2">
        <f>L27-L30</f>
        <v>19.700000000000003</v>
      </c>
      <c r="M36" s="2" t="s">
        <v>24</v>
      </c>
      <c r="N36" s="1"/>
      <c r="O36" s="1"/>
      <c r="P36" s="3"/>
      <c r="Q36" s="3"/>
    </row>
    <row r="37" spans="1:17" x14ac:dyDescent="0.35">
      <c r="N37" s="1"/>
      <c r="O37" s="1"/>
      <c r="P37" s="3"/>
      <c r="Q37" s="3"/>
    </row>
    <row r="38" spans="1:17" x14ac:dyDescent="0.35">
      <c r="A38" s="1"/>
      <c r="C38" s="3"/>
      <c r="O38" s="1"/>
      <c r="P38" s="3"/>
      <c r="Q38" s="3"/>
    </row>
    <row r="39" spans="1:17" x14ac:dyDescent="0.35">
      <c r="A39" s="1"/>
      <c r="B39" s="3"/>
      <c r="C39" s="3"/>
    </row>
    <row r="40" spans="1:17" x14ac:dyDescent="0.35">
      <c r="A40" s="1"/>
      <c r="B40" s="3"/>
      <c r="C40" s="5" t="s">
        <v>2</v>
      </c>
      <c r="D40" s="5" t="s">
        <v>21</v>
      </c>
      <c r="E40" s="5"/>
    </row>
    <row r="41" spans="1:17" x14ac:dyDescent="0.35">
      <c r="M41" s="4"/>
      <c r="N41" s="1"/>
    </row>
    <row r="42" spans="1:17" x14ac:dyDescent="0.35">
      <c r="C42" s="4">
        <v>0</v>
      </c>
      <c r="D42" s="1">
        <f t="shared" ref="D42:D87" si="0">(F42 + G42*C42)^(-1/H42)</f>
        <v>1.1200079542080563</v>
      </c>
      <c r="E42" s="1"/>
      <c r="F42" s="1">
        <v>0.76945276972631305</v>
      </c>
      <c r="G42" s="3">
        <v>4.3665420084186703E-2</v>
      </c>
      <c r="H42" s="3">
        <v>2.31238262698787</v>
      </c>
      <c r="I42" s="3"/>
      <c r="J42" s="3"/>
      <c r="K42" s="3"/>
      <c r="N42" s="1"/>
    </row>
    <row r="43" spans="1:17" x14ac:dyDescent="0.35">
      <c r="C43" s="4">
        <v>50</v>
      </c>
      <c r="D43" s="1">
        <f t="shared" si="0"/>
        <v>0.62610919320594471</v>
      </c>
      <c r="E43" s="1"/>
      <c r="F43" s="1">
        <v>0.76945276972631305</v>
      </c>
      <c r="G43" s="3">
        <v>4.3665420084186703E-2</v>
      </c>
      <c r="H43" s="3">
        <v>2.31238262698787</v>
      </c>
      <c r="I43" s="3"/>
      <c r="J43" s="3"/>
      <c r="K43" s="3"/>
      <c r="N43" s="1"/>
    </row>
    <row r="44" spans="1:17" x14ac:dyDescent="0.35">
      <c r="C44" s="4">
        <v>100</v>
      </c>
      <c r="D44" s="1">
        <f t="shared" si="0"/>
        <v>0.49281882531332133</v>
      </c>
      <c r="E44" s="1"/>
      <c r="F44" s="1">
        <v>0.76945276972631305</v>
      </c>
      <c r="G44" s="3">
        <v>4.3665420084186703E-2</v>
      </c>
      <c r="H44" s="3">
        <v>2.31238262698787</v>
      </c>
      <c r="I44" s="3"/>
      <c r="J44" s="3"/>
      <c r="K44" s="3"/>
      <c r="N44" s="1"/>
    </row>
    <row r="45" spans="1:17" x14ac:dyDescent="0.35">
      <c r="C45" s="4">
        <v>150</v>
      </c>
      <c r="D45" s="1">
        <f t="shared" si="0"/>
        <v>0.42282166666365911</v>
      </c>
      <c r="E45" s="1"/>
      <c r="F45" s="1">
        <v>0.76945276972631305</v>
      </c>
      <c r="G45" s="3">
        <v>4.3665420084186703E-2</v>
      </c>
      <c r="H45" s="3">
        <v>2.31238262698787</v>
      </c>
      <c r="I45" s="3"/>
      <c r="J45" s="3"/>
      <c r="K45" s="3"/>
      <c r="N45" s="1"/>
    </row>
    <row r="46" spans="1:17" x14ac:dyDescent="0.35">
      <c r="C46" s="4">
        <v>200</v>
      </c>
      <c r="D46" s="1">
        <f t="shared" si="0"/>
        <v>0.37768435702877429</v>
      </c>
      <c r="E46" s="1"/>
      <c r="F46" s="1">
        <v>0.76945276972631305</v>
      </c>
      <c r="G46" s="3">
        <v>4.3665420084186703E-2</v>
      </c>
      <c r="H46" s="3">
        <v>2.31238262698787</v>
      </c>
      <c r="I46" s="3"/>
      <c r="J46" s="3"/>
      <c r="K46" s="3"/>
      <c r="N46" s="1"/>
    </row>
    <row r="47" spans="1:17" x14ac:dyDescent="0.35">
      <c r="C47" s="4">
        <v>250</v>
      </c>
      <c r="D47" s="1">
        <f t="shared" si="0"/>
        <v>0.34537134342806508</v>
      </c>
      <c r="E47" s="1"/>
      <c r="F47" s="1">
        <v>0.76945276972631305</v>
      </c>
      <c r="G47" s="3">
        <v>4.3665420084186703E-2</v>
      </c>
      <c r="H47" s="3">
        <v>2.31238262698787</v>
      </c>
      <c r="I47" s="3"/>
      <c r="J47" s="3"/>
      <c r="K47" s="3"/>
      <c r="N47" s="1"/>
    </row>
    <row r="48" spans="1:17" x14ac:dyDescent="0.35">
      <c r="C48" s="4">
        <v>300</v>
      </c>
      <c r="D48" s="1">
        <f t="shared" si="0"/>
        <v>0.32071295560594876</v>
      </c>
      <c r="E48" s="1"/>
      <c r="F48" s="1">
        <v>0.76945276972631305</v>
      </c>
      <c r="G48" s="3">
        <v>4.3665420084186703E-2</v>
      </c>
      <c r="H48" s="3">
        <v>2.31238262698787</v>
      </c>
      <c r="I48" s="3"/>
      <c r="J48" s="3"/>
      <c r="K48" s="3"/>
    </row>
    <row r="49" spans="3:11" x14ac:dyDescent="0.35">
      <c r="C49" s="4">
        <v>350</v>
      </c>
      <c r="D49" s="1">
        <f t="shared" si="0"/>
        <v>0.30106449620067621</v>
      </c>
      <c r="E49" s="1"/>
      <c r="F49" s="1">
        <v>0.76945276972631305</v>
      </c>
      <c r="G49" s="3">
        <v>4.3665420084186703E-2</v>
      </c>
      <c r="H49" s="3">
        <v>2.31238262698787</v>
      </c>
      <c r="I49" s="3"/>
      <c r="J49" s="6"/>
      <c r="K49" s="3"/>
    </row>
    <row r="50" spans="3:11" x14ac:dyDescent="0.35">
      <c r="C50" s="4">
        <v>400</v>
      </c>
      <c r="D50" s="1">
        <f t="shared" si="0"/>
        <v>0.28491110791660673</v>
      </c>
      <c r="E50" s="1"/>
      <c r="F50" s="1">
        <v>0.76945276972631305</v>
      </c>
      <c r="G50" s="3">
        <v>4.3665420084186703E-2</v>
      </c>
      <c r="H50" s="3">
        <v>2.31238262698787</v>
      </c>
      <c r="I50" s="3"/>
      <c r="J50" s="3"/>
      <c r="K50" s="3"/>
    </row>
    <row r="51" spans="3:11" x14ac:dyDescent="0.35">
      <c r="C51" s="4">
        <v>450</v>
      </c>
      <c r="D51" s="1">
        <f t="shared" si="0"/>
        <v>0.27131315293409303</v>
      </c>
      <c r="E51" s="1"/>
      <c r="F51" s="1">
        <v>0.76945276972631305</v>
      </c>
      <c r="G51" s="3">
        <v>4.3665420084186703E-2</v>
      </c>
      <c r="H51" s="3">
        <v>2.31238262698787</v>
      </c>
      <c r="I51" s="3"/>
      <c r="J51" s="3"/>
      <c r="K51" s="3"/>
    </row>
    <row r="52" spans="3:11" x14ac:dyDescent="0.35">
      <c r="C52" s="4">
        <v>500</v>
      </c>
      <c r="D52" s="1">
        <f t="shared" si="0"/>
        <v>0.25965213562611883</v>
      </c>
      <c r="E52" s="1"/>
      <c r="F52" s="1">
        <v>0.76945276972631305</v>
      </c>
      <c r="G52" s="3">
        <v>4.3665420084186703E-2</v>
      </c>
      <c r="H52" s="3">
        <v>2.31238262698787</v>
      </c>
      <c r="I52" s="3"/>
      <c r="J52" s="3"/>
      <c r="K52" s="3"/>
    </row>
    <row r="53" spans="3:11" x14ac:dyDescent="0.35">
      <c r="C53" s="4">
        <v>550</v>
      </c>
      <c r="D53" s="1">
        <f t="shared" si="0"/>
        <v>0.24950175422876733</v>
      </c>
      <c r="E53" s="1"/>
      <c r="F53" s="1">
        <v>0.76945276972631305</v>
      </c>
      <c r="G53" s="3">
        <v>4.3665420084186703E-2</v>
      </c>
      <c r="H53" s="3">
        <v>2.31238262698787</v>
      </c>
      <c r="I53" s="3"/>
      <c r="J53" s="3"/>
      <c r="K53" s="3"/>
    </row>
    <row r="54" spans="3:11" x14ac:dyDescent="0.35">
      <c r="C54" s="4">
        <v>600</v>
      </c>
      <c r="D54" s="1">
        <f t="shared" si="0"/>
        <v>0.24055715788735813</v>
      </c>
      <c r="E54" s="1"/>
      <c r="F54" s="1">
        <v>0.76945276972631305</v>
      </c>
      <c r="G54" s="3">
        <v>4.3665420084186703E-2</v>
      </c>
      <c r="H54" s="3">
        <v>2.31238262698787</v>
      </c>
      <c r="I54" s="3"/>
      <c r="J54" s="3"/>
      <c r="K54" s="3"/>
    </row>
    <row r="55" spans="3:11" x14ac:dyDescent="0.35">
      <c r="C55" s="4">
        <v>650</v>
      </c>
      <c r="D55" s="1">
        <f t="shared" si="0"/>
        <v>0.23259367855231219</v>
      </c>
      <c r="E55" s="1"/>
      <c r="F55" s="1">
        <v>0.76945276972631305</v>
      </c>
      <c r="G55" s="3">
        <v>4.3665420084186703E-2</v>
      </c>
      <c r="H55" s="3">
        <v>2.31238262698787</v>
      </c>
      <c r="I55" s="3"/>
      <c r="J55" s="3"/>
      <c r="K55" s="3"/>
    </row>
    <row r="56" spans="3:11" x14ac:dyDescent="0.35">
      <c r="C56" s="4">
        <v>700</v>
      </c>
      <c r="D56" s="1">
        <f t="shared" si="0"/>
        <v>0.22544152915978422</v>
      </c>
      <c r="E56" s="1"/>
      <c r="F56" s="1">
        <v>0.76945276972631305</v>
      </c>
      <c r="G56" s="3">
        <v>4.3665420084186703E-2</v>
      </c>
      <c r="H56" s="3">
        <v>2.31238262698787</v>
      </c>
      <c r="I56" s="3"/>
      <c r="J56" s="3"/>
      <c r="K56" s="3"/>
    </row>
    <row r="57" spans="3:11" x14ac:dyDescent="0.35">
      <c r="C57" s="4">
        <v>778</v>
      </c>
      <c r="D57" s="1">
        <f t="shared" si="0"/>
        <v>0.21560318889570265</v>
      </c>
      <c r="E57" s="1"/>
      <c r="F57" s="1">
        <v>0.76945276972631305</v>
      </c>
      <c r="G57" s="3">
        <v>4.3665420084186703E-2</v>
      </c>
      <c r="H57" s="3">
        <v>2.31238262698787</v>
      </c>
      <c r="I57" s="3"/>
      <c r="J57" s="3"/>
      <c r="K57" s="3"/>
    </row>
    <row r="58" spans="3:11" x14ac:dyDescent="0.35">
      <c r="C58" s="4">
        <v>800</v>
      </c>
      <c r="D58" s="1">
        <f t="shared" si="0"/>
        <v>0.21307495996087844</v>
      </c>
      <c r="E58" s="1"/>
      <c r="F58" s="1">
        <v>0.76945276972631305</v>
      </c>
      <c r="G58" s="3">
        <v>4.3665420084186703E-2</v>
      </c>
      <c r="H58" s="3">
        <v>2.31238262698787</v>
      </c>
      <c r="I58" s="3"/>
      <c r="J58" s="3"/>
      <c r="K58" s="3"/>
    </row>
    <row r="59" spans="3:11" x14ac:dyDescent="0.35">
      <c r="C59" s="4">
        <v>850</v>
      </c>
      <c r="D59" s="1">
        <f t="shared" si="0"/>
        <v>0.2076751850815976</v>
      </c>
      <c r="E59" s="1"/>
      <c r="F59" s="1">
        <v>0.76945276972631305</v>
      </c>
      <c r="G59" s="3">
        <v>4.3665420084186703E-2</v>
      </c>
      <c r="H59" s="3">
        <v>2.31238262698787</v>
      </c>
      <c r="I59" s="3"/>
      <c r="J59" s="3"/>
      <c r="K59" s="3"/>
    </row>
    <row r="60" spans="3:11" x14ac:dyDescent="0.35">
      <c r="C60" s="4">
        <v>900</v>
      </c>
      <c r="D60" s="1">
        <f t="shared" si="0"/>
        <v>0.20270365303174287</v>
      </c>
      <c r="E60" s="1"/>
      <c r="F60" s="1">
        <v>0.76945276972631305</v>
      </c>
      <c r="G60" s="3">
        <v>4.3665420084186703E-2</v>
      </c>
      <c r="H60" s="3">
        <v>2.31238262698787</v>
      </c>
      <c r="I60" s="3"/>
      <c r="J60" s="3"/>
      <c r="K60" s="3"/>
    </row>
    <row r="61" spans="3:11" x14ac:dyDescent="0.35">
      <c r="C61" s="4">
        <v>950</v>
      </c>
      <c r="D61" s="1">
        <f t="shared" si="0"/>
        <v>0.19810570976983252</v>
      </c>
      <c r="E61" s="1"/>
      <c r="F61" s="1">
        <v>0.76945276972631305</v>
      </c>
      <c r="G61" s="3">
        <v>4.3665420084186703E-2</v>
      </c>
      <c r="H61" s="3">
        <v>2.31238262698787</v>
      </c>
      <c r="I61" s="3"/>
      <c r="J61" s="3"/>
      <c r="K61" s="3"/>
    </row>
    <row r="62" spans="3:11" x14ac:dyDescent="0.35">
      <c r="C62" s="4">
        <v>1000</v>
      </c>
      <c r="D62" s="1">
        <f t="shared" si="0"/>
        <v>0.19383605438260221</v>
      </c>
      <c r="E62" s="1"/>
      <c r="F62" s="1">
        <v>0.76945276972631305</v>
      </c>
      <c r="G62" s="3">
        <v>4.3665420084186703E-2</v>
      </c>
      <c r="H62" s="3">
        <v>2.31238262698787</v>
      </c>
      <c r="I62" s="3"/>
      <c r="J62" s="3"/>
      <c r="K62" s="3"/>
    </row>
    <row r="63" spans="3:11" x14ac:dyDescent="0.35">
      <c r="C63" s="4">
        <v>1050</v>
      </c>
      <c r="D63" s="1">
        <f t="shared" si="0"/>
        <v>0.18985677008006482</v>
      </c>
      <c r="E63" s="1"/>
      <c r="F63" s="1">
        <v>0.76945276972631305</v>
      </c>
      <c r="G63" s="3">
        <v>4.3665420084186703E-2</v>
      </c>
      <c r="H63" s="3">
        <v>2.31238262698787</v>
      </c>
      <c r="I63" s="3"/>
      <c r="J63" s="3"/>
      <c r="K63" s="3"/>
    </row>
    <row r="64" spans="3:11" x14ac:dyDescent="0.35">
      <c r="C64" s="4">
        <v>1100</v>
      </c>
      <c r="D64" s="1">
        <f t="shared" si="0"/>
        <v>0.18613584023182161</v>
      </c>
      <c r="E64" s="1"/>
      <c r="F64" s="1">
        <v>0.76945276972631305</v>
      </c>
      <c r="G64" s="3">
        <v>4.3665420084186703E-2</v>
      </c>
      <c r="H64" s="3">
        <v>2.31238262698787</v>
      </c>
      <c r="I64" s="3"/>
      <c r="J64" s="3"/>
      <c r="K64" s="3"/>
    </row>
    <row r="65" spans="3:11" x14ac:dyDescent="0.35">
      <c r="C65" s="4">
        <v>1150</v>
      </c>
      <c r="D65" s="1">
        <f t="shared" si="0"/>
        <v>0.18264601409108128</v>
      </c>
      <c r="E65" s="1"/>
      <c r="F65" s="1">
        <v>0.76945276972631305</v>
      </c>
      <c r="G65" s="3">
        <v>4.3665420084186703E-2</v>
      </c>
      <c r="H65" s="3">
        <v>2.31238262698787</v>
      </c>
      <c r="I65" s="3"/>
      <c r="J65" s="3"/>
      <c r="K65" s="3"/>
    </row>
    <row r="66" spans="3:11" x14ac:dyDescent="0.35">
      <c r="C66" s="4">
        <v>1200</v>
      </c>
      <c r="D66" s="1">
        <f t="shared" si="0"/>
        <v>0.1793639286847635</v>
      </c>
      <c r="E66" s="1"/>
      <c r="F66" s="1">
        <v>0.76945276972631305</v>
      </c>
      <c r="G66" s="3">
        <v>4.3665420084186703E-2</v>
      </c>
      <c r="H66" s="3">
        <v>2.31238262698787</v>
      </c>
      <c r="I66" s="3"/>
      <c r="J66" s="3"/>
      <c r="K66" s="3"/>
    </row>
    <row r="67" spans="3:11" x14ac:dyDescent="0.35">
      <c r="C67" s="4">
        <v>1250</v>
      </c>
      <c r="D67" s="1">
        <f t="shared" si="0"/>
        <v>0.17626942109661103</v>
      </c>
      <c r="E67" s="1"/>
      <c r="F67" s="1">
        <v>0.76945276972631305</v>
      </c>
      <c r="G67" s="3">
        <v>4.3665420084186703E-2</v>
      </c>
      <c r="H67" s="3">
        <v>2.31238262698787</v>
      </c>
      <c r="I67" s="3"/>
      <c r="J67" s="3"/>
      <c r="K67" s="3"/>
    </row>
    <row r="68" spans="3:11" x14ac:dyDescent="0.35">
      <c r="C68" s="4">
        <v>1300</v>
      </c>
      <c r="D68" s="1">
        <f t="shared" si="0"/>
        <v>0.17334498413580979</v>
      </c>
      <c r="E68" s="1"/>
      <c r="F68" s="1">
        <v>0.76945276972631305</v>
      </c>
      <c r="G68" s="3">
        <v>4.3665420084186703E-2</v>
      </c>
      <c r="H68" s="3">
        <v>2.31238262698787</v>
      </c>
      <c r="I68" s="3"/>
      <c r="J68" s="3"/>
      <c r="K68" s="3"/>
    </row>
    <row r="69" spans="3:11" x14ac:dyDescent="0.35">
      <c r="C69" s="4">
        <v>1350</v>
      </c>
      <c r="D69" s="1">
        <f t="shared" si="0"/>
        <v>0.17057533129905544</v>
      </c>
      <c r="E69" s="1"/>
      <c r="F69" s="1">
        <v>0.76945276972631305</v>
      </c>
      <c r="G69" s="3">
        <v>4.3665420084186703E-2</v>
      </c>
      <c r="H69" s="3">
        <v>2.31238262698787</v>
      </c>
      <c r="I69" s="3"/>
      <c r="J69" s="3"/>
      <c r="K69" s="3"/>
    </row>
    <row r="70" spans="3:11" x14ac:dyDescent="0.35">
      <c r="C70" s="4">
        <v>1400</v>
      </c>
      <c r="D70" s="1">
        <f t="shared" si="0"/>
        <v>0.16794704596674057</v>
      </c>
      <c r="E70" s="1"/>
      <c r="F70" s="1">
        <v>0.76945276972631305</v>
      </c>
      <c r="G70" s="3">
        <v>4.3665420084186703E-2</v>
      </c>
      <c r="H70" s="3">
        <v>2.31238262698787</v>
      </c>
      <c r="I70" s="3"/>
      <c r="J70" s="3"/>
      <c r="K70" s="3"/>
    </row>
    <row r="71" spans="3:11" x14ac:dyDescent="0.35">
      <c r="C71" s="4">
        <v>1450</v>
      </c>
      <c r="D71" s="1">
        <f t="shared" si="0"/>
        <v>0.16544829618475579</v>
      </c>
      <c r="E71" s="1"/>
      <c r="F71" s="1">
        <v>0.76945276972631305</v>
      </c>
      <c r="G71" s="3">
        <v>4.3665420084186703E-2</v>
      </c>
      <c r="H71" s="3">
        <v>2.31238262698787</v>
      </c>
      <c r="I71" s="3"/>
      <c r="J71" s="3"/>
      <c r="K71" s="3"/>
    </row>
    <row r="72" spans="3:11" x14ac:dyDescent="0.35">
      <c r="C72" s="4">
        <v>1500</v>
      </c>
      <c r="D72" s="1">
        <f t="shared" si="0"/>
        <v>0.16306860099532403</v>
      </c>
      <c r="E72" s="1"/>
      <c r="F72" s="1">
        <v>0.76945276972631305</v>
      </c>
      <c r="G72" s="3">
        <v>4.3665420084186703E-2</v>
      </c>
      <c r="H72" s="3">
        <v>2.31238262698787</v>
      </c>
      <c r="I72" s="3"/>
      <c r="J72" s="3"/>
      <c r="K72" s="3"/>
    </row>
    <row r="73" spans="3:11" x14ac:dyDescent="0.35">
      <c r="C73" s="4">
        <v>1600</v>
      </c>
      <c r="D73" s="1">
        <f t="shared" si="0"/>
        <v>0.15863008143204638</v>
      </c>
      <c r="E73" s="1"/>
      <c r="F73" s="1">
        <v>0.76945276972631305</v>
      </c>
      <c r="G73" s="3">
        <v>4.3665420084186703E-2</v>
      </c>
      <c r="H73" s="3">
        <v>2.31238262698787</v>
      </c>
      <c r="I73" s="3"/>
      <c r="J73" s="3"/>
      <c r="K73" s="3"/>
    </row>
    <row r="74" spans="3:11" x14ac:dyDescent="0.35">
      <c r="C74" s="4">
        <v>1700</v>
      </c>
      <c r="D74" s="1">
        <f t="shared" si="0"/>
        <v>0.15456810054130291</v>
      </c>
      <c r="E74" s="1"/>
      <c r="F74" s="1">
        <v>0.76945276972631305</v>
      </c>
      <c r="G74" s="3">
        <v>4.3665420084186703E-2</v>
      </c>
      <c r="H74" s="3">
        <v>2.31238262698787</v>
      </c>
      <c r="I74" s="3"/>
      <c r="J74" s="3"/>
      <c r="K74" s="3"/>
    </row>
    <row r="75" spans="3:11" x14ac:dyDescent="0.35">
      <c r="C75" s="4">
        <v>1800</v>
      </c>
      <c r="D75" s="1">
        <f t="shared" si="0"/>
        <v>0.15083144044166896</v>
      </c>
      <c r="E75" s="1"/>
      <c r="F75" s="1">
        <v>0.76945276972631305</v>
      </c>
      <c r="G75" s="3">
        <v>4.3665420084186703E-2</v>
      </c>
      <c r="H75" s="3">
        <v>2.31238262698787</v>
      </c>
      <c r="I75" s="3"/>
      <c r="J75" s="3"/>
      <c r="K75" s="3"/>
    </row>
    <row r="76" spans="3:11" x14ac:dyDescent="0.35">
      <c r="C76" s="4">
        <v>1900</v>
      </c>
      <c r="D76" s="1">
        <f t="shared" si="0"/>
        <v>0.14737819476146632</v>
      </c>
      <c r="E76" s="1"/>
      <c r="F76" s="1">
        <v>0.76945276972631305</v>
      </c>
      <c r="G76" s="3">
        <v>4.3665420084186703E-2</v>
      </c>
      <c r="H76" s="3">
        <v>2.31238262698787</v>
      </c>
      <c r="I76" s="3"/>
      <c r="J76" s="3"/>
      <c r="K76" s="3"/>
    </row>
    <row r="77" spans="3:11" x14ac:dyDescent="0.35">
      <c r="C77" s="4">
        <v>2000</v>
      </c>
      <c r="D77" s="1">
        <f t="shared" si="0"/>
        <v>0.14417369231224705</v>
      </c>
      <c r="E77" s="1"/>
      <c r="F77" s="1">
        <v>0.76945276972631305</v>
      </c>
      <c r="G77" s="3">
        <v>4.3665420084186703E-2</v>
      </c>
      <c r="H77" s="3">
        <v>2.31238262698787</v>
      </c>
      <c r="I77" s="3"/>
      <c r="J77" s="3"/>
      <c r="K77" s="3"/>
    </row>
    <row r="78" spans="3:11" x14ac:dyDescent="0.35">
      <c r="C78" s="4">
        <v>2100</v>
      </c>
      <c r="D78" s="1">
        <f t="shared" si="0"/>
        <v>0.1411889610852636</v>
      </c>
      <c r="E78" s="1"/>
      <c r="F78" s="1">
        <v>0.76945276972631305</v>
      </c>
      <c r="G78" s="3">
        <v>4.3665420084186703E-2</v>
      </c>
      <c r="H78" s="3">
        <v>2.31238262698787</v>
      </c>
      <c r="I78" s="3"/>
      <c r="J78" s="3"/>
      <c r="K78" s="3"/>
    </row>
    <row r="79" spans="3:11" x14ac:dyDescent="0.35">
      <c r="C79" s="4">
        <v>2200</v>
      </c>
      <c r="D79" s="1">
        <f t="shared" si="0"/>
        <v>0.13839957367476444</v>
      </c>
      <c r="E79" s="1"/>
      <c r="F79" s="1">
        <v>0.76945276972631305</v>
      </c>
      <c r="G79" s="3">
        <v>4.3665420084186703E-2</v>
      </c>
      <c r="H79" s="3">
        <v>2.31238262698787</v>
      </c>
      <c r="I79" s="3"/>
      <c r="J79" s="3"/>
      <c r="K79" s="3"/>
    </row>
    <row r="80" spans="3:11" x14ac:dyDescent="0.35">
      <c r="C80" s="4">
        <v>2300</v>
      </c>
      <c r="D80" s="1">
        <f t="shared" si="0"/>
        <v>0.13578476686804475</v>
      </c>
      <c r="E80" s="1"/>
      <c r="F80" s="1">
        <v>0.76945276972631305</v>
      </c>
      <c r="G80" s="3">
        <v>4.3665420084186703E-2</v>
      </c>
      <c r="H80" s="3">
        <v>2.31238262698787</v>
      </c>
      <c r="I80" s="3"/>
      <c r="J80" s="3"/>
      <c r="K80" s="3"/>
    </row>
    <row r="81" spans="3:11" x14ac:dyDescent="0.35">
      <c r="C81" s="4">
        <v>2400</v>
      </c>
      <c r="D81" s="1">
        <f t="shared" si="0"/>
        <v>0.13332676153656697</v>
      </c>
      <c r="E81" s="1"/>
      <c r="F81" s="1">
        <v>0.76945276972631305</v>
      </c>
      <c r="G81" s="3">
        <v>4.3665420084186703E-2</v>
      </c>
      <c r="H81" s="3">
        <v>2.31238262698787</v>
      </c>
      <c r="I81" s="3"/>
      <c r="J81" s="3"/>
      <c r="K81" s="3"/>
    </row>
    <row r="82" spans="3:11" x14ac:dyDescent="0.35">
      <c r="C82" s="4">
        <v>2500</v>
      </c>
      <c r="D82" s="1">
        <f t="shared" si="0"/>
        <v>0.13101023103436041</v>
      </c>
      <c r="E82" s="1"/>
      <c r="F82" s="1">
        <v>0.76945276972631305</v>
      </c>
      <c r="G82" s="3">
        <v>4.3665420084186703E-2</v>
      </c>
      <c r="H82" s="3">
        <v>2.31238262698787</v>
      </c>
      <c r="I82" s="3"/>
      <c r="J82" s="3"/>
      <c r="K82" s="3"/>
    </row>
    <row r="83" spans="3:11" x14ac:dyDescent="0.35">
      <c r="C83" s="4">
        <v>2600</v>
      </c>
      <c r="D83" s="1">
        <f t="shared" si="0"/>
        <v>0.12882188118780863</v>
      </c>
      <c r="E83" s="1"/>
      <c r="F83" s="1">
        <v>0.76945276972631305</v>
      </c>
      <c r="G83" s="3">
        <v>4.3665420084186703E-2</v>
      </c>
      <c r="H83" s="3">
        <v>2.31238262698787</v>
      </c>
      <c r="I83" s="3"/>
      <c r="J83" s="3"/>
      <c r="K83" s="3"/>
    </row>
    <row r="84" spans="3:11" x14ac:dyDescent="0.35">
      <c r="C84" s="4">
        <v>2700</v>
      </c>
      <c r="D84" s="1">
        <f t="shared" si="0"/>
        <v>0.12675011517022902</v>
      </c>
      <c r="E84" s="1"/>
      <c r="F84" s="1">
        <v>0.76945276972631305</v>
      </c>
      <c r="G84" s="3">
        <v>4.3665420084186703E-2</v>
      </c>
      <c r="H84" s="3">
        <v>2.31238262698787</v>
      </c>
      <c r="I84" s="3"/>
      <c r="J84" s="3"/>
      <c r="K84" s="3"/>
    </row>
    <row r="85" spans="3:11" x14ac:dyDescent="0.35">
      <c r="C85" s="4">
        <v>2800</v>
      </c>
      <c r="D85" s="1">
        <f t="shared" si="0"/>
        <v>0.12478476367535687</v>
      </c>
      <c r="E85" s="1"/>
      <c r="F85" s="1">
        <v>0.76945276972631305</v>
      </c>
      <c r="G85" s="3">
        <v>4.3665420084186703E-2</v>
      </c>
      <c r="H85" s="3">
        <v>2.31238262698787</v>
      </c>
      <c r="I85" s="3"/>
      <c r="J85" s="3"/>
      <c r="K85" s="3"/>
    </row>
    <row r="86" spans="3:11" x14ac:dyDescent="0.35">
      <c r="C86" s="4">
        <v>2900</v>
      </c>
      <c r="D86" s="1">
        <f t="shared" si="0"/>
        <v>0.12291686584501675</v>
      </c>
      <c r="E86" s="1"/>
      <c r="F86" s="1">
        <v>0.76945276972631305</v>
      </c>
      <c r="G86" s="3">
        <v>4.3665420084186703E-2</v>
      </c>
      <c r="H86" s="3">
        <v>2.31238262698787</v>
      </c>
      <c r="I86" s="3"/>
      <c r="J86" s="3"/>
      <c r="K86" s="3"/>
    </row>
    <row r="87" spans="3:11" x14ac:dyDescent="0.35">
      <c r="C87" s="4">
        <v>3000</v>
      </c>
      <c r="D87" s="1">
        <f t="shared" si="0"/>
        <v>0.12113849002451589</v>
      </c>
      <c r="E87" s="1"/>
      <c r="F87" s="1">
        <v>0.76945276972631305</v>
      </c>
      <c r="G87" s="3">
        <v>4.3665420084186703E-2</v>
      </c>
      <c r="H87" s="3">
        <v>2.31238262698787</v>
      </c>
      <c r="I87" s="3"/>
      <c r="J87" s="3"/>
      <c r="K87" s="3"/>
    </row>
    <row r="88" spans="3:11" x14ac:dyDescent="0.35">
      <c r="C88" s="4">
        <v>3500</v>
      </c>
      <c r="D88" s="1">
        <f t="shared" ref="D88:D93" si="1">(F88 + G88*C88)^(-1/H88)</f>
        <v>0.1133672119440379</v>
      </c>
      <c r="E88" s="1"/>
      <c r="F88" s="1">
        <v>0.76945276972631305</v>
      </c>
      <c r="G88" s="3">
        <v>4.3665420084186703E-2</v>
      </c>
      <c r="H88" s="3">
        <v>2.31238262698787</v>
      </c>
      <c r="I88" s="3"/>
      <c r="J88" s="3"/>
      <c r="K88" s="3"/>
    </row>
    <row r="89" spans="3:11" x14ac:dyDescent="0.35">
      <c r="C89" s="4">
        <v>4000</v>
      </c>
      <c r="D89" s="1">
        <f t="shared" si="1"/>
        <v>0.10703510450860315</v>
      </c>
      <c r="E89" s="1"/>
      <c r="F89" s="1">
        <v>0.76945276972631305</v>
      </c>
      <c r="G89" s="3">
        <v>4.3665420084186703E-2</v>
      </c>
      <c r="H89" s="3">
        <v>2.31238262698787</v>
      </c>
      <c r="I89" s="3"/>
      <c r="J89" s="3"/>
      <c r="K89" s="3"/>
    </row>
    <row r="90" spans="3:11" x14ac:dyDescent="0.35">
      <c r="C90" s="4">
        <v>4500</v>
      </c>
      <c r="D90" s="1">
        <f t="shared" si="1"/>
        <v>0.10174115322176591</v>
      </c>
      <c r="E90" s="1"/>
      <c r="F90" s="1">
        <v>0.76945276972631305</v>
      </c>
      <c r="G90" s="3">
        <v>4.3665420084186703E-2</v>
      </c>
      <c r="H90" s="3">
        <v>2.31238262698787</v>
      </c>
      <c r="I90" s="3"/>
      <c r="J90" s="3"/>
      <c r="K90" s="3"/>
    </row>
    <row r="91" spans="3:11" x14ac:dyDescent="0.35">
      <c r="C91" s="4">
        <v>5000</v>
      </c>
      <c r="D91" s="1">
        <f t="shared" si="1"/>
        <v>9.7225884249779959E-2</v>
      </c>
      <c r="E91" s="1"/>
      <c r="F91" s="1">
        <v>0.76945276972631305</v>
      </c>
      <c r="G91" s="3">
        <v>4.3665420084186703E-2</v>
      </c>
      <c r="H91" s="3">
        <v>2.31238262698787</v>
      </c>
      <c r="I91" s="3"/>
      <c r="J91" s="3"/>
      <c r="K91" s="3"/>
    </row>
    <row r="92" spans="3:11" x14ac:dyDescent="0.35">
      <c r="C92" s="4">
        <v>5500</v>
      </c>
      <c r="D92" s="1">
        <f t="shared" si="1"/>
        <v>9.3312843860617986E-2</v>
      </c>
      <c r="E92" s="1"/>
      <c r="F92" s="1">
        <v>0.76945276972631305</v>
      </c>
      <c r="G92" s="3">
        <v>4.3665420084186703E-2</v>
      </c>
      <c r="H92" s="3">
        <v>2.31238262698787</v>
      </c>
      <c r="I92" s="3"/>
      <c r="J92" s="3"/>
      <c r="K92" s="3"/>
    </row>
    <row r="93" spans="3:11" x14ac:dyDescent="0.35">
      <c r="C93" s="4">
        <v>6000</v>
      </c>
      <c r="D93" s="1">
        <f t="shared" si="1"/>
        <v>8.9877211134190851E-2</v>
      </c>
      <c r="E93" s="1"/>
      <c r="F93" s="1">
        <v>0.76945276972631305</v>
      </c>
      <c r="G93" s="3">
        <v>4.3665420084186703E-2</v>
      </c>
      <c r="H93" s="3">
        <v>2.31238262698787</v>
      </c>
      <c r="I93" s="3"/>
      <c r="J93" s="3"/>
      <c r="K93" s="3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43FED-3F8D-4492-B19B-4DF8ED649F2E}">
  <dimension ref="S57:U104"/>
  <sheetViews>
    <sheetView workbookViewId="0">
      <selection activeCell="U112" sqref="U112"/>
    </sheetView>
  </sheetViews>
  <sheetFormatPr baseColWidth="10" defaultRowHeight="14.5" x14ac:dyDescent="0.35"/>
  <sheetData>
    <row r="57" spans="19:21" ht="21" x14ac:dyDescent="0.5">
      <c r="S57" s="7" t="s">
        <v>13</v>
      </c>
    </row>
    <row r="60" spans="19:21" x14ac:dyDescent="0.35">
      <c r="S60">
        <v>1</v>
      </c>
      <c r="T60">
        <v>90</v>
      </c>
      <c r="U60" t="s">
        <v>15</v>
      </c>
    </row>
    <row r="61" spans="19:21" x14ac:dyDescent="0.35">
      <c r="S61">
        <v>2</v>
      </c>
      <c r="T61">
        <v>-90</v>
      </c>
      <c r="U61" t="s">
        <v>15</v>
      </c>
    </row>
    <row r="62" spans="19:21" x14ac:dyDescent="0.35">
      <c r="S62">
        <v>3</v>
      </c>
      <c r="T62" t="s">
        <v>17</v>
      </c>
    </row>
    <row r="63" spans="19:21" x14ac:dyDescent="0.35">
      <c r="S63">
        <v>4</v>
      </c>
      <c r="T63" t="s">
        <v>62</v>
      </c>
    </row>
    <row r="64" spans="19:21" x14ac:dyDescent="0.35">
      <c r="S64">
        <v>5</v>
      </c>
      <c r="T64" t="s">
        <v>19</v>
      </c>
    </row>
    <row r="97" spans="19:21" ht="21" x14ac:dyDescent="0.5">
      <c r="S97" s="7" t="s">
        <v>13</v>
      </c>
    </row>
    <row r="100" spans="19:21" x14ac:dyDescent="0.35">
      <c r="S100">
        <v>1</v>
      </c>
      <c r="T100">
        <v>90</v>
      </c>
      <c r="U100" t="s">
        <v>15</v>
      </c>
    </row>
    <row r="101" spans="19:21" x14ac:dyDescent="0.35">
      <c r="S101">
        <v>2</v>
      </c>
      <c r="T101">
        <v>-90</v>
      </c>
      <c r="U101" t="s">
        <v>15</v>
      </c>
    </row>
    <row r="102" spans="19:21" x14ac:dyDescent="0.35">
      <c r="S102">
        <v>3</v>
      </c>
      <c r="T102" t="s">
        <v>17</v>
      </c>
    </row>
    <row r="103" spans="19:21" x14ac:dyDescent="0.35">
      <c r="S103">
        <v>4</v>
      </c>
      <c r="T103" t="s">
        <v>62</v>
      </c>
    </row>
    <row r="104" spans="19:21" x14ac:dyDescent="0.35">
      <c r="S104">
        <v>5</v>
      </c>
      <c r="T104" t="s">
        <v>19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DH15</vt:lpstr>
      <vt:lpstr>AC Freezer 33</vt:lpstr>
      <vt:lpstr>Thermaler Widerstand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2019-08-02T12:53:39Z</dcterms:created>
  <dcterms:modified xsi:type="dcterms:W3CDTF">2020-03-07T01:49:54Z</dcterms:modified>
</cp:coreProperties>
</file>