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Eigene Dateien\Job\Rendantur ab 6.5.15\"/>
    </mc:Choice>
  </mc:AlternateContent>
  <bookViews>
    <workbookView xWindow="0" yWindow="0" windowWidth="28800" windowHeight="12435" firstSheet="2" activeTab="8"/>
  </bookViews>
  <sheets>
    <sheet name="DB KITA GBA, Rheinenergie" sheetId="4" r:id="rId1"/>
    <sheet name="Rheinenergieübersicht 2014" sheetId="6" r:id="rId2"/>
    <sheet name="DB Kirchengemeinde" sheetId="1" r:id="rId3"/>
    <sheet name="Mieterliste" sheetId="2" r:id="rId4"/>
    <sheet name="Erbbaugrundstücke" sheetId="3" r:id="rId5"/>
    <sheet name="Bankverbindungen" sheetId="7" r:id="rId6"/>
    <sheet name="Tabelle1" sheetId="8" r:id="rId7"/>
    <sheet name="Vermietung ohne KDW" sheetId="9" r:id="rId8"/>
    <sheet name="Tabelle2" sheetId="10" r:id="rId9"/>
  </sheets>
  <definedNames>
    <definedName name="_xlnm.Print_Area" localSheetId="8">Tabelle2!$A$1:$I$33</definedName>
    <definedName name="_xlnm.Print_Titles" localSheetId="2">'DB Kirchengemeinde'!$1:$5</definedName>
    <definedName name="_xlnm.Print_Titles" localSheetId="3">Mieterliste!$1:$2</definedName>
  </definedNames>
  <calcPr calcId="152511" fullPrecision="0"/>
</workbook>
</file>

<file path=xl/calcChain.xml><?xml version="1.0" encoding="utf-8"?>
<calcChain xmlns="http://schemas.openxmlformats.org/spreadsheetml/2006/main">
  <c r="G14" i="10" l="1"/>
  <c r="F14" i="10"/>
  <c r="E14" i="10"/>
  <c r="G13" i="10"/>
  <c r="F13" i="10"/>
  <c r="E13" i="10"/>
  <c r="G11" i="10"/>
  <c r="F11" i="10"/>
  <c r="E11" i="10"/>
  <c r="G10" i="10"/>
  <c r="F10" i="10"/>
  <c r="E10" i="10"/>
  <c r="H10" i="10" s="1"/>
  <c r="H11" i="10" l="1"/>
  <c r="H14" i="10"/>
  <c r="H13" i="10"/>
  <c r="H27" i="10" s="1"/>
  <c r="I27" i="10"/>
  <c r="F27" i="10"/>
  <c r="D12" i="10"/>
  <c r="B26" i="10"/>
  <c r="E12" i="10" l="1"/>
  <c r="F12" i="10"/>
  <c r="F15" i="10" s="1"/>
  <c r="G12" i="10"/>
  <c r="G15" i="10" s="1"/>
  <c r="D15" i="10"/>
  <c r="I18" i="10"/>
  <c r="H18" i="10"/>
  <c r="G18" i="10"/>
  <c r="G19" i="10" s="1"/>
  <c r="G20" i="10" s="1"/>
  <c r="H19" i="10"/>
  <c r="H20" i="10" s="1"/>
  <c r="F18" i="10"/>
  <c r="E18" i="10"/>
  <c r="F19" i="10"/>
  <c r="F20" i="10" s="1"/>
  <c r="F21" i="10" s="1"/>
  <c r="I19" i="10"/>
  <c r="I20" i="10" s="1"/>
  <c r="I10" i="10"/>
  <c r="I14" i="10"/>
  <c r="I13" i="10"/>
  <c r="E15" i="10"/>
  <c r="I11" i="10"/>
  <c r="B29" i="10"/>
  <c r="H12" i="10" l="1"/>
  <c r="G27" i="10" s="1"/>
  <c r="E19" i="10"/>
  <c r="E20" i="10" s="1"/>
  <c r="E21" i="10" s="1"/>
  <c r="H21" i="10"/>
  <c r="H22" i="10" s="1"/>
  <c r="I21" i="10"/>
  <c r="I22" i="10" s="1"/>
  <c r="F22" i="10"/>
  <c r="F23" i="10" s="1"/>
  <c r="G21" i="10"/>
  <c r="G22" i="10" s="1"/>
  <c r="G23" i="10" s="1"/>
  <c r="H15" i="10"/>
  <c r="I15" i="10" s="1"/>
  <c r="E22" i="10" l="1"/>
  <c r="H23" i="10"/>
  <c r="H24" i="10" s="1"/>
  <c r="I23" i="10"/>
  <c r="I24" i="10" s="1"/>
  <c r="I25" i="10" s="1"/>
  <c r="F24" i="10"/>
  <c r="F25" i="10" s="1"/>
  <c r="G24" i="10"/>
  <c r="G25" i="10"/>
  <c r="I12" i="10"/>
  <c r="M19" i="9"/>
  <c r="M17" i="9"/>
  <c r="H17" i="9"/>
  <c r="G15" i="9"/>
  <c r="L15" i="9" s="1"/>
  <c r="G13" i="9"/>
  <c r="H13" i="9" s="1"/>
  <c r="L10" i="9"/>
  <c r="M10" i="9" s="1"/>
  <c r="H10" i="9"/>
  <c r="G7" i="9"/>
  <c r="H7" i="9" s="1"/>
  <c r="L6" i="9"/>
  <c r="M6" i="9" s="1"/>
  <c r="H6" i="9"/>
  <c r="L5" i="9"/>
  <c r="M5" i="9" s="1"/>
  <c r="H5" i="9"/>
  <c r="O47" i="1"/>
  <c r="J47" i="1"/>
  <c r="O45" i="1"/>
  <c r="O43" i="1"/>
  <c r="R19" i="1"/>
  <c r="G37" i="1"/>
  <c r="D37" i="1"/>
  <c r="G36" i="1"/>
  <c r="D36" i="1"/>
  <c r="I9" i="4"/>
  <c r="E23" i="10" l="1"/>
  <c r="E24" i="10" s="1"/>
  <c r="H25" i="10"/>
  <c r="L7" i="9"/>
  <c r="M7" i="9" s="1"/>
  <c r="A8" i="8"/>
  <c r="A7" i="8"/>
  <c r="A6" i="8"/>
  <c r="A5" i="8"/>
  <c r="A4" i="8"/>
  <c r="O69" i="1"/>
  <c r="O84" i="1"/>
  <c r="O87" i="1"/>
  <c r="O89" i="1"/>
  <c r="O58" i="1"/>
  <c r="O41" i="1"/>
  <c r="M35" i="1"/>
  <c r="M34" i="1"/>
  <c r="O27" i="1"/>
  <c r="O23" i="1"/>
  <c r="O17" i="1"/>
  <c r="O15" i="1"/>
  <c r="O13" i="1"/>
  <c r="L61" i="1"/>
  <c r="L24" i="2"/>
  <c r="M24" i="2" s="1"/>
  <c r="L7" i="2"/>
  <c r="A71" i="1"/>
  <c r="D35" i="1"/>
  <c r="G57" i="1"/>
  <c r="G35" i="1"/>
  <c r="G34" i="1"/>
  <c r="D57" i="1"/>
  <c r="D34" i="1"/>
  <c r="J84" i="1"/>
  <c r="J83" i="1"/>
  <c r="K90" i="1"/>
  <c r="K91" i="1" s="1"/>
  <c r="K89" i="1"/>
  <c r="H71" i="1"/>
  <c r="J71" i="1"/>
  <c r="C76" i="1"/>
  <c r="L76" i="1"/>
  <c r="E66" i="1"/>
  <c r="E65" i="1"/>
  <c r="K65" i="1"/>
  <c r="L27" i="1"/>
  <c r="J15" i="1"/>
  <c r="L13" i="1"/>
  <c r="J43" i="1"/>
  <c r="G9" i="4"/>
  <c r="J45" i="1"/>
  <c r="M47" i="2"/>
  <c r="I76" i="1"/>
  <c r="H24" i="2"/>
  <c r="G11" i="2"/>
  <c r="H11" i="2" s="1"/>
  <c r="G43" i="2"/>
  <c r="L43" i="2" s="1"/>
  <c r="L8" i="2"/>
  <c r="M8" i="2" s="1"/>
  <c r="H8" i="2"/>
  <c r="M45" i="2"/>
  <c r="H45" i="2"/>
  <c r="G39" i="2"/>
  <c r="H39" i="2" s="1"/>
  <c r="G38" i="2"/>
  <c r="H38" i="2" s="1"/>
  <c r="M23" i="2"/>
  <c r="G23" i="2"/>
  <c r="H23" i="2" s="1"/>
  <c r="M22" i="2"/>
  <c r="G22" i="2"/>
  <c r="H22" i="2" s="1"/>
  <c r="M10" i="2"/>
  <c r="G10" i="2"/>
  <c r="H10" i="2" s="1"/>
  <c r="L9" i="2"/>
  <c r="M9" i="2" s="1"/>
  <c r="H9" i="2"/>
  <c r="M6" i="2"/>
  <c r="G6" i="2"/>
  <c r="H6" i="2" s="1"/>
  <c r="L5" i="2"/>
  <c r="M5" i="2" s="1"/>
  <c r="H5" i="2"/>
  <c r="E25" i="10" l="1"/>
  <c r="E26" i="10" s="1"/>
  <c r="E27" i="10" s="1"/>
  <c r="D27" i="10" s="1"/>
  <c r="F26" i="10"/>
  <c r="H26" i="10"/>
  <c r="I26" i="10"/>
  <c r="G58" i="1"/>
  <c r="G59" i="1"/>
  <c r="D58" i="1"/>
  <c r="D59" i="1"/>
  <c r="J86" i="1"/>
  <c r="L11" i="2"/>
  <c r="M11" i="2" s="1"/>
  <c r="M25" i="2"/>
  <c r="H25" i="2"/>
  <c r="M7" i="2"/>
  <c r="H7" i="2"/>
  <c r="G26" i="10" l="1"/>
  <c r="D26" i="10" s="1"/>
  <c r="M75" i="1"/>
  <c r="M76" i="1"/>
  <c r="M74" i="1"/>
  <c r="M73" i="1"/>
  <c r="M72" i="1"/>
</calcChain>
</file>

<file path=xl/sharedStrings.xml><?xml version="1.0" encoding="utf-8"?>
<sst xmlns="http://schemas.openxmlformats.org/spreadsheetml/2006/main" count="982" uniqueCount="479">
  <si>
    <t>St. Bernhard</t>
  </si>
  <si>
    <t>Dauerbuchungen</t>
  </si>
  <si>
    <t>RHE 9492 Erdgas</t>
  </si>
  <si>
    <t>RHE 8958 Strom</t>
  </si>
  <si>
    <t>RHE 9489 Strom</t>
  </si>
  <si>
    <t>RHE 9486 Strom</t>
  </si>
  <si>
    <t>RHE 9483 Strom</t>
  </si>
  <si>
    <t>RHE 0652 Wasser</t>
  </si>
  <si>
    <t>RHE 0739 Wasser</t>
  </si>
  <si>
    <t>Datum</t>
  </si>
  <si>
    <t>Kontierung</t>
  </si>
  <si>
    <t>Text</t>
  </si>
  <si>
    <t>Soll</t>
  </si>
  <si>
    <t>Haben</t>
  </si>
  <si>
    <t>Gesamtbetrag</t>
  </si>
  <si>
    <t>Partner-Nr.</t>
  </si>
  <si>
    <t>Konto</t>
  </si>
  <si>
    <t>KST/Projekt</t>
  </si>
  <si>
    <t>Posten</t>
  </si>
  <si>
    <t>Verwendungen</t>
  </si>
  <si>
    <t>St. Dionysius</t>
  </si>
  <si>
    <t>Richtfunkantenne O2</t>
  </si>
  <si>
    <t>Richtfunkantenne Vodafone</t>
  </si>
  <si>
    <t>Pfarrheim St. Dionysius</t>
  </si>
  <si>
    <t>Kita St. Dionysius</t>
  </si>
  <si>
    <t>RHE 9482 Strom</t>
  </si>
  <si>
    <t>RHE 9482 Erdgas</t>
  </si>
  <si>
    <t>Kirche St. Dionysius</t>
  </si>
  <si>
    <t>RHE 8949 Erdgas</t>
  </si>
  <si>
    <t>RHE 8949 Strom</t>
  </si>
  <si>
    <t>Kirche CK</t>
  </si>
  <si>
    <t>RHE 8953 Strom</t>
  </si>
  <si>
    <t>RHE 8953 Wasser</t>
  </si>
  <si>
    <t>Pfarrheim CK</t>
  </si>
  <si>
    <t>RHE 8794 Strom</t>
  </si>
  <si>
    <t>Altonaer Str. 59 KDW Michalski</t>
  </si>
  <si>
    <t>RHE 0737 Wasser</t>
  </si>
  <si>
    <t>Hansenstr. 39a Pfarrbüro 33%</t>
  </si>
  <si>
    <t>Hansenstr. 39a KDW Blachmann 67%</t>
  </si>
  <si>
    <t>Hansenstr. 39A Kirche Zähler 12038571</t>
  </si>
  <si>
    <t>Hansenstr. 39A Pfarrbüro Zähler 12380590</t>
  </si>
  <si>
    <t>RHE 1358 Strom</t>
  </si>
  <si>
    <t>Pfarrbüro St. Dionysius</t>
  </si>
  <si>
    <t>RHE 6196 Erdgas</t>
  </si>
  <si>
    <t>RHE 0166 Wasser</t>
  </si>
  <si>
    <t>RHE 2307 Strom</t>
  </si>
  <si>
    <t>RHE 2307 Wasser</t>
  </si>
  <si>
    <t>RHE 2307 Erdgas</t>
  </si>
  <si>
    <t>Kirche Marienberger Weg</t>
  </si>
  <si>
    <t>RHE 0133 Erdgas</t>
  </si>
  <si>
    <t>Kita CKB</t>
  </si>
  <si>
    <t>RHE 8961 Strom</t>
  </si>
  <si>
    <t>RHE 0736 Wasser</t>
  </si>
  <si>
    <t>RHE 8800 Erdgas</t>
  </si>
  <si>
    <t>MW Altonaer Str. 65 Caritasverband</t>
  </si>
  <si>
    <t>MW Christoph Probst Str 3 Ruppik</t>
  </si>
  <si>
    <t>RHE 0723 Wasser</t>
  </si>
  <si>
    <t>RHE 8800 Strom</t>
  </si>
  <si>
    <t>RHE 5654  Wasser</t>
  </si>
  <si>
    <t>RHE 5653  Wasser</t>
  </si>
  <si>
    <t>6732 0000</t>
  </si>
  <si>
    <t>Pfarrhaus, Longericher Hauptst</t>
  </si>
  <si>
    <t>KuK, Marienberger Weg 30</t>
  </si>
  <si>
    <t>Flurstücke Longerich</t>
  </si>
  <si>
    <t>GBA 134.073.490.002</t>
  </si>
  <si>
    <t>RHE 9088 Erdgas</t>
  </si>
  <si>
    <t>Kirche St. Bernhard</t>
  </si>
  <si>
    <t>Bücherei St. Dionysius</t>
  </si>
  <si>
    <t>MW 1  Hanrath</t>
  </si>
  <si>
    <t>ST. Dionysius</t>
  </si>
  <si>
    <t>Adresse</t>
  </si>
  <si>
    <t>Lage</t>
  </si>
  <si>
    <t>Mieter</t>
  </si>
  <si>
    <t>qm²</t>
  </si>
  <si>
    <t>Kaltmiete</t>
  </si>
  <si>
    <t>Jahres-KM</t>
  </si>
  <si>
    <t>Kostenstelle/ Konto</t>
  </si>
  <si>
    <t>NK</t>
  </si>
  <si>
    <t>Jahresmiete</t>
  </si>
  <si>
    <t>Longericher Hauptstrasse 66</t>
  </si>
  <si>
    <t>1. OG</t>
  </si>
  <si>
    <t>9632710001/ 50202100</t>
  </si>
  <si>
    <t>9632710001/ 50205000</t>
  </si>
  <si>
    <t>2. OG</t>
  </si>
  <si>
    <t>EG</t>
  </si>
  <si>
    <t>Bücherei</t>
  </si>
  <si>
    <t>k. A.</t>
  </si>
  <si>
    <t>keine Angaben</t>
  </si>
  <si>
    <t>Pfarrheim</t>
  </si>
  <si>
    <t>Longericher Hauptstrasse 62 a</t>
  </si>
  <si>
    <t>699,39 Erzbistum</t>
  </si>
  <si>
    <t>9131810001/ 50205000</t>
  </si>
  <si>
    <t>Pfarrbüro</t>
  </si>
  <si>
    <t>Christ König</t>
  </si>
  <si>
    <t>Altonarstrasse 65</t>
  </si>
  <si>
    <t>ET01</t>
  </si>
  <si>
    <t>9632710004/ 50202100</t>
  </si>
  <si>
    <t>9632710004/ 50205000</t>
  </si>
  <si>
    <t>Altonarstrasse 59</t>
  </si>
  <si>
    <t>EFH</t>
  </si>
  <si>
    <t>/</t>
  </si>
  <si>
    <t>Hansenstraße 39 a</t>
  </si>
  <si>
    <t>2009 - 2011</t>
  </si>
  <si>
    <t>581,69  Erzbistum</t>
  </si>
  <si>
    <t>9131810004 / 50205000</t>
  </si>
  <si>
    <t>ab 01.09.2011</t>
  </si>
  <si>
    <t>Vorbau</t>
  </si>
  <si>
    <t>Christoph-Probststr. 3</t>
  </si>
  <si>
    <t>9632710005 / 50202100</t>
  </si>
  <si>
    <t>9632710005 / 50205000</t>
  </si>
  <si>
    <t>Christoph-Probststr. 5</t>
  </si>
  <si>
    <t>bis 31.11.2011</t>
  </si>
  <si>
    <t>9131810003 / 50205000</t>
  </si>
  <si>
    <t>ab 01.12.2011</t>
  </si>
  <si>
    <t>Leerstand</t>
  </si>
  <si>
    <t>Christoph-Probststr. 1</t>
  </si>
  <si>
    <t>01.01.2009 bis 01.04.2010</t>
  </si>
  <si>
    <t>01.05.2010- 01.12.2011</t>
  </si>
  <si>
    <t>abgebrannt 04-2010 davor Generationshaus</t>
  </si>
  <si>
    <t>APRIL 2010 ABGEBRANNT !!</t>
  </si>
  <si>
    <t>GBA 133.106.100.000</t>
  </si>
  <si>
    <t>Dauerbuchungen Rheinenergie, GBA</t>
  </si>
  <si>
    <t>Kita ST. Dionysius</t>
  </si>
  <si>
    <t>MW Christoph Probst 3 Ruppik (Aufteilung 50%)</t>
  </si>
  <si>
    <t>Eigenfinanzierte Versammlungsfläche- Christoph Probst Str. 1</t>
  </si>
  <si>
    <t>Kirche CK (Aufteilung 43%)</t>
  </si>
  <si>
    <t>Pfarrheim CK (Aufteilung 43%)</t>
  </si>
  <si>
    <t>KDW Pfarrer Michalski (Aufteilung 4%)</t>
  </si>
  <si>
    <t>MW Altonaer Str. 65 Caritasverband (Aufteilung 10%)</t>
  </si>
  <si>
    <r>
      <rPr>
        <b/>
        <sz val="9"/>
        <rFont val="Arial"/>
        <family val="2"/>
      </rPr>
      <t>GBA</t>
    </r>
    <r>
      <rPr>
        <sz val="9"/>
        <rFont val="Arial"/>
        <family val="2"/>
      </rPr>
      <t xml:space="preserve"> 134.252.300.006</t>
    </r>
  </si>
  <si>
    <r>
      <rPr>
        <b/>
        <sz val="9"/>
        <rFont val="Arial"/>
        <family val="2"/>
      </rPr>
      <t>GBA</t>
    </r>
    <r>
      <rPr>
        <sz val="9"/>
        <rFont val="Arial"/>
        <family val="2"/>
      </rPr>
      <t xml:space="preserve"> 134.252.700.007</t>
    </r>
  </si>
  <si>
    <r>
      <rPr>
        <b/>
        <sz val="9"/>
        <rFont val="Arial"/>
        <family val="2"/>
      </rPr>
      <t>GBA</t>
    </r>
    <r>
      <rPr>
        <sz val="9"/>
        <rFont val="Arial"/>
        <family val="2"/>
      </rPr>
      <t xml:space="preserve"> 134.252.850.000</t>
    </r>
  </si>
  <si>
    <r>
      <rPr>
        <b/>
        <sz val="9"/>
        <rFont val="Arial"/>
        <family val="2"/>
      </rPr>
      <t>GBA</t>
    </r>
    <r>
      <rPr>
        <sz val="9"/>
        <rFont val="Arial"/>
        <family val="2"/>
      </rPr>
      <t xml:space="preserve"> 134.480.966.008</t>
    </r>
  </si>
  <si>
    <r>
      <rPr>
        <b/>
        <sz val="9"/>
        <rFont val="Arial"/>
        <family val="2"/>
      </rPr>
      <t>GBA</t>
    </r>
    <r>
      <rPr>
        <sz val="9"/>
        <rFont val="Arial"/>
        <family val="2"/>
      </rPr>
      <t xml:space="preserve"> 134.480.965.000</t>
    </r>
  </si>
  <si>
    <r>
      <rPr>
        <b/>
        <sz val="9"/>
        <rFont val="Arial"/>
        <family val="2"/>
      </rPr>
      <t>GBA</t>
    </r>
    <r>
      <rPr>
        <sz val="9"/>
        <rFont val="Arial"/>
        <family val="2"/>
      </rPr>
      <t xml:space="preserve"> 134.230.700.012</t>
    </r>
  </si>
  <si>
    <r>
      <rPr>
        <b/>
        <sz val="9"/>
        <rFont val="Arial"/>
        <family val="2"/>
      </rPr>
      <t>GBA</t>
    </r>
    <r>
      <rPr>
        <sz val="9"/>
        <rFont val="Arial"/>
        <family val="2"/>
      </rPr>
      <t xml:space="preserve"> 134.301.380.009</t>
    </r>
  </si>
  <si>
    <r>
      <rPr>
        <b/>
        <sz val="9"/>
        <rFont val="Arial"/>
        <family val="2"/>
      </rPr>
      <t>GBA</t>
    </r>
    <r>
      <rPr>
        <sz val="9"/>
        <rFont val="Arial"/>
        <family val="2"/>
      </rPr>
      <t xml:space="preserve"> 134.054.700.007</t>
    </r>
  </si>
  <si>
    <r>
      <rPr>
        <b/>
        <sz val="9"/>
        <rFont val="Arial"/>
        <family val="2"/>
      </rPr>
      <t>GBA</t>
    </r>
    <r>
      <rPr>
        <sz val="9"/>
        <rFont val="Arial"/>
        <family val="2"/>
      </rPr>
      <t xml:space="preserve"> 132.400.800.000</t>
    </r>
  </si>
  <si>
    <r>
      <rPr>
        <b/>
        <sz val="9"/>
        <rFont val="Arial"/>
        <family val="2"/>
      </rPr>
      <t>GBA</t>
    </r>
    <r>
      <rPr>
        <sz val="9"/>
        <rFont val="Arial"/>
        <family val="2"/>
      </rPr>
      <t xml:space="preserve"> 133.106.050.007</t>
    </r>
  </si>
  <si>
    <r>
      <rPr>
        <b/>
        <sz val="9"/>
        <rFont val="Arial"/>
        <family val="2"/>
      </rPr>
      <t>GBA</t>
    </r>
    <r>
      <rPr>
        <sz val="9"/>
        <rFont val="Arial"/>
        <family val="2"/>
      </rPr>
      <t xml:space="preserve"> 134.054.720.005</t>
    </r>
  </si>
  <si>
    <r>
      <rPr>
        <b/>
        <sz val="9"/>
        <rFont val="Arial"/>
        <family val="2"/>
      </rPr>
      <t>GBA</t>
    </r>
    <r>
      <rPr>
        <sz val="9"/>
        <rFont val="Arial"/>
        <family val="2"/>
      </rPr>
      <t xml:space="preserve"> 134.130.500.009</t>
    </r>
  </si>
  <si>
    <t>30,00 € + 84,77 €</t>
  </si>
  <si>
    <t>642,11 € Erzbistum</t>
  </si>
  <si>
    <t>532,22  €Erzb.</t>
  </si>
  <si>
    <t>RHE 8747 Strom</t>
  </si>
  <si>
    <t>9131810001/                                   50204000 + 531011000</t>
  </si>
  <si>
    <t>9131810002/              531011000</t>
  </si>
  <si>
    <t>Betrag 2011-2012</t>
  </si>
  <si>
    <t>Betrag 2012-2013</t>
  </si>
  <si>
    <t>2011-2012</t>
  </si>
  <si>
    <t>2012-2013</t>
  </si>
  <si>
    <t>DB geändert 10.07.2012</t>
  </si>
  <si>
    <t>DB bis 03.06.2013</t>
  </si>
  <si>
    <t>01.01.2010-31.12.2011</t>
  </si>
  <si>
    <t>2009-01.11.2010</t>
  </si>
  <si>
    <t>seit 01.12.2010</t>
  </si>
  <si>
    <t>01.01.2009 bis 01.11.2010</t>
  </si>
  <si>
    <t>01.01.2009-31.12.2009</t>
  </si>
  <si>
    <t>01.01.2009-01.12.2009</t>
  </si>
  <si>
    <t>01.01.2010 bis 01.01.2011</t>
  </si>
  <si>
    <t>ab 01.12.2010</t>
  </si>
  <si>
    <t>ab 01.11.2012</t>
  </si>
  <si>
    <t>9632710007 / 50205000</t>
  </si>
  <si>
    <t>9632710007 / 50202100</t>
  </si>
  <si>
    <t>Erstellt von Frau Pant</t>
  </si>
  <si>
    <t>Überarbeitet von Frau Brzenczek am 12.06.2012</t>
  </si>
  <si>
    <t>Überarbeitet von Frau Hollik am 07.09.2012</t>
  </si>
  <si>
    <r>
      <t>ab 01.02.2011-</t>
    </r>
    <r>
      <rPr>
        <b/>
        <sz val="11"/>
        <color theme="1"/>
        <rFont val="Calibri"/>
        <family val="2"/>
        <scheme val="minor"/>
      </rPr>
      <t>30.11.2012</t>
    </r>
  </si>
  <si>
    <r>
      <t xml:space="preserve">ab </t>
    </r>
    <r>
      <rPr>
        <b/>
        <sz val="11"/>
        <color theme="1"/>
        <rFont val="Calibri"/>
        <family val="2"/>
        <scheme val="minor"/>
      </rPr>
      <t>01.02.2013</t>
    </r>
  </si>
  <si>
    <t>Originalliste Martha Hollik  Februar 2012</t>
  </si>
  <si>
    <t>9632710003 / 50205000</t>
  </si>
  <si>
    <t>9632710003 / 50202100</t>
  </si>
  <si>
    <t>neu ab 2013</t>
  </si>
  <si>
    <t>ab dem 01.04.2012</t>
  </si>
  <si>
    <t>9632710003/              50205000</t>
  </si>
  <si>
    <t>Kosten-     stelle/ Konto</t>
  </si>
  <si>
    <t>Gesamt-    miete</t>
  </si>
  <si>
    <t>Garage/Schön- heitsreperaturen</t>
  </si>
  <si>
    <t>Bemerkung</t>
  </si>
  <si>
    <t>MRL0102</t>
  </si>
  <si>
    <t>MRL0302</t>
  </si>
  <si>
    <t>Betrag 2013-2014</t>
  </si>
  <si>
    <t>2013-2014</t>
  </si>
  <si>
    <t>Wasser</t>
  </si>
  <si>
    <t>neue Zähler 8SEN0012149885</t>
  </si>
  <si>
    <t>NEUER Zähler lt. Rheinenergie wohl aktiv seit 2010 wird geklärt von AE 17.07.13</t>
  </si>
  <si>
    <t>bezahlt auf Konto 6912547</t>
  </si>
  <si>
    <t>1833,75 Euro Kaution bezahlt auf konto 6912547</t>
  </si>
  <si>
    <t>bezahlt auf konto 6912547</t>
  </si>
  <si>
    <t>bezahlt auf konto 4600711135</t>
  </si>
  <si>
    <t>RHE 94843 Erdgas</t>
  </si>
  <si>
    <t>Kirche St. Bernhard Hansenstrasse 39 b</t>
  </si>
  <si>
    <t>RHE 94837 Erdgas</t>
  </si>
  <si>
    <t>RHE 2000111903 Wasser</t>
  </si>
  <si>
    <t>Ruppik</t>
  </si>
  <si>
    <t>Richtfunkantenne Dt. Funkturm</t>
  </si>
  <si>
    <t xml:space="preserve">St. Bernhard  </t>
  </si>
  <si>
    <t>MRL0402</t>
  </si>
  <si>
    <t>Kunde</t>
  </si>
  <si>
    <t>Kundennummer</t>
  </si>
  <si>
    <t>Zählpunktbezeichnung</t>
  </si>
  <si>
    <t>Hausnnr.</t>
  </si>
  <si>
    <t>PLZ</t>
  </si>
  <si>
    <t>Ort</t>
  </si>
  <si>
    <t>Sparte*</t>
  </si>
  <si>
    <t>ST. DIONYSIUS KATH. KIRCHENGEM.</t>
  </si>
  <si>
    <t>204250739</t>
  </si>
  <si>
    <t>DE8004385073700000000000010186134</t>
  </si>
  <si>
    <t>CHRISTOPH-PROBST-STR</t>
  </si>
  <si>
    <t>3</t>
  </si>
  <si>
    <t>50737</t>
  </si>
  <si>
    <t>KÖLN</t>
  </si>
  <si>
    <t>WNA1</t>
  </si>
  <si>
    <t>204250652</t>
  </si>
  <si>
    <t>DE8004385073900000000000010187611</t>
  </si>
  <si>
    <t>HANSENSTR.</t>
  </si>
  <si>
    <t>39</t>
  </si>
  <si>
    <t>50739</t>
  </si>
  <si>
    <t>204238958</t>
  </si>
  <si>
    <t>DE0010795073900000000000000508424</t>
  </si>
  <si>
    <t>ENSO</t>
  </si>
  <si>
    <t>204250737</t>
  </si>
  <si>
    <t>DE8004385073700000000000010193795</t>
  </si>
  <si>
    <t>ALTONAER STR.</t>
  </si>
  <si>
    <t>59</t>
  </si>
  <si>
    <t>204238794</t>
  </si>
  <si>
    <t>DE0010795073700000000000000312714</t>
  </si>
  <si>
    <t>204238949</t>
  </si>
  <si>
    <t>DE0010795073700000000000000312721</t>
  </si>
  <si>
    <t>61</t>
  </si>
  <si>
    <t>DE7004385073700000000000000785733</t>
  </si>
  <si>
    <t>GNVOR</t>
  </si>
  <si>
    <t>204238953</t>
  </si>
  <si>
    <t>DE8004385073700000000000010193796</t>
  </si>
  <si>
    <t>DE0010795073700000000000000312728</t>
  </si>
  <si>
    <t>204250723</t>
  </si>
  <si>
    <t>DE8004385073700000000000010193797</t>
  </si>
  <si>
    <t>65</t>
  </si>
  <si>
    <t>204238800</t>
  </si>
  <si>
    <t>DE0010795073700000000000000312741</t>
  </si>
  <si>
    <t>DE7004385073700000000000000785743</t>
  </si>
  <si>
    <t>204259482</t>
  </si>
  <si>
    <t>DE7004385073900000000000000707396</t>
  </si>
  <si>
    <t>DIONYSSTR.</t>
  </si>
  <si>
    <t>1</t>
  </si>
  <si>
    <t>DE0010795073900000000000000033582</t>
  </si>
  <si>
    <t>204250736</t>
  </si>
  <si>
    <t>DE8004385073900000000000010198641</t>
  </si>
  <si>
    <t>LONGERICHER STR.</t>
  </si>
  <si>
    <t>396</t>
  </si>
  <si>
    <t>204238961</t>
  </si>
  <si>
    <t>DE0010795073900000000000000571840</t>
  </si>
  <si>
    <t>204259483</t>
  </si>
  <si>
    <t>DE0010795073900000000000000100983</t>
  </si>
  <si>
    <t>LONGERICHER HAUPTSTR</t>
  </si>
  <si>
    <t>62</t>
  </si>
  <si>
    <t>204259486</t>
  </si>
  <si>
    <t>DE0010795073900000000000000100988</t>
  </si>
  <si>
    <t>204259489</t>
  </si>
  <si>
    <t>DE0010795073900000000000000101001</t>
  </si>
  <si>
    <t>66</t>
  </si>
  <si>
    <t>204255653</t>
  </si>
  <si>
    <t>DE8004385073900000000000010200769</t>
  </si>
  <si>
    <t>204259492</t>
  </si>
  <si>
    <t>DE7004385073900000000000000727108</t>
  </si>
  <si>
    <t>204259088</t>
  </si>
  <si>
    <t>DE7004385073900000000000000727111</t>
  </si>
  <si>
    <t>204255654</t>
  </si>
  <si>
    <t>DE8004385073900000000000010200773</t>
  </si>
  <si>
    <t>DE0010795073900000000000000662253</t>
  </si>
  <si>
    <t>DE0010795073900000000000000662252</t>
  </si>
  <si>
    <t>DE0010795073900000000000000662254</t>
  </si>
  <si>
    <t>DE0010795073900000000000000662412</t>
  </si>
  <si>
    <t>ENNEBENANL</t>
  </si>
  <si>
    <t>* W = Wasser, S = Strom, E = Erdgas</t>
  </si>
  <si>
    <t>Stand ist der 20.01.2014</t>
  </si>
  <si>
    <t>Betrag 2010-2011</t>
  </si>
  <si>
    <t>082</t>
  </si>
  <si>
    <t>041</t>
  </si>
  <si>
    <t>Frau Ehret</t>
  </si>
  <si>
    <t>Sparkasse Köln Bonn</t>
  </si>
  <si>
    <t>3422292</t>
  </si>
  <si>
    <t>Raiffeisenbank Frechen Hürth eG</t>
  </si>
  <si>
    <t>4600711011</t>
  </si>
  <si>
    <t>EBZ + NK St.Dionysius</t>
  </si>
  <si>
    <t>EBZ St.Dionysius</t>
  </si>
  <si>
    <t>4600711135</t>
  </si>
  <si>
    <t>Mieteinnahmen+NK St.Dionysius</t>
  </si>
  <si>
    <t>30092290</t>
  </si>
  <si>
    <t>37060198</t>
  </si>
  <si>
    <t>13621012</t>
  </si>
  <si>
    <t>6912547</t>
  </si>
  <si>
    <t>37050199</t>
  </si>
  <si>
    <t>37062365</t>
  </si>
  <si>
    <t>7532542</t>
  </si>
  <si>
    <t xml:space="preserve">Mieteeinnahmen+NK St.Bernhard </t>
  </si>
  <si>
    <t>Pax Bank Köln</t>
  </si>
  <si>
    <t>EBZ Fabrikfonds St.Dionysius</t>
  </si>
  <si>
    <t>EBZ Pfarrfonds Christ König</t>
  </si>
  <si>
    <t>Mietkonto/Mietetat St.Bernhard/Christ König</t>
  </si>
  <si>
    <t>MW Christoph Probst 5 Baumann (Aufteilung 50%) ab 2013</t>
  </si>
  <si>
    <t>Bungalow Christoph-Probst-Strasse 5 EG Baumann</t>
  </si>
  <si>
    <t>Hanrath, Stephan  50026066</t>
  </si>
  <si>
    <t>Hanrath,Hans-Jakob 50026068</t>
  </si>
  <si>
    <t>Pfarrer Schmitz, Cornel 50026070</t>
  </si>
  <si>
    <t>Mietshaus Caritas Verband 50073809</t>
  </si>
  <si>
    <t>Dienstwohnung Herr Michalski 50026074</t>
  </si>
  <si>
    <t>Pastoralreferent Blachmann DW 50026082</t>
  </si>
  <si>
    <t>Ehepaar Ruppik 50026077</t>
  </si>
  <si>
    <t>Pfarrer Freund 50026081</t>
  </si>
  <si>
    <t>Baumann, Caroline 50210589</t>
  </si>
  <si>
    <t>Generationenhaus 50097460</t>
  </si>
  <si>
    <t xml:space="preserve">MW Christoph Probst Str. 1 Generationshaus </t>
  </si>
  <si>
    <t>ab März 14 neu</t>
  </si>
  <si>
    <t>Schuh, Melanie und Marcus    50212794</t>
  </si>
  <si>
    <t>NK nur 160,48 bez. + korrigiert</t>
  </si>
  <si>
    <t>NK nur 350 bez. + korrigiert</t>
  </si>
  <si>
    <t>nur 300 bezahlt und korrigiert</t>
  </si>
  <si>
    <t>ab 2012 zieht Ende April 2014 aus</t>
  </si>
  <si>
    <t>Monsignore Oliver Boss</t>
  </si>
  <si>
    <t>KDW Pfarrer Schmitz bis April 2014, Neubezug Msgr. Oliver Boss ab wann ???</t>
  </si>
  <si>
    <t>RHE 2000209040 Gas</t>
  </si>
  <si>
    <t>2014 neuer Pfarrer Msgr. Oliver Boss 01.06.2014</t>
  </si>
  <si>
    <t>Änderung ab Juli 14</t>
  </si>
  <si>
    <t>Betrag 2014-2015</t>
  </si>
  <si>
    <t>Pfarrheim  44,6% siehe auch Bücherei und Mieter</t>
  </si>
  <si>
    <t>MW 2  Hanrath danach Schuh</t>
  </si>
  <si>
    <t>Fehlt</t>
  </si>
  <si>
    <t>Hanarath, Nachmieter Schuh</t>
  </si>
  <si>
    <t>DB bis 03.06.2015</t>
  </si>
  <si>
    <t>Überweisung angefragt auf Konto 3422292</t>
  </si>
  <si>
    <t>ab 01.09.2014</t>
  </si>
  <si>
    <t>Döker, Tom Pastoralreferent</t>
  </si>
  <si>
    <t>RHE 4005 Gas</t>
  </si>
  <si>
    <t>DB neu ab 11.07.2014</t>
  </si>
  <si>
    <t>….2547</t>
  </si>
  <si>
    <t>ab 01.01.2013                                 Auszug 31.07.2014</t>
  </si>
  <si>
    <t>Hansenstr. 39 A Pfarrbüro</t>
  </si>
  <si>
    <t>ab 01.12.2014</t>
  </si>
  <si>
    <t>Kita Christ König , Longericher Str. 396</t>
  </si>
  <si>
    <t>2015 quartalsmäßig</t>
  </si>
  <si>
    <t xml:space="preserve">        </t>
  </si>
  <si>
    <t>Für 2015</t>
  </si>
  <si>
    <t>Flurstücke Longerich  2015 Bescheid mit dieser Nummer für Laurentius Siemer Str. erhalten auch für  Wöchentlich Reinigung, wer wohnt dort, der muss das bezahlen Agathe Ehret klärt 04.02.15</t>
  </si>
  <si>
    <t>Pfarrhaus, Longericher Hauptst  = 52 %</t>
  </si>
  <si>
    <r>
      <t>MW 2  Hanrath Nachmieter</t>
    </r>
    <r>
      <rPr>
        <b/>
        <sz val="9"/>
        <color theme="1"/>
        <rFont val="Calibri"/>
        <family val="2"/>
        <scheme val="minor"/>
      </rPr>
      <t xml:space="preserve"> Schuh 7,5 %</t>
    </r>
  </si>
  <si>
    <t>MW 1  Hanrath 7,5 %</t>
  </si>
  <si>
    <t>KDW Pfarrer Schmitz bis April 2014, Neubezug Msgr. Oliver Boss 5 %</t>
  </si>
  <si>
    <t>Pfarrheim Longericher Hauptstr. 66=  28%</t>
  </si>
  <si>
    <t>bis 31.12.2014</t>
  </si>
  <si>
    <t>ab 01.01.15</t>
  </si>
  <si>
    <t>RHE 270022543 Strom</t>
  </si>
  <si>
    <t>RHE 270022546 Strom</t>
  </si>
  <si>
    <t>neu ab 29.01.15</t>
  </si>
  <si>
    <t>bis 31.12.14</t>
  </si>
  <si>
    <t>RHE 270022552 Strom</t>
  </si>
  <si>
    <t>neu 02.03.15</t>
  </si>
  <si>
    <t>Änderungen Strom da neuer Rahmenvertrag</t>
  </si>
  <si>
    <t>ab 01.01.15 neu</t>
  </si>
  <si>
    <t>RHE 270022542</t>
  </si>
  <si>
    <r>
      <t xml:space="preserve">Longericher Hauptstr. 66 (Bücherei  44,60 %, Allg. </t>
    </r>
    <r>
      <rPr>
        <b/>
        <sz val="9"/>
        <color rgb="FFFF0000"/>
        <rFont val="Calibri"/>
        <family val="2"/>
        <scheme val="minor"/>
      </rPr>
      <t xml:space="preserve">Strom Mieter  10,80 %) </t>
    </r>
  </si>
  <si>
    <r>
      <t>Longericher Hauptstr. 66 (</t>
    </r>
    <r>
      <rPr>
        <b/>
        <sz val="9"/>
        <color rgb="FFFF0000"/>
        <rFont val="Calibri"/>
        <family val="2"/>
        <scheme val="minor"/>
      </rPr>
      <t>Bücherei  44,60 %,</t>
    </r>
    <r>
      <rPr>
        <sz val="9"/>
        <color rgb="FFFF0000"/>
        <rFont val="Calibri"/>
        <family val="2"/>
        <scheme val="minor"/>
      </rPr>
      <t xml:space="preserve"> Allg. Strom Mieter  10,80 %) </t>
    </r>
  </si>
  <si>
    <t>RHE 270022545Strom</t>
  </si>
  <si>
    <t>neu ab 01-2015</t>
  </si>
  <si>
    <t>RHE 270022544Strom</t>
  </si>
  <si>
    <t>RHE 270022544 Strom</t>
  </si>
  <si>
    <t>RHE 270022547 Strom</t>
  </si>
  <si>
    <t>RHE 270022548 Strom</t>
  </si>
  <si>
    <t>RHE 270022550 Strom</t>
  </si>
  <si>
    <t>RHE 270022551 Strom</t>
  </si>
  <si>
    <t>Kirche CK ab dem 01.01.15</t>
  </si>
  <si>
    <t>Kirche CK bis 31.12.14</t>
  </si>
  <si>
    <t>RHE 270022553 Strom</t>
  </si>
  <si>
    <t>ab 01.0.115</t>
  </si>
  <si>
    <t>RHE 270022555 Strom</t>
  </si>
  <si>
    <t>MW Altonaer Str. 65 Caritasverband neu ab 01.01.15</t>
  </si>
  <si>
    <t>RHE 270022549 Strom</t>
  </si>
  <si>
    <t>Kirche St. Dionysius Zähler 12680480</t>
  </si>
  <si>
    <t>Kirche St. Dionysius  Zähler 12680476</t>
  </si>
  <si>
    <t>Kirche St. Dionysius  Zähler 1260676</t>
  </si>
  <si>
    <t>Kita St. Dionysius  Zähler 12831483 + 12680620</t>
  </si>
  <si>
    <t>diese Zähler gehören wohl lt AE 09.03.15 nicht zur Kita, sondern Pfarrhaus + Pfr. Boss</t>
  </si>
  <si>
    <t>keine Kita sondern Pfarrhaus + Pfr. Boss</t>
  </si>
  <si>
    <t>keine Kita sondern Pfarrhaus + Pfr. Boss (Soll lt. Agathe Ehret komplett Pfarrhaus belastet werden.)</t>
  </si>
  <si>
    <t>.</t>
  </si>
  <si>
    <t>13810100/113007001</t>
  </si>
  <si>
    <t>9131810001/1230040001</t>
  </si>
  <si>
    <t>9632710003/1230130003</t>
  </si>
  <si>
    <t>9131810004/123120004</t>
  </si>
  <si>
    <t>9131710002/1230010002</t>
  </si>
  <si>
    <t>11310110/1110010001</t>
  </si>
  <si>
    <t>9131710004/1230010004</t>
  </si>
  <si>
    <t>9131710003/1230010003</t>
  </si>
  <si>
    <t>9211710003/1230040003</t>
  </si>
  <si>
    <t>9131810002/1230120002</t>
  </si>
  <si>
    <t>9632710004/1230130004</t>
  </si>
  <si>
    <t>9632710007/123013007</t>
  </si>
  <si>
    <t>9632710005/123013005</t>
  </si>
  <si>
    <t>9131810001/1230120001</t>
  </si>
  <si>
    <t>9632710001/1230130001</t>
  </si>
  <si>
    <t>9131750001/1230020001</t>
  </si>
  <si>
    <t>9211710001/1230040001</t>
  </si>
  <si>
    <t>9632710004/123 0130 004</t>
  </si>
  <si>
    <t>9131710002/123 0010 002</t>
  </si>
  <si>
    <t>9131750003/123 0020 003</t>
  </si>
  <si>
    <t>9131710004/123 0010 004</t>
  </si>
  <si>
    <t>9632710005/123 0130 005</t>
  </si>
  <si>
    <t>9211710003/123 0040 003</t>
  </si>
  <si>
    <t>9131710003/123 0010 003</t>
  </si>
  <si>
    <t>9131810002/123 0120 002</t>
  </si>
  <si>
    <t>9131750001/123 0020 001</t>
  </si>
  <si>
    <t>9632710001/123 0130 001</t>
  </si>
  <si>
    <t>9131810001/123 0120 001</t>
  </si>
  <si>
    <t>9131810004/123 0120 004</t>
  </si>
  <si>
    <t>9211710001/123 004 001</t>
  </si>
  <si>
    <t>9131710001/123 0010 001</t>
  </si>
  <si>
    <r>
      <t>Longericher Hauptstr. 66 (</t>
    </r>
    <r>
      <rPr>
        <b/>
        <u/>
        <sz val="9"/>
        <color rgb="FFFF0000"/>
        <rFont val="Calibri"/>
        <family val="2"/>
        <scheme val="minor"/>
      </rPr>
      <t xml:space="preserve">Bücherei </t>
    </r>
    <r>
      <rPr>
        <b/>
        <sz val="9"/>
        <color rgb="FFFF0000"/>
        <rFont val="Calibri"/>
        <family val="2"/>
        <scheme val="minor"/>
      </rPr>
      <t xml:space="preserve"> 44,60 %,</t>
    </r>
    <r>
      <rPr>
        <sz val="9"/>
        <color rgb="FFFF0000"/>
        <rFont val="Calibri"/>
        <family val="2"/>
        <scheme val="minor"/>
      </rPr>
      <t xml:space="preserve"> Allg. Strom Mieter  10,80 %) </t>
    </r>
  </si>
  <si>
    <r>
      <t xml:space="preserve">Longericher Hauptstr. 66 (Bücherei  44,60 %, Allg. </t>
    </r>
    <r>
      <rPr>
        <b/>
        <sz val="9"/>
        <color rgb="FFFF0000"/>
        <rFont val="Calibri"/>
        <family val="2"/>
        <scheme val="minor"/>
      </rPr>
      <t xml:space="preserve">Strom </t>
    </r>
    <r>
      <rPr>
        <b/>
        <u/>
        <sz val="9"/>
        <color rgb="FFFF0000"/>
        <rFont val="Calibri"/>
        <family val="2"/>
        <scheme val="minor"/>
      </rPr>
      <t>Mieter</t>
    </r>
    <r>
      <rPr>
        <b/>
        <sz val="9"/>
        <color rgb="FFFF0000"/>
        <rFont val="Calibri"/>
        <family val="2"/>
        <scheme val="minor"/>
      </rPr>
      <t xml:space="preserve">  10,80 %) </t>
    </r>
  </si>
  <si>
    <r>
      <t xml:space="preserve">Longericher Hauptstr. 66 </t>
    </r>
    <r>
      <rPr>
        <u/>
        <sz val="9"/>
        <color rgb="FFFF0000"/>
        <rFont val="Calibri"/>
        <family val="2"/>
        <scheme val="minor"/>
      </rPr>
      <t>(</t>
    </r>
    <r>
      <rPr>
        <b/>
        <u/>
        <sz val="9"/>
        <color rgb="FFFF0000"/>
        <rFont val="Calibri"/>
        <family val="2"/>
        <scheme val="minor"/>
      </rPr>
      <t>Bücherei</t>
    </r>
    <r>
      <rPr>
        <b/>
        <sz val="9"/>
        <color rgb="FFFF0000"/>
        <rFont val="Calibri"/>
        <family val="2"/>
        <scheme val="minor"/>
      </rPr>
      <t xml:space="preserve">  44,60 %,</t>
    </r>
    <r>
      <rPr>
        <sz val="9"/>
        <color rgb="FFFF0000"/>
        <rFont val="Calibri"/>
        <family val="2"/>
        <scheme val="minor"/>
      </rPr>
      <t xml:space="preserve"> Allg. Strom Mieter  10,80 %) </t>
    </r>
  </si>
  <si>
    <r>
      <t xml:space="preserve">Longericher Hauptstr. 66 (Bücherei  44,60 %, Allg. </t>
    </r>
    <r>
      <rPr>
        <b/>
        <sz val="9"/>
        <color theme="1"/>
        <rFont val="Calibri"/>
        <family val="2"/>
        <scheme val="minor"/>
      </rPr>
      <t xml:space="preserve">Strom </t>
    </r>
    <r>
      <rPr>
        <b/>
        <u/>
        <sz val="9"/>
        <color theme="1"/>
        <rFont val="Calibri"/>
        <family val="2"/>
        <scheme val="minor"/>
      </rPr>
      <t>Mieter</t>
    </r>
    <r>
      <rPr>
        <b/>
        <sz val="9"/>
        <color theme="1"/>
        <rFont val="Calibri"/>
        <family val="2"/>
        <scheme val="minor"/>
      </rPr>
      <t xml:space="preserve">  10,80 %) </t>
    </r>
  </si>
  <si>
    <r>
      <t xml:space="preserve">Longericher Hauptstr. 66 </t>
    </r>
    <r>
      <rPr>
        <u/>
        <sz val="9"/>
        <color theme="1"/>
        <rFont val="Calibri"/>
        <family val="2"/>
        <scheme val="minor"/>
      </rPr>
      <t>(</t>
    </r>
    <r>
      <rPr>
        <b/>
        <u/>
        <sz val="9"/>
        <color theme="1"/>
        <rFont val="Calibri"/>
        <family val="2"/>
        <scheme val="minor"/>
      </rPr>
      <t>Bücherei</t>
    </r>
    <r>
      <rPr>
        <b/>
        <sz val="9"/>
        <color theme="1"/>
        <rFont val="Calibri"/>
        <family val="2"/>
        <scheme val="minor"/>
      </rPr>
      <t xml:space="preserve">  44,60 %,</t>
    </r>
    <r>
      <rPr>
        <sz val="9"/>
        <color theme="1"/>
        <rFont val="Calibri"/>
        <family val="2"/>
        <scheme val="minor"/>
      </rPr>
      <t xml:space="preserve"> Allg. Strom Mieter  10,80 %) </t>
    </r>
  </si>
  <si>
    <r>
      <rPr>
        <u/>
        <sz val="9"/>
        <color rgb="FFFF0000"/>
        <rFont val="Arial"/>
        <family val="2"/>
      </rPr>
      <t>Pfarrheim</t>
    </r>
    <r>
      <rPr>
        <sz val="9"/>
        <color rgb="FFFF0000"/>
        <rFont val="Arial"/>
        <family val="2"/>
      </rPr>
      <t xml:space="preserve">  44,6% siehe auch Bücherei und Mieter</t>
    </r>
  </si>
  <si>
    <t>9381710001/113 0070 001</t>
  </si>
  <si>
    <t>9211710001/123 0040 001</t>
  </si>
  <si>
    <t>RHE 8747 Erdgas/2000438592</t>
  </si>
  <si>
    <t>RHE 8747 Wasser200438592</t>
  </si>
  <si>
    <t>geändert ab 01.09.2015</t>
  </si>
  <si>
    <t>9632710007/123 0130 007</t>
  </si>
  <si>
    <t>9131750003/1230020003</t>
  </si>
  <si>
    <t>Schmutzwasser GK</t>
  </si>
  <si>
    <t>Niederschlagswasser GK</t>
  </si>
  <si>
    <t>Abfallbeseitigung GK</t>
  </si>
  <si>
    <t>Straßenreinigung GK</t>
  </si>
  <si>
    <t>Grundsteuer</t>
  </si>
  <si>
    <t>Kassenzeichen:</t>
  </si>
  <si>
    <t>Gesamt</t>
  </si>
  <si>
    <t>Summen</t>
  </si>
  <si>
    <t>Kontroll-
summe</t>
  </si>
  <si>
    <t>Aufteilung GBA</t>
  </si>
  <si>
    <t>Liegenschaft</t>
  </si>
  <si>
    <t>Kostenstelle</t>
  </si>
  <si>
    <t>Schlüssel</t>
  </si>
  <si>
    <t>mögliche</t>
  </si>
  <si>
    <t>%</t>
  </si>
  <si>
    <t>m²</t>
  </si>
  <si>
    <t>m³</t>
  </si>
  <si>
    <t>Einheiten</t>
  </si>
  <si>
    <t>Nummer</t>
  </si>
  <si>
    <t>Anteil</t>
  </si>
  <si>
    <t>Summe</t>
  </si>
  <si>
    <t>GKZ</t>
  </si>
  <si>
    <t>KONTIERUNG zum Grundbesitzabgabenbescheid (GBA)</t>
  </si>
  <si>
    <t>Graue Felder sind auszufüllen</t>
  </si>
  <si>
    <t>Unterschrift</t>
  </si>
  <si>
    <t>Erläuterungen:</t>
  </si>
  <si>
    <t>mögliche Schlüssel und Schlüssel Anteile</t>
  </si>
  <si>
    <t>derzeit ist pro Kontierung nur ein Schlüssel möglich</t>
  </si>
  <si>
    <t>Summe Zahltermin 4</t>
  </si>
  <si>
    <t>zu</t>
  </si>
  <si>
    <t>beachten</t>
  </si>
  <si>
    <t>Sachkonto</t>
  </si>
  <si>
    <t>Art / Bemerkung</t>
  </si>
  <si>
    <t>zu beachten</t>
  </si>
  <si>
    <t>in Zelle D11 sind die Einzelbeträge summiert zu erfassen d.h. Formel: (=Betrag1+Betrag2+Betrag3+etc.)</t>
  </si>
  <si>
    <t>in Zelle D12 sind die Einzelbeträge summiert zu erfassen d.h. Formel: (=Betrag1+Betrag2+Betrag3+etc.)</t>
  </si>
  <si>
    <t>Erstelldatum ist Tagesdatum</t>
  </si>
  <si>
    <t>wenn Kontierung fertig = ausdrucken, Druckformat ist definiert und noch unterschreiben</t>
  </si>
  <si>
    <t>Termin 1</t>
  </si>
  <si>
    <t>Termin 2</t>
  </si>
  <si>
    <t>Termin 3</t>
  </si>
  <si>
    <t>Termin 4</t>
  </si>
  <si>
    <t>Summe je Zahltermin 1, 2, 3</t>
  </si>
  <si>
    <t>Jahr</t>
  </si>
  <si>
    <t>Schlüsselnr.:</t>
  </si>
  <si>
    <t>Vr: Name</t>
  </si>
  <si>
    <t>Musterplatz 1</t>
  </si>
  <si>
    <t>Musterplatz 2</t>
  </si>
  <si>
    <t>Musterplatz 3</t>
  </si>
  <si>
    <t>Musterplatz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</si>
</sst>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dd/mm/yy;@"/>
    <numFmt numFmtId="165" formatCode="0000\ 0000"/>
    <numFmt numFmtId="166" formatCode="#,##0.00\ &quot;€&quot;;[Red]#,##0.00\ &quot;€&quot;"/>
    <numFmt numFmtId="167" formatCode="000,000,000,000"/>
    <numFmt numFmtId="168" formatCode="#,##0.00\ &quot;€&quot;"/>
    <numFmt numFmtId="169" formatCode="00\ 0000\ 0000"/>
    <numFmt numFmtId="170" formatCode="000"/>
  </numFmts>
  <fonts count="69" x14ac:knownFonts="1"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9"/>
      <name val="Arial"/>
      <family val="2"/>
    </font>
    <font>
      <sz val="10"/>
      <name val="Arial"/>
      <family val="2"/>
    </font>
    <font>
      <sz val="9"/>
      <color indexed="8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u/>
      <sz val="9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b/>
      <sz val="9"/>
      <color indexed="8"/>
      <name val="Arial"/>
      <family val="2"/>
    </font>
    <font>
      <b/>
      <sz val="16"/>
      <name val="Arial"/>
      <family val="2"/>
    </font>
    <font>
      <b/>
      <sz val="12"/>
      <name val="Arial"/>
      <family val="2"/>
    </font>
    <font>
      <b/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Arial"/>
      <family val="2"/>
    </font>
    <font>
      <b/>
      <sz val="8"/>
      <color theme="1"/>
      <name val="Calibri"/>
      <family val="2"/>
      <scheme val="minor"/>
    </font>
    <font>
      <b/>
      <u/>
      <sz val="11"/>
      <color theme="1"/>
      <name val="Arial"/>
      <family val="2"/>
    </font>
    <font>
      <b/>
      <sz val="11"/>
      <color theme="1"/>
      <name val="Arial"/>
      <family val="2"/>
    </font>
    <font>
      <sz val="12"/>
      <color theme="1"/>
      <name val="Times New Roman"/>
      <family val="2"/>
    </font>
    <font>
      <sz val="12"/>
      <color theme="1"/>
      <name val="Times New Roman"/>
      <family val="1"/>
    </font>
    <font>
      <b/>
      <u/>
      <sz val="11"/>
      <name val="Arial"/>
      <family val="2"/>
    </font>
    <font>
      <sz val="8"/>
      <color theme="1"/>
      <name val="Calibri"/>
      <family val="2"/>
      <scheme val="minor"/>
    </font>
    <font>
      <b/>
      <sz val="8"/>
      <name val="Arial"/>
      <family val="2"/>
    </font>
    <font>
      <sz val="6"/>
      <name val="Arial"/>
      <family val="2"/>
    </font>
    <font>
      <sz val="12"/>
      <color theme="1"/>
      <name val="Calibri"/>
      <family val="2"/>
      <scheme val="minor"/>
    </font>
    <font>
      <sz val="8"/>
      <color indexed="8"/>
      <name val="Arial"/>
      <family val="2"/>
    </font>
    <font>
      <b/>
      <sz val="11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9"/>
      <color rgb="FFFF0000"/>
      <name val="Arial"/>
      <family val="2"/>
    </font>
    <font>
      <b/>
      <sz val="10"/>
      <color rgb="FFFF0000"/>
      <name val="Arial"/>
      <family val="2"/>
    </font>
    <font>
      <b/>
      <sz val="9"/>
      <color theme="1"/>
      <name val="Arial"/>
      <family val="2"/>
    </font>
    <font>
      <sz val="4"/>
      <color theme="1"/>
      <name val="Calibri"/>
      <family val="2"/>
      <scheme val="minor"/>
    </font>
    <font>
      <b/>
      <sz val="4"/>
      <color theme="1"/>
      <name val="Calibri"/>
      <family val="2"/>
      <scheme val="minor"/>
    </font>
    <font>
      <b/>
      <u/>
      <sz val="4"/>
      <name val="Arial"/>
      <family val="2"/>
    </font>
    <font>
      <sz val="4"/>
      <name val="Arial"/>
      <family val="2"/>
    </font>
    <font>
      <b/>
      <sz val="4"/>
      <name val="Arial"/>
      <family val="2"/>
    </font>
    <font>
      <sz val="4"/>
      <color indexed="8"/>
      <name val="Arial"/>
      <family val="2"/>
    </font>
    <font>
      <b/>
      <sz val="4"/>
      <color indexed="8"/>
      <name val="Arial"/>
      <family val="2"/>
    </font>
    <font>
      <b/>
      <sz val="7"/>
      <color theme="1"/>
      <name val="Calibri"/>
      <family val="2"/>
      <scheme val="minor"/>
    </font>
    <font>
      <b/>
      <sz val="7"/>
      <color rgb="FFFF0000"/>
      <name val="Calibri"/>
      <family val="2"/>
      <scheme val="minor"/>
    </font>
    <font>
      <b/>
      <u/>
      <sz val="7"/>
      <name val="Arial"/>
      <family val="2"/>
    </font>
    <font>
      <b/>
      <sz val="7"/>
      <name val="Arial"/>
      <family val="2"/>
    </font>
    <font>
      <b/>
      <u/>
      <sz val="7"/>
      <color rgb="FFFF0000"/>
      <name val="Arial"/>
      <family val="2"/>
    </font>
    <font>
      <b/>
      <sz val="7"/>
      <color rgb="FFFF0000"/>
      <name val="Arial"/>
      <family val="2"/>
    </font>
    <font>
      <b/>
      <sz val="7"/>
      <color indexed="8"/>
      <name val="Arial"/>
      <family val="2"/>
    </font>
    <font>
      <sz val="7"/>
      <color theme="1"/>
      <name val="Calibri"/>
      <family val="2"/>
      <scheme val="minor"/>
    </font>
    <font>
      <sz val="7"/>
      <color rgb="FFFF0000"/>
      <name val="Calibri"/>
      <family val="2"/>
      <scheme val="minor"/>
    </font>
    <font>
      <sz val="7"/>
      <color indexed="8"/>
      <name val="Arial"/>
      <family val="2"/>
    </font>
    <font>
      <sz val="7"/>
      <color rgb="FFFF0000"/>
      <name val="Arial"/>
      <family val="2"/>
    </font>
    <font>
      <sz val="4"/>
      <color rgb="FFFF0000"/>
      <name val="Arial"/>
      <family val="2"/>
    </font>
    <font>
      <b/>
      <sz val="4"/>
      <color rgb="FFFF0000"/>
      <name val="Arial"/>
      <family val="2"/>
    </font>
    <font>
      <sz val="9"/>
      <color rgb="FFFF0000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9"/>
      <name val="Calibri"/>
      <family val="2"/>
      <scheme val="minor"/>
    </font>
    <font>
      <b/>
      <sz val="11"/>
      <color rgb="FFFF0000"/>
      <name val="Arial"/>
      <family val="2"/>
    </font>
    <font>
      <b/>
      <u/>
      <sz val="9"/>
      <color rgb="FFFF0000"/>
      <name val="Calibri"/>
      <family val="2"/>
      <scheme val="minor"/>
    </font>
    <font>
      <u/>
      <sz val="9"/>
      <color rgb="FFFF0000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u/>
      <sz val="9"/>
      <color rgb="FFFF0000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3" fillId="0" borderId="0" applyFont="0" applyFill="0" applyBorder="0" applyAlignment="0" applyProtection="0"/>
    <xf numFmtId="44" fontId="9" fillId="0" borderId="0" applyFont="0" applyFill="0" applyBorder="0" applyAlignment="0" applyProtection="0"/>
    <xf numFmtId="0" fontId="23" fillId="0" borderId="0"/>
    <xf numFmtId="0" fontId="3" fillId="0" borderId="0"/>
  </cellStyleXfs>
  <cellXfs count="982">
    <xf numFmtId="0" fontId="0" fillId="0" borderId="0" xfId="0"/>
    <xf numFmtId="0" fontId="1" fillId="0" borderId="0" xfId="0" applyFont="1"/>
    <xf numFmtId="0" fontId="0" fillId="0" borderId="2" xfId="0" applyBorder="1"/>
    <xf numFmtId="0" fontId="2" fillId="2" borderId="6" xfId="0" applyFont="1" applyFill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0" fillId="0" borderId="11" xfId="0" applyBorder="1"/>
    <xf numFmtId="0" fontId="0" fillId="0" borderId="13" xfId="0" applyBorder="1"/>
    <xf numFmtId="0" fontId="0" fillId="0" borderId="7" xfId="0" applyBorder="1"/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17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0" fillId="0" borderId="0" xfId="0" applyFill="1"/>
    <xf numFmtId="0" fontId="0" fillId="0" borderId="0" xfId="0" applyBorder="1"/>
    <xf numFmtId="0" fontId="3" fillId="0" borderId="0" xfId="0" applyFont="1" applyFill="1" applyBorder="1"/>
    <xf numFmtId="0" fontId="0" fillId="0" borderId="3" xfId="0" applyFill="1" applyBorder="1"/>
    <xf numFmtId="0" fontId="11" fillId="0" borderId="0" xfId="0" applyFont="1" applyAlignment="1">
      <alignment horizontal="center" wrapText="1"/>
    </xf>
    <xf numFmtId="0" fontId="12" fillId="0" borderId="2" xfId="0" applyFont="1" applyBorder="1"/>
    <xf numFmtId="0" fontId="6" fillId="0" borderId="2" xfId="0" applyFont="1" applyFill="1" applyBorder="1" applyAlignment="1">
      <alignment wrapText="1"/>
    </xf>
    <xf numFmtId="0" fontId="11" fillId="0" borderId="1" xfId="0" applyFont="1" applyBorder="1"/>
    <xf numFmtId="0" fontId="12" fillId="0" borderId="1" xfId="0" applyFont="1" applyBorder="1"/>
    <xf numFmtId="0" fontId="0" fillId="0" borderId="0" xfId="0" applyAlignment="1">
      <alignment horizontal="left"/>
    </xf>
    <xf numFmtId="0" fontId="8" fillId="0" borderId="0" xfId="0" applyFont="1" applyAlignment="1">
      <alignment wrapText="1"/>
    </xf>
    <xf numFmtId="0" fontId="0" fillId="0" borderId="0" xfId="0" applyAlignment="1">
      <alignment wrapText="1"/>
    </xf>
    <xf numFmtId="0" fontId="0" fillId="3" borderId="2" xfId="0" applyFill="1" applyBorder="1" applyAlignment="1">
      <alignment horizontal="left"/>
    </xf>
    <xf numFmtId="166" fontId="0" fillId="0" borderId="0" xfId="0" applyNumberFormat="1"/>
    <xf numFmtId="166" fontId="0" fillId="0" borderId="0" xfId="0" applyNumberFormat="1" applyAlignment="1">
      <alignment wrapText="1"/>
    </xf>
    <xf numFmtId="0" fontId="0" fillId="3" borderId="3" xfId="0" applyFill="1" applyBorder="1"/>
    <xf numFmtId="0" fontId="0" fillId="0" borderId="18" xfId="0" applyBorder="1" applyAlignment="1">
      <alignment horizontal="left"/>
    </xf>
    <xf numFmtId="0" fontId="0" fillId="3" borderId="11" xfId="0" applyFill="1" applyBorder="1"/>
    <xf numFmtId="166" fontId="0" fillId="0" borderId="11" xfId="0" applyNumberFormat="1" applyBorder="1"/>
    <xf numFmtId="166" fontId="0" fillId="0" borderId="11" xfId="0" applyNumberFormat="1" applyBorder="1" applyAlignment="1">
      <alignment wrapText="1"/>
    </xf>
    <xf numFmtId="0" fontId="8" fillId="0" borderId="12" xfId="0" applyFont="1" applyBorder="1"/>
    <xf numFmtId="0" fontId="0" fillId="0" borderId="19" xfId="0" applyBorder="1" applyAlignment="1">
      <alignment horizontal="left"/>
    </xf>
    <xf numFmtId="0" fontId="0" fillId="3" borderId="13" xfId="0" applyFill="1" applyBorder="1"/>
    <xf numFmtId="166" fontId="0" fillId="0" borderId="13" xfId="0" applyNumberFormat="1" applyBorder="1"/>
    <xf numFmtId="166" fontId="0" fillId="0" borderId="13" xfId="0" applyNumberFormat="1" applyBorder="1" applyAlignment="1">
      <alignment wrapText="1"/>
    </xf>
    <xf numFmtId="166" fontId="0" fillId="0" borderId="20" xfId="0" applyNumberFormat="1" applyBorder="1" applyAlignment="1">
      <alignment wrapText="1"/>
    </xf>
    <xf numFmtId="0" fontId="8" fillId="0" borderId="14" xfId="0" applyFont="1" applyBorder="1"/>
    <xf numFmtId="0" fontId="0" fillId="0" borderId="0" xfId="0" applyBorder="1" applyAlignment="1">
      <alignment horizontal="left"/>
    </xf>
    <xf numFmtId="0" fontId="0" fillId="3" borderId="7" xfId="0" applyFill="1" applyBorder="1"/>
    <xf numFmtId="0" fontId="8" fillId="0" borderId="7" xfId="0" applyFont="1" applyBorder="1" applyAlignment="1">
      <alignment wrapText="1"/>
    </xf>
    <xf numFmtId="166" fontId="0" fillId="0" borderId="7" xfId="0" applyNumberFormat="1" applyBorder="1"/>
    <xf numFmtId="166" fontId="3" fillId="0" borderId="7" xfId="0" applyNumberFormat="1" applyFont="1" applyBorder="1" applyAlignment="1">
      <alignment wrapText="1"/>
    </xf>
    <xf numFmtId="166" fontId="0" fillId="0" borderId="7" xfId="0" applyNumberFormat="1" applyBorder="1" applyAlignment="1">
      <alignment wrapText="1"/>
    </xf>
    <xf numFmtId="0" fontId="8" fillId="0" borderId="9" xfId="0" applyFont="1" applyBorder="1"/>
    <xf numFmtId="0" fontId="0" fillId="3" borderId="1" xfId="0" applyFill="1" applyBorder="1"/>
    <xf numFmtId="0" fontId="8" fillId="0" borderId="1" xfId="0" applyFont="1" applyBorder="1" applyAlignment="1">
      <alignment wrapText="1"/>
    </xf>
    <xf numFmtId="0" fontId="8" fillId="0" borderId="2" xfId="0" applyNumberFormat="1" applyFont="1" applyBorder="1"/>
    <xf numFmtId="0" fontId="8" fillId="0" borderId="1" xfId="0" applyNumberFormat="1" applyFont="1" applyBorder="1"/>
    <xf numFmtId="0" fontId="8" fillId="0" borderId="1" xfId="0" applyNumberFormat="1" applyFont="1" applyBorder="1" applyAlignment="1">
      <alignment wrapText="1"/>
    </xf>
    <xf numFmtId="0" fontId="8" fillId="0" borderId="1" xfId="0" applyFont="1" applyBorder="1"/>
    <xf numFmtId="0" fontId="0" fillId="3" borderId="2" xfId="0" applyFill="1" applyBorder="1"/>
    <xf numFmtId="0" fontId="8" fillId="0" borderId="2" xfId="0" applyFont="1" applyBorder="1" applyAlignment="1">
      <alignment wrapText="1"/>
    </xf>
    <xf numFmtId="0" fontId="8" fillId="0" borderId="2" xfId="0" applyNumberFormat="1" applyFont="1" applyBorder="1" applyAlignment="1">
      <alignment wrapText="1"/>
    </xf>
    <xf numFmtId="0" fontId="8" fillId="0" borderId="2" xfId="0" applyFont="1" applyBorder="1"/>
    <xf numFmtId="166" fontId="0" fillId="0" borderId="0" xfId="0" applyNumberFormat="1" applyBorder="1"/>
    <xf numFmtId="166" fontId="0" fillId="0" borderId="0" xfId="0" applyNumberFormat="1" applyBorder="1" applyAlignment="1">
      <alignment wrapText="1"/>
    </xf>
    <xf numFmtId="166" fontId="0" fillId="0" borderId="2" xfId="0" applyNumberFormat="1" applyBorder="1"/>
    <xf numFmtId="166" fontId="0" fillId="0" borderId="2" xfId="0" applyNumberFormat="1" applyBorder="1" applyAlignment="1">
      <alignment wrapText="1"/>
    </xf>
    <xf numFmtId="0" fontId="11" fillId="0" borderId="2" xfId="0" applyFont="1" applyBorder="1"/>
    <xf numFmtId="0" fontId="0" fillId="3" borderId="3" xfId="0" applyFill="1" applyBorder="1" applyAlignment="1">
      <alignment horizontal="left"/>
    </xf>
    <xf numFmtId="166" fontId="0" fillId="0" borderId="21" xfId="0" applyNumberFormat="1" applyBorder="1" applyAlignment="1">
      <alignment wrapText="1"/>
    </xf>
    <xf numFmtId="166" fontId="3" fillId="0" borderId="2" xfId="0" applyNumberFormat="1" applyFont="1" applyBorder="1" applyAlignment="1">
      <alignment wrapText="1"/>
    </xf>
    <xf numFmtId="166" fontId="3" fillId="0" borderId="13" xfId="0" applyNumberFormat="1" applyFont="1" applyBorder="1" applyAlignment="1">
      <alignment wrapText="1"/>
    </xf>
    <xf numFmtId="166" fontId="0" fillId="0" borderId="9" xfId="0" applyNumberFormat="1" applyBorder="1" applyAlignment="1">
      <alignment wrapText="1"/>
    </xf>
    <xf numFmtId="166" fontId="8" fillId="0" borderId="2" xfId="0" applyNumberFormat="1" applyFont="1" applyBorder="1"/>
    <xf numFmtId="166" fontId="8" fillId="0" borderId="2" xfId="0" applyNumberFormat="1" applyFont="1" applyBorder="1" applyAlignment="1">
      <alignment wrapText="1"/>
    </xf>
    <xf numFmtId="166" fontId="8" fillId="0" borderId="2" xfId="0" applyNumberFormat="1" applyFont="1" applyBorder="1" applyAlignment="1">
      <alignment horizontal="center"/>
    </xf>
    <xf numFmtId="166" fontId="8" fillId="0" borderId="2" xfId="0" applyNumberFormat="1" applyFont="1" applyBorder="1" applyAlignment="1">
      <alignment horizontal="center" wrapText="1"/>
    </xf>
    <xf numFmtId="0" fontId="0" fillId="3" borderId="22" xfId="0" applyFill="1" applyBorder="1" applyAlignment="1">
      <alignment horizontal="left"/>
    </xf>
    <xf numFmtId="0" fontId="0" fillId="0" borderId="2" xfId="0" applyBorder="1" applyAlignment="1">
      <alignment horizontal="left"/>
    </xf>
    <xf numFmtId="49" fontId="3" fillId="0" borderId="2" xfId="0" applyNumberFormat="1" applyFont="1" applyBorder="1" applyAlignment="1">
      <alignment wrapText="1"/>
    </xf>
    <xf numFmtId="0" fontId="0" fillId="0" borderId="0" xfId="0" applyFill="1" applyBorder="1"/>
    <xf numFmtId="0" fontId="0" fillId="0" borderId="1" xfId="0" applyFill="1" applyBorder="1"/>
    <xf numFmtId="0" fontId="0" fillId="0" borderId="2" xfId="0" applyFill="1" applyBorder="1"/>
    <xf numFmtId="0" fontId="3" fillId="0" borderId="2" xfId="0" applyFont="1" applyFill="1" applyBorder="1"/>
    <xf numFmtId="164" fontId="2" fillId="0" borderId="0" xfId="0" applyNumberFormat="1" applyFont="1" applyFill="1" applyBorder="1"/>
    <xf numFmtId="44" fontId="4" fillId="0" borderId="0" xfId="1" applyFont="1" applyFill="1" applyBorder="1"/>
    <xf numFmtId="44" fontId="2" fillId="0" borderId="0" xfId="1" applyFont="1" applyFill="1" applyBorder="1"/>
    <xf numFmtId="0" fontId="3" fillId="0" borderId="3" xfId="0" applyFont="1" applyFill="1" applyBorder="1"/>
    <xf numFmtId="0" fontId="3" fillId="0" borderId="1" xfId="0" applyFont="1" applyFill="1" applyBorder="1"/>
    <xf numFmtId="44" fontId="4" fillId="0" borderId="16" xfId="1" applyFont="1" applyFill="1" applyBorder="1"/>
    <xf numFmtId="44" fontId="5" fillId="0" borderId="13" xfId="1" applyFont="1" applyFill="1" applyBorder="1"/>
    <xf numFmtId="0" fontId="13" fillId="0" borderId="0" xfId="0" applyFont="1" applyBorder="1"/>
    <xf numFmtId="0" fontId="2" fillId="0" borderId="2" xfId="0" applyFont="1" applyFill="1" applyBorder="1"/>
    <xf numFmtId="0" fontId="2" fillId="2" borderId="23" xfId="0" applyFont="1" applyFill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2" fillId="2" borderId="26" xfId="0" applyFont="1" applyFill="1" applyBorder="1" applyAlignment="1">
      <alignment horizontal="center"/>
    </xf>
    <xf numFmtId="0" fontId="7" fillId="0" borderId="15" xfId="0" applyFont="1" applyBorder="1" applyAlignment="1">
      <alignment horizontal="left"/>
    </xf>
    <xf numFmtId="0" fontId="2" fillId="2" borderId="7" xfId="0" applyFont="1" applyFill="1" applyBorder="1" applyAlignment="1">
      <alignment horizontal="center"/>
    </xf>
    <xf numFmtId="0" fontId="2" fillId="2" borderId="27" xfId="0" applyFont="1" applyFill="1" applyBorder="1" applyAlignment="1">
      <alignment horizontal="center"/>
    </xf>
    <xf numFmtId="0" fontId="2" fillId="2" borderId="28" xfId="0" applyFont="1" applyFill="1" applyBorder="1" applyAlignment="1">
      <alignment horizontal="center"/>
    </xf>
    <xf numFmtId="0" fontId="15" fillId="0" borderId="0" xfId="0" applyFont="1"/>
    <xf numFmtId="165" fontId="5" fillId="0" borderId="2" xfId="0" applyNumberFormat="1" applyFont="1" applyFill="1" applyBorder="1"/>
    <xf numFmtId="0" fontId="15" fillId="0" borderId="2" xfId="0" applyFont="1" applyFill="1" applyBorder="1"/>
    <xf numFmtId="165" fontId="5" fillId="0" borderId="13" xfId="0" applyNumberFormat="1" applyFont="1" applyFill="1" applyBorder="1"/>
    <xf numFmtId="0" fontId="15" fillId="0" borderId="13" xfId="0" applyFont="1" applyFill="1" applyBorder="1"/>
    <xf numFmtId="0" fontId="2" fillId="0" borderId="13" xfId="0" applyFont="1" applyFill="1" applyBorder="1"/>
    <xf numFmtId="165" fontId="5" fillId="0" borderId="11" xfId="0" applyNumberFormat="1" applyFont="1" applyFill="1" applyBorder="1"/>
    <xf numFmtId="0" fontId="15" fillId="0" borderId="11" xfId="0" applyFont="1" applyFill="1" applyBorder="1"/>
    <xf numFmtId="0" fontId="2" fillId="0" borderId="11" xfId="0" applyFont="1" applyFill="1" applyBorder="1"/>
    <xf numFmtId="0" fontId="15" fillId="0" borderId="7" xfId="0" applyFont="1" applyFill="1" applyBorder="1"/>
    <xf numFmtId="165" fontId="5" fillId="0" borderId="3" xfId="0" applyNumberFormat="1" applyFont="1" applyFill="1" applyBorder="1"/>
    <xf numFmtId="0" fontId="15" fillId="0" borderId="3" xfId="0" applyFont="1" applyFill="1" applyBorder="1"/>
    <xf numFmtId="0" fontId="2" fillId="0" borderId="3" xfId="0" applyFont="1" applyFill="1" applyBorder="1"/>
    <xf numFmtId="165" fontId="5" fillId="0" borderId="1" xfId="0" applyNumberFormat="1" applyFont="1" applyFill="1" applyBorder="1"/>
    <xf numFmtId="0" fontId="15" fillId="0" borderId="1" xfId="0" applyFont="1" applyFill="1" applyBorder="1"/>
    <xf numFmtId="165" fontId="5" fillId="0" borderId="11" xfId="0" applyNumberFormat="1" applyFont="1" applyFill="1" applyBorder="1" applyAlignment="1">
      <alignment horizontal="center"/>
    </xf>
    <xf numFmtId="165" fontId="5" fillId="0" borderId="3" xfId="0" applyNumberFormat="1" applyFont="1" applyFill="1" applyBorder="1" applyAlignment="1">
      <alignment horizontal="center"/>
    </xf>
    <xf numFmtId="165" fontId="5" fillId="0" borderId="2" xfId="0" applyNumberFormat="1" applyFont="1" applyFill="1" applyBorder="1" applyAlignment="1">
      <alignment horizontal="center"/>
    </xf>
    <xf numFmtId="165" fontId="5" fillId="0" borderId="13" xfId="0" applyNumberFormat="1" applyFont="1" applyFill="1" applyBorder="1" applyAlignment="1">
      <alignment horizontal="center"/>
    </xf>
    <xf numFmtId="165" fontId="5" fillId="0" borderId="27" xfId="0" applyNumberFormat="1" applyFont="1" applyFill="1" applyBorder="1" applyAlignment="1">
      <alignment horizontal="center"/>
    </xf>
    <xf numFmtId="0" fontId="2" fillId="0" borderId="27" xfId="0" applyFont="1" applyFill="1" applyBorder="1"/>
    <xf numFmtId="0" fontId="2" fillId="0" borderId="7" xfId="0" applyFont="1" applyFill="1" applyBorder="1"/>
    <xf numFmtId="165" fontId="5" fillId="0" borderId="28" xfId="0" applyNumberFormat="1" applyFont="1" applyFill="1" applyBorder="1" applyAlignment="1">
      <alignment horizontal="center"/>
    </xf>
    <xf numFmtId="165" fontId="5" fillId="0" borderId="7" xfId="0" applyNumberFormat="1" applyFont="1" applyFill="1" applyBorder="1" applyAlignment="1">
      <alignment horizontal="center"/>
    </xf>
    <xf numFmtId="0" fontId="0" fillId="3" borderId="6" xfId="0" applyFill="1" applyBorder="1" applyAlignment="1">
      <alignment horizontal="left"/>
    </xf>
    <xf numFmtId="0" fontId="0" fillId="3" borderId="7" xfId="0" applyFill="1" applyBorder="1" applyAlignment="1">
      <alignment horizontal="left"/>
    </xf>
    <xf numFmtId="0" fontId="6" fillId="0" borderId="2" xfId="0" applyFont="1" applyBorder="1"/>
    <xf numFmtId="0" fontId="6" fillId="0" borderId="2" xfId="0" applyFont="1" applyBorder="1" applyAlignment="1">
      <alignment wrapText="1"/>
    </xf>
    <xf numFmtId="0" fontId="16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164" fontId="7" fillId="0" borderId="6" xfId="0" applyNumberFormat="1" applyFont="1" applyBorder="1" applyAlignment="1">
      <alignment horizontal="center"/>
    </xf>
    <xf numFmtId="164" fontId="7" fillId="0" borderId="9" xfId="0" applyNumberFormat="1" applyFont="1" applyBorder="1" applyAlignment="1">
      <alignment horizontal="center"/>
    </xf>
    <xf numFmtId="164" fontId="7" fillId="0" borderId="29" xfId="0" applyNumberFormat="1" applyFont="1" applyBorder="1"/>
    <xf numFmtId="164" fontId="2" fillId="0" borderId="31" xfId="0" applyNumberFormat="1" applyFont="1" applyFill="1" applyBorder="1"/>
    <xf numFmtId="164" fontId="2" fillId="0" borderId="22" xfId="0" applyNumberFormat="1" applyFont="1" applyFill="1" applyBorder="1"/>
    <xf numFmtId="164" fontId="2" fillId="0" borderId="6" xfId="0" applyNumberFormat="1" applyFont="1" applyFill="1" applyBorder="1"/>
    <xf numFmtId="164" fontId="2" fillId="0" borderId="33" xfId="0" applyNumberFormat="1" applyFont="1" applyFill="1" applyBorder="1"/>
    <xf numFmtId="0" fontId="15" fillId="0" borderId="32" xfId="0" applyFont="1" applyFill="1" applyBorder="1"/>
    <xf numFmtId="0" fontId="15" fillId="0" borderId="34" xfId="0" applyFont="1" applyFill="1" applyBorder="1"/>
    <xf numFmtId="0" fontId="15" fillId="0" borderId="30" xfId="0" applyFont="1" applyFill="1" applyBorder="1"/>
    <xf numFmtId="0" fontId="15" fillId="0" borderId="31" xfId="0" applyFont="1" applyFill="1" applyBorder="1"/>
    <xf numFmtId="0" fontId="15" fillId="0" borderId="22" xfId="0" applyFont="1" applyFill="1" applyBorder="1"/>
    <xf numFmtId="0" fontId="15" fillId="0" borderId="6" xfId="0" applyFont="1" applyFill="1" applyBorder="1"/>
    <xf numFmtId="0" fontId="15" fillId="0" borderId="18" xfId="0" applyFont="1" applyFill="1" applyBorder="1"/>
    <xf numFmtId="0" fontId="15" fillId="0" borderId="35" xfId="0" applyFont="1" applyFill="1" applyBorder="1"/>
    <xf numFmtId="0" fontId="15" fillId="0" borderId="9" xfId="0" applyFont="1" applyFill="1" applyBorder="1"/>
    <xf numFmtId="0" fontId="15" fillId="0" borderId="2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7" fillId="0" borderId="36" xfId="0" applyFont="1" applyBorder="1" applyAlignment="1">
      <alignment horizontal="center"/>
    </xf>
    <xf numFmtId="0" fontId="15" fillId="0" borderId="37" xfId="0" applyFont="1" applyBorder="1" applyAlignment="1">
      <alignment horizontal="center"/>
    </xf>
    <xf numFmtId="8" fontId="8" fillId="0" borderId="2" xfId="0" applyNumberFormat="1" applyFont="1" applyBorder="1"/>
    <xf numFmtId="0" fontId="2" fillId="0" borderId="5" xfId="0" applyFont="1" applyBorder="1" applyAlignment="1">
      <alignment horizontal="center"/>
    </xf>
    <xf numFmtId="165" fontId="5" fillId="0" borderId="39" xfId="1" applyNumberFormat="1" applyFont="1" applyFill="1" applyBorder="1" applyAlignment="1">
      <alignment horizontal="center"/>
    </xf>
    <xf numFmtId="165" fontId="5" fillId="0" borderId="5" xfId="1" applyNumberFormat="1" applyFont="1" applyFill="1" applyBorder="1" applyAlignment="1">
      <alignment horizontal="center"/>
    </xf>
    <xf numFmtId="165" fontId="5" fillId="0" borderId="44" xfId="1" applyNumberFormat="1" applyFont="1" applyFill="1" applyBorder="1" applyAlignment="1">
      <alignment horizontal="center"/>
    </xf>
    <xf numFmtId="165" fontId="5" fillId="0" borderId="43" xfId="0" applyNumberFormat="1" applyFont="1" applyFill="1" applyBorder="1" applyAlignment="1">
      <alignment horizontal="center"/>
    </xf>
    <xf numFmtId="165" fontId="5" fillId="0" borderId="5" xfId="0" applyNumberFormat="1" applyFont="1" applyFill="1" applyBorder="1" applyAlignment="1">
      <alignment horizontal="center"/>
    </xf>
    <xf numFmtId="165" fontId="5" fillId="0" borderId="39" xfId="0" applyNumberFormat="1" applyFont="1" applyFill="1" applyBorder="1" applyAlignment="1">
      <alignment horizontal="center"/>
    </xf>
    <xf numFmtId="165" fontId="5" fillId="0" borderId="42" xfId="0" applyNumberFormat="1" applyFont="1" applyFill="1" applyBorder="1" applyAlignment="1">
      <alignment horizontal="center"/>
    </xf>
    <xf numFmtId="165" fontId="5" fillId="0" borderId="45" xfId="0" applyNumberFormat="1" applyFont="1" applyFill="1" applyBorder="1" applyAlignment="1">
      <alignment horizontal="center"/>
    </xf>
    <xf numFmtId="165" fontId="5" fillId="0" borderId="46" xfId="0" applyNumberFormat="1" applyFont="1" applyFill="1" applyBorder="1" applyAlignment="1">
      <alignment horizontal="center"/>
    </xf>
    <xf numFmtId="165" fontId="5" fillId="0" borderId="8" xfId="0" applyNumberFormat="1" applyFont="1" applyFill="1" applyBorder="1" applyAlignment="1">
      <alignment horizontal="center"/>
    </xf>
    <xf numFmtId="44" fontId="4" fillId="0" borderId="52" xfId="1" applyFont="1" applyFill="1" applyBorder="1"/>
    <xf numFmtId="44" fontId="4" fillId="0" borderId="54" xfId="1" applyFont="1" applyFill="1" applyBorder="1"/>
    <xf numFmtId="44" fontId="10" fillId="0" borderId="16" xfId="1" applyFont="1" applyFill="1" applyBorder="1"/>
    <xf numFmtId="44" fontId="10" fillId="0" borderId="52" xfId="1" applyFont="1" applyFill="1" applyBorder="1"/>
    <xf numFmtId="44" fontId="5" fillId="0" borderId="1" xfId="1" applyFont="1" applyFill="1" applyBorder="1"/>
    <xf numFmtId="44" fontId="10" fillId="0" borderId="54" xfId="1" applyFont="1" applyFill="1" applyBorder="1"/>
    <xf numFmtId="44" fontId="2" fillId="0" borderId="47" xfId="1" applyFont="1" applyFill="1" applyBorder="1"/>
    <xf numFmtId="44" fontId="5" fillId="0" borderId="14" xfId="1" applyFont="1" applyFill="1" applyBorder="1"/>
    <xf numFmtId="44" fontId="2" fillId="0" borderId="53" xfId="1" applyFont="1" applyFill="1" applyBorder="1"/>
    <xf numFmtId="44" fontId="2" fillId="0" borderId="14" xfId="1" applyFont="1" applyFill="1" applyBorder="1"/>
    <xf numFmtId="0" fontId="18" fillId="0" borderId="0" xfId="0" applyFont="1"/>
    <xf numFmtId="0" fontId="18" fillId="0" borderId="0" xfId="0" applyFont="1" applyBorder="1"/>
    <xf numFmtId="44" fontId="5" fillId="0" borderId="27" xfId="1" applyFont="1" applyFill="1" applyBorder="1"/>
    <xf numFmtId="44" fontId="5" fillId="0" borderId="47" xfId="1" applyFont="1" applyFill="1" applyBorder="1"/>
    <xf numFmtId="44" fontId="5" fillId="0" borderId="53" xfId="1" applyFont="1" applyFill="1" applyBorder="1"/>
    <xf numFmtId="44" fontId="10" fillId="0" borderId="0" xfId="1" applyFont="1" applyFill="1" applyBorder="1"/>
    <xf numFmtId="44" fontId="5" fillId="0" borderId="0" xfId="1" applyFont="1" applyFill="1" applyBorder="1"/>
    <xf numFmtId="0" fontId="18" fillId="0" borderId="0" xfId="0" applyFont="1" applyFill="1" applyBorder="1"/>
    <xf numFmtId="0" fontId="18" fillId="0" borderId="0" xfId="0" applyFont="1" applyFill="1"/>
    <xf numFmtId="14" fontId="0" fillId="0" borderId="2" xfId="0" applyNumberFormat="1" applyBorder="1" applyAlignment="1">
      <alignment horizontal="left"/>
    </xf>
    <xf numFmtId="0" fontId="0" fillId="0" borderId="7" xfId="0" applyBorder="1" applyAlignment="1">
      <alignment horizontal="left"/>
    </xf>
    <xf numFmtId="166" fontId="0" fillId="4" borderId="2" xfId="0" applyNumberFormat="1" applyFill="1" applyBorder="1"/>
    <xf numFmtId="166" fontId="0" fillId="4" borderId="13" xfId="0" applyNumberFormat="1" applyFill="1" applyBorder="1"/>
    <xf numFmtId="0" fontId="3" fillId="0" borderId="2" xfId="0" applyFont="1" applyBorder="1" applyAlignment="1">
      <alignment wrapText="1"/>
    </xf>
    <xf numFmtId="0" fontId="19" fillId="0" borderId="2" xfId="0" applyFont="1" applyBorder="1"/>
    <xf numFmtId="0" fontId="19" fillId="0" borderId="2" xfId="0" applyFont="1" applyBorder="1" applyAlignment="1">
      <alignment horizontal="left"/>
    </xf>
    <xf numFmtId="0" fontId="19" fillId="0" borderId="2" xfId="0" applyFont="1" applyBorder="1" applyAlignment="1">
      <alignment wrapText="1"/>
    </xf>
    <xf numFmtId="0" fontId="19" fillId="0" borderId="0" xfId="0" applyFont="1"/>
    <xf numFmtId="0" fontId="0" fillId="5" borderId="2" xfId="0" applyFill="1" applyBorder="1" applyAlignment="1">
      <alignment horizontal="left"/>
    </xf>
    <xf numFmtId="0" fontId="2" fillId="5" borderId="2" xfId="0" applyFont="1" applyFill="1" applyBorder="1" applyAlignment="1">
      <alignment horizontal="center"/>
    </xf>
    <xf numFmtId="165" fontId="5" fillId="5" borderId="2" xfId="0" applyNumberFormat="1" applyFont="1" applyFill="1" applyBorder="1"/>
    <xf numFmtId="0" fontId="15" fillId="5" borderId="2" xfId="0" applyFont="1" applyFill="1" applyBorder="1"/>
    <xf numFmtId="0" fontId="15" fillId="5" borderId="2" xfId="0" applyFont="1" applyFill="1" applyBorder="1" applyAlignment="1">
      <alignment horizontal="center"/>
    </xf>
    <xf numFmtId="0" fontId="15" fillId="5" borderId="0" xfId="0" applyFont="1" applyFill="1"/>
    <xf numFmtId="0" fontId="2" fillId="5" borderId="23" xfId="0" applyFont="1" applyFill="1" applyBorder="1" applyAlignment="1">
      <alignment horizontal="center"/>
    </xf>
    <xf numFmtId="165" fontId="5" fillId="5" borderId="13" xfId="0" applyNumberFormat="1" applyFont="1" applyFill="1" applyBorder="1"/>
    <xf numFmtId="0" fontId="15" fillId="5" borderId="13" xfId="0" applyFont="1" applyFill="1" applyBorder="1"/>
    <xf numFmtId="0" fontId="2" fillId="5" borderId="2" xfId="0" applyFont="1" applyFill="1" applyBorder="1"/>
    <xf numFmtId="165" fontId="5" fillId="5" borderId="44" xfId="1" applyNumberFormat="1" applyFont="1" applyFill="1" applyBorder="1" applyAlignment="1">
      <alignment horizontal="center"/>
    </xf>
    <xf numFmtId="0" fontId="2" fillId="5" borderId="9" xfId="0" applyFont="1" applyFill="1" applyBorder="1" applyAlignment="1">
      <alignment horizontal="center"/>
    </xf>
    <xf numFmtId="165" fontId="5" fillId="5" borderId="1" xfId="0" applyNumberFormat="1" applyFont="1" applyFill="1" applyBorder="1"/>
    <xf numFmtId="0" fontId="15" fillId="5" borderId="1" xfId="0" applyFont="1" applyFill="1" applyBorder="1"/>
    <xf numFmtId="0" fontId="2" fillId="5" borderId="1" xfId="0" applyFont="1" applyFill="1" applyBorder="1"/>
    <xf numFmtId="164" fontId="2" fillId="5" borderId="38" xfId="0" applyNumberFormat="1" applyFont="1" applyFill="1" applyBorder="1"/>
    <xf numFmtId="165" fontId="5" fillId="5" borderId="5" xfId="1" applyNumberFormat="1" applyFont="1" applyFill="1" applyBorder="1" applyAlignment="1">
      <alignment horizontal="center"/>
    </xf>
    <xf numFmtId="165" fontId="5" fillId="5" borderId="3" xfId="0" applyNumberFormat="1" applyFont="1" applyFill="1" applyBorder="1"/>
    <xf numFmtId="0" fontId="15" fillId="5" borderId="3" xfId="0" applyFont="1" applyFill="1" applyBorder="1"/>
    <xf numFmtId="0" fontId="2" fillId="5" borderId="3" xfId="0" applyFont="1" applyFill="1" applyBorder="1"/>
    <xf numFmtId="0" fontId="15" fillId="4" borderId="2" xfId="0" applyFont="1" applyFill="1" applyBorder="1" applyAlignment="1">
      <alignment horizontal="center"/>
    </xf>
    <xf numFmtId="166" fontId="3" fillId="0" borderId="22" xfId="0" applyNumberFormat="1" applyFont="1" applyBorder="1" applyAlignment="1">
      <alignment wrapText="1"/>
    </xf>
    <xf numFmtId="0" fontId="0" fillId="0" borderId="2" xfId="0" applyBorder="1" applyAlignment="1">
      <alignment wrapText="1"/>
    </xf>
    <xf numFmtId="0" fontId="20" fillId="0" borderId="2" xfId="0" applyFont="1" applyBorder="1" applyAlignment="1">
      <alignment wrapText="1"/>
    </xf>
    <xf numFmtId="0" fontId="21" fillId="0" borderId="0" xfId="0" applyFont="1"/>
    <xf numFmtId="0" fontId="22" fillId="0" borderId="0" xfId="0" applyFont="1"/>
    <xf numFmtId="49" fontId="24" fillId="0" borderId="2" xfId="3" applyNumberFormat="1" applyFont="1" applyBorder="1" applyAlignment="1">
      <alignment horizontal="center"/>
    </xf>
    <xf numFmtId="0" fontId="24" fillId="0" borderId="2" xfId="3" applyFont="1" applyBorder="1"/>
    <xf numFmtId="0" fontId="24" fillId="0" borderId="2" xfId="3" applyFont="1" applyBorder="1" applyAlignment="1">
      <alignment horizontal="center"/>
    </xf>
    <xf numFmtId="49" fontId="24" fillId="0" borderId="2" xfId="3" applyNumberFormat="1" applyFont="1" applyBorder="1" applyAlignment="1">
      <alignment wrapText="1"/>
    </xf>
    <xf numFmtId="49" fontId="24" fillId="0" borderId="2" xfId="3" applyNumberFormat="1" applyFont="1" applyBorder="1"/>
    <xf numFmtId="0" fontId="24" fillId="0" borderId="2" xfId="3" applyFont="1" applyBorder="1" applyAlignment="1">
      <alignment wrapText="1"/>
    </xf>
    <xf numFmtId="0" fontId="24" fillId="0" borderId="22" xfId="3" applyFont="1" applyBorder="1"/>
    <xf numFmtId="0" fontId="24" fillId="0" borderId="22" xfId="3" applyFont="1" applyBorder="1" applyAlignment="1">
      <alignment horizontal="center"/>
    </xf>
    <xf numFmtId="0" fontId="25" fillId="0" borderId="0" xfId="0" applyFont="1" applyBorder="1" applyAlignment="1">
      <alignment horizontal="center"/>
    </xf>
    <xf numFmtId="0" fontId="25" fillId="0" borderId="24" xfId="0" applyFont="1" applyBorder="1" applyAlignment="1">
      <alignment horizontal="center"/>
    </xf>
    <xf numFmtId="0" fontId="18" fillId="0" borderId="0" xfId="0" applyFont="1" applyAlignment="1">
      <alignment horizontal="center"/>
    </xf>
    <xf numFmtId="0" fontId="18" fillId="5" borderId="2" xfId="0" applyFont="1" applyFill="1" applyBorder="1" applyAlignment="1">
      <alignment horizontal="center"/>
    </xf>
    <xf numFmtId="0" fontId="18" fillId="5" borderId="13" xfId="0" applyFont="1" applyFill="1" applyBorder="1" applyAlignment="1">
      <alignment horizontal="center"/>
    </xf>
    <xf numFmtId="0" fontId="18" fillId="5" borderId="3" xfId="0" applyFont="1" applyFill="1" applyBorder="1" applyAlignment="1">
      <alignment horizontal="center"/>
    </xf>
    <xf numFmtId="0" fontId="18" fillId="0" borderId="11" xfId="0" applyFont="1" applyFill="1" applyBorder="1" applyAlignment="1">
      <alignment horizontal="center"/>
    </xf>
    <xf numFmtId="0" fontId="18" fillId="0" borderId="2" xfId="0" applyFont="1" applyFill="1" applyBorder="1" applyAlignment="1">
      <alignment horizontal="center"/>
    </xf>
    <xf numFmtId="0" fontId="18" fillId="0" borderId="13" xfId="0" applyFont="1" applyFill="1" applyBorder="1" applyAlignment="1">
      <alignment horizontal="center"/>
    </xf>
    <xf numFmtId="0" fontId="19" fillId="0" borderId="2" xfId="0" applyFont="1" applyFill="1" applyBorder="1" applyAlignment="1">
      <alignment horizontal="center"/>
    </xf>
    <xf numFmtId="0" fontId="18" fillId="0" borderId="3" xfId="0" applyFont="1" applyFill="1" applyBorder="1" applyAlignment="1">
      <alignment horizontal="center"/>
    </xf>
    <xf numFmtId="0" fontId="19" fillId="0" borderId="1" xfId="0" applyFont="1" applyFill="1" applyBorder="1" applyAlignment="1">
      <alignment horizontal="center"/>
    </xf>
    <xf numFmtId="0" fontId="19" fillId="0" borderId="3" xfId="0" applyFont="1" applyFill="1" applyBorder="1" applyAlignment="1">
      <alignment horizontal="center"/>
    </xf>
    <xf numFmtId="0" fontId="19" fillId="0" borderId="11" xfId="0" applyFont="1" applyFill="1" applyBorder="1" applyAlignment="1">
      <alignment horizontal="center"/>
    </xf>
    <xf numFmtId="0" fontId="19" fillId="0" borderId="13" xfId="0" applyFont="1" applyFill="1" applyBorder="1" applyAlignment="1">
      <alignment horizontal="center"/>
    </xf>
    <xf numFmtId="0" fontId="18" fillId="0" borderId="27" xfId="0" applyFont="1" applyFill="1" applyBorder="1" applyAlignment="1">
      <alignment horizontal="center"/>
    </xf>
    <xf numFmtId="0" fontId="18" fillId="0" borderId="1" xfId="0" applyFont="1" applyFill="1" applyBorder="1" applyAlignment="1">
      <alignment horizontal="center"/>
    </xf>
    <xf numFmtId="0" fontId="19" fillId="0" borderId="7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164" fontId="2" fillId="0" borderId="53" xfId="0" applyNumberFormat="1" applyFont="1" applyFill="1" applyBorder="1"/>
    <xf numFmtId="0" fontId="15" fillId="0" borderId="44" xfId="0" applyFont="1" applyBorder="1" applyAlignment="1">
      <alignment horizontal="center"/>
    </xf>
    <xf numFmtId="0" fontId="15" fillId="0" borderId="3" xfId="0" applyFont="1" applyBorder="1" applyAlignment="1">
      <alignment horizontal="center"/>
    </xf>
    <xf numFmtId="165" fontId="5" fillId="0" borderId="44" xfId="0" applyNumberFormat="1" applyFont="1" applyFill="1" applyBorder="1" applyAlignment="1">
      <alignment horizontal="center"/>
    </xf>
    <xf numFmtId="165" fontId="5" fillId="0" borderId="1" xfId="0" applyNumberFormat="1" applyFont="1" applyFill="1" applyBorder="1" applyAlignment="1">
      <alignment horizontal="center"/>
    </xf>
    <xf numFmtId="0" fontId="18" fillId="0" borderId="28" xfId="0" applyFont="1" applyFill="1" applyBorder="1" applyAlignment="1">
      <alignment horizontal="center"/>
    </xf>
    <xf numFmtId="0" fontId="2" fillId="0" borderId="1" xfId="0" applyFont="1" applyFill="1" applyBorder="1"/>
    <xf numFmtId="0" fontId="15" fillId="0" borderId="38" xfId="0" applyFont="1" applyFill="1" applyBorder="1"/>
    <xf numFmtId="0" fontId="15" fillId="0" borderId="12" xfId="0" applyFont="1" applyBorder="1" applyAlignment="1">
      <alignment horizontal="center"/>
    </xf>
    <xf numFmtId="0" fontId="15" fillId="0" borderId="14" xfId="0" applyFont="1" applyBorder="1" applyAlignment="1">
      <alignment horizontal="center"/>
    </xf>
    <xf numFmtId="165" fontId="5" fillId="0" borderId="11" xfId="1" applyNumberFormat="1" applyFont="1" applyFill="1" applyBorder="1" applyAlignment="1">
      <alignment horizontal="center"/>
    </xf>
    <xf numFmtId="165" fontId="5" fillId="0" borderId="13" xfId="1" applyNumberFormat="1" applyFont="1" applyFill="1" applyBorder="1" applyAlignment="1">
      <alignment horizontal="center"/>
    </xf>
    <xf numFmtId="165" fontId="5" fillId="4" borderId="39" xfId="1" applyNumberFormat="1" applyFont="1" applyFill="1" applyBorder="1" applyAlignment="1">
      <alignment horizontal="center"/>
    </xf>
    <xf numFmtId="165" fontId="5" fillId="0" borderId="2" xfId="1" applyNumberFormat="1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165" fontId="5" fillId="4" borderId="2" xfId="0" applyNumberFormat="1" applyFont="1" applyFill="1" applyBorder="1"/>
    <xf numFmtId="0" fontId="18" fillId="4" borderId="2" xfId="0" applyFont="1" applyFill="1" applyBorder="1" applyAlignment="1">
      <alignment horizontal="center"/>
    </xf>
    <xf numFmtId="0" fontId="15" fillId="4" borderId="2" xfId="0" applyFont="1" applyFill="1" applyBorder="1"/>
    <xf numFmtId="0" fontId="2" fillId="4" borderId="2" xfId="0" applyFont="1" applyFill="1" applyBorder="1"/>
    <xf numFmtId="164" fontId="2" fillId="0" borderId="30" xfId="0" applyNumberFormat="1" applyFont="1" applyFill="1" applyBorder="1"/>
    <xf numFmtId="164" fontId="2" fillId="0" borderId="34" xfId="0" applyNumberFormat="1" applyFont="1" applyFill="1" applyBorder="1"/>
    <xf numFmtId="164" fontId="2" fillId="0" borderId="13" xfId="0" applyNumberFormat="1" applyFont="1" applyFill="1" applyBorder="1"/>
    <xf numFmtId="164" fontId="2" fillId="5" borderId="6" xfId="0" applyNumberFormat="1" applyFont="1" applyFill="1" applyBorder="1"/>
    <xf numFmtId="164" fontId="2" fillId="0" borderId="2" xfId="0" applyNumberFormat="1" applyFont="1" applyFill="1" applyBorder="1"/>
    <xf numFmtId="0" fontId="15" fillId="0" borderId="41" xfId="0" applyFont="1" applyBorder="1" applyAlignment="1">
      <alignment horizontal="center"/>
    </xf>
    <xf numFmtId="0" fontId="26" fillId="0" borderId="11" xfId="0" applyFont="1" applyFill="1" applyBorder="1"/>
    <xf numFmtId="164" fontId="28" fillId="4" borderId="22" xfId="0" applyNumberFormat="1" applyFont="1" applyFill="1" applyBorder="1" applyAlignment="1">
      <alignment wrapText="1"/>
    </xf>
    <xf numFmtId="0" fontId="15" fillId="5" borderId="3" xfId="0" applyFont="1" applyFill="1" applyBorder="1" applyAlignment="1">
      <alignment horizontal="center"/>
    </xf>
    <xf numFmtId="0" fontId="15" fillId="5" borderId="1" xfId="0" applyFont="1" applyFill="1" applyBorder="1" applyAlignment="1">
      <alignment horizontal="center"/>
    </xf>
    <xf numFmtId="165" fontId="5" fillId="5" borderId="2" xfId="1" applyNumberFormat="1" applyFont="1" applyFill="1" applyBorder="1" applyAlignment="1">
      <alignment horizontal="center"/>
    </xf>
    <xf numFmtId="164" fontId="2" fillId="5" borderId="2" xfId="0" applyNumberFormat="1" applyFont="1" applyFill="1" applyBorder="1"/>
    <xf numFmtId="0" fontId="15" fillId="5" borderId="41" xfId="0" applyFont="1" applyFill="1" applyBorder="1" applyAlignment="1">
      <alignment horizontal="center"/>
    </xf>
    <xf numFmtId="165" fontId="5" fillId="5" borderId="46" xfId="1" applyNumberFormat="1" applyFont="1" applyFill="1" applyBorder="1" applyAlignment="1">
      <alignment horizontal="center"/>
    </xf>
    <xf numFmtId="165" fontId="5" fillId="5" borderId="28" xfId="0" applyNumberFormat="1" applyFont="1" applyFill="1" applyBorder="1"/>
    <xf numFmtId="0" fontId="18" fillId="5" borderId="28" xfId="0" applyFont="1" applyFill="1" applyBorder="1" applyAlignment="1">
      <alignment horizontal="center"/>
    </xf>
    <xf numFmtId="0" fontId="15" fillId="5" borderId="28" xfId="0" applyFont="1" applyFill="1" applyBorder="1"/>
    <xf numFmtId="0" fontId="2" fillId="5" borderId="28" xfId="0" applyFont="1" applyFill="1" applyBorder="1"/>
    <xf numFmtId="164" fontId="2" fillId="5" borderId="19" xfId="0" applyNumberFormat="1" applyFont="1" applyFill="1" applyBorder="1"/>
    <xf numFmtId="0" fontId="15" fillId="5" borderId="60" xfId="0" applyFont="1" applyFill="1" applyBorder="1" applyAlignment="1">
      <alignment horizontal="center"/>
    </xf>
    <xf numFmtId="165" fontId="5" fillId="5" borderId="13" xfId="1" applyNumberFormat="1" applyFont="1" applyFill="1" applyBorder="1" applyAlignment="1">
      <alignment horizontal="center"/>
    </xf>
    <xf numFmtId="0" fontId="2" fillId="5" borderId="13" xfId="0" applyFont="1" applyFill="1" applyBorder="1" applyAlignment="1">
      <alignment horizontal="center"/>
    </xf>
    <xf numFmtId="164" fontId="2" fillId="5" borderId="13" xfId="0" applyNumberFormat="1" applyFont="1" applyFill="1" applyBorder="1"/>
    <xf numFmtId="0" fontId="15" fillId="5" borderId="14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19" fillId="5" borderId="1" xfId="0" applyFont="1" applyFill="1" applyBorder="1" applyAlignment="1">
      <alignment horizontal="center"/>
    </xf>
    <xf numFmtId="164" fontId="2" fillId="5" borderId="33" xfId="0" applyNumberFormat="1" applyFont="1" applyFill="1" applyBorder="1"/>
    <xf numFmtId="165" fontId="5" fillId="0" borderId="8" xfId="1" applyNumberFormat="1" applyFont="1" applyFill="1" applyBorder="1" applyAlignment="1">
      <alignment horizontal="center"/>
    </xf>
    <xf numFmtId="165" fontId="5" fillId="0" borderId="7" xfId="0" applyNumberFormat="1" applyFont="1" applyFill="1" applyBorder="1"/>
    <xf numFmtId="0" fontId="18" fillId="0" borderId="7" xfId="0" applyFont="1" applyFill="1" applyBorder="1" applyAlignment="1">
      <alignment horizontal="center"/>
    </xf>
    <xf numFmtId="164" fontId="2" fillId="0" borderId="9" xfId="0" applyNumberFormat="1" applyFont="1" applyFill="1" applyBorder="1"/>
    <xf numFmtId="165" fontId="5" fillId="6" borderId="5" xfId="1" applyNumberFormat="1" applyFont="1" applyFill="1" applyBorder="1" applyAlignment="1">
      <alignment horizontal="center"/>
    </xf>
    <xf numFmtId="0" fontId="2" fillId="6" borderId="9" xfId="0" applyFont="1" applyFill="1" applyBorder="1" applyAlignment="1">
      <alignment horizontal="center"/>
    </xf>
    <xf numFmtId="165" fontId="5" fillId="6" borderId="3" xfId="0" applyNumberFormat="1" applyFont="1" applyFill="1" applyBorder="1"/>
    <xf numFmtId="0" fontId="19" fillId="6" borderId="3" xfId="0" applyFont="1" applyFill="1" applyBorder="1" applyAlignment="1">
      <alignment horizontal="center"/>
    </xf>
    <xf numFmtId="0" fontId="15" fillId="6" borderId="3" xfId="0" applyFont="1" applyFill="1" applyBorder="1"/>
    <xf numFmtId="164" fontId="2" fillId="6" borderId="6" xfId="0" applyNumberFormat="1" applyFont="1" applyFill="1" applyBorder="1"/>
    <xf numFmtId="0" fontId="15" fillId="6" borderId="2" xfId="0" applyFont="1" applyFill="1" applyBorder="1" applyAlignment="1">
      <alignment horizontal="center"/>
    </xf>
    <xf numFmtId="0" fontId="15" fillId="6" borderId="0" xfId="0" applyFont="1" applyFill="1"/>
    <xf numFmtId="0" fontId="27" fillId="0" borderId="2" xfId="0" applyFont="1" applyBorder="1" applyAlignment="1">
      <alignment wrapText="1"/>
    </xf>
    <xf numFmtId="0" fontId="27" fillId="0" borderId="11" xfId="0" applyFont="1" applyBorder="1" applyAlignment="1">
      <alignment wrapText="1"/>
    </xf>
    <xf numFmtId="0" fontId="0" fillId="0" borderId="2" xfId="0" applyBorder="1" applyAlignment="1">
      <alignment horizontal="left" wrapText="1"/>
    </xf>
    <xf numFmtId="164" fontId="2" fillId="0" borderId="51" xfId="0" applyNumberFormat="1" applyFont="1" applyFill="1" applyBorder="1"/>
    <xf numFmtId="0" fontId="15" fillId="0" borderId="5" xfId="0" applyFont="1" applyBorder="1" applyAlignment="1">
      <alignment horizontal="center"/>
    </xf>
    <xf numFmtId="0" fontId="18" fillId="5" borderId="1" xfId="0" applyFont="1" applyFill="1" applyBorder="1" applyAlignment="1">
      <alignment horizontal="center"/>
    </xf>
    <xf numFmtId="0" fontId="26" fillId="0" borderId="2" xfId="0" applyFont="1" applyFill="1" applyBorder="1"/>
    <xf numFmtId="0" fontId="15" fillId="0" borderId="11" xfId="0" applyFont="1" applyBorder="1" applyAlignment="1">
      <alignment horizontal="center"/>
    </xf>
    <xf numFmtId="0" fontId="26" fillId="0" borderId="13" xfId="0" applyFont="1" applyFill="1" applyBorder="1"/>
    <xf numFmtId="164" fontId="2" fillId="5" borderId="34" xfId="0" applyNumberFormat="1" applyFont="1" applyFill="1" applyBorder="1"/>
    <xf numFmtId="0" fontId="15" fillId="0" borderId="2" xfId="0" applyFont="1" applyBorder="1" applyAlignment="1">
      <alignment wrapText="1"/>
    </xf>
    <xf numFmtId="166" fontId="26" fillId="4" borderId="2" xfId="0" applyNumberFormat="1" applyFont="1" applyFill="1" applyBorder="1" applyAlignment="1">
      <alignment wrapText="1"/>
    </xf>
    <xf numFmtId="44" fontId="8" fillId="0" borderId="2" xfId="2" applyFont="1" applyBorder="1" applyAlignment="1">
      <alignment wrapText="1"/>
    </xf>
    <xf numFmtId="165" fontId="5" fillId="5" borderId="5" xfId="0" applyNumberFormat="1" applyFont="1" applyFill="1" applyBorder="1" applyAlignment="1">
      <alignment horizontal="center"/>
    </xf>
    <xf numFmtId="165" fontId="5" fillId="5" borderId="3" xfId="0" applyNumberFormat="1" applyFont="1" applyFill="1" applyBorder="1" applyAlignment="1">
      <alignment horizontal="center"/>
    </xf>
    <xf numFmtId="0" fontId="19" fillId="5" borderId="3" xfId="0" applyFont="1" applyFill="1" applyBorder="1" applyAlignment="1">
      <alignment horizontal="center"/>
    </xf>
    <xf numFmtId="0" fontId="15" fillId="5" borderId="6" xfId="0" applyFont="1" applyFill="1" applyBorder="1"/>
    <xf numFmtId="0" fontId="29" fillId="0" borderId="0" xfId="0" applyFont="1"/>
    <xf numFmtId="0" fontId="15" fillId="0" borderId="2" xfId="0" applyFont="1" applyFill="1" applyBorder="1" applyAlignment="1">
      <alignment wrapText="1"/>
    </xf>
    <xf numFmtId="44" fontId="30" fillId="0" borderId="40" xfId="1" applyFont="1" applyFill="1" applyBorder="1"/>
    <xf numFmtId="44" fontId="30" fillId="0" borderId="10" xfId="1" applyFont="1" applyFill="1" applyBorder="1"/>
    <xf numFmtId="44" fontId="20" fillId="0" borderId="12" xfId="2" applyFont="1" applyFill="1" applyBorder="1"/>
    <xf numFmtId="44" fontId="20" fillId="0" borderId="41" xfId="2" applyFont="1" applyFill="1" applyBorder="1"/>
    <xf numFmtId="44" fontId="30" fillId="0" borderId="16" xfId="1" applyFont="1" applyFill="1" applyBorder="1"/>
    <xf numFmtId="44" fontId="20" fillId="0" borderId="14" xfId="2" applyFont="1" applyFill="1" applyBorder="1"/>
    <xf numFmtId="44" fontId="32" fillId="0" borderId="0" xfId="1" applyFont="1" applyFill="1" applyBorder="1"/>
    <xf numFmtId="0" fontId="31" fillId="0" borderId="0" xfId="0" applyFont="1" applyFill="1" applyBorder="1"/>
    <xf numFmtId="0" fontId="0" fillId="0" borderId="7" xfId="0" applyFill="1" applyBorder="1"/>
    <xf numFmtId="0" fontId="34" fillId="0" borderId="0" xfId="0" applyFont="1" applyFill="1" applyBorder="1"/>
    <xf numFmtId="44" fontId="4" fillId="0" borderId="18" xfId="1" applyFont="1" applyFill="1" applyBorder="1"/>
    <xf numFmtId="44" fontId="2" fillId="0" borderId="56" xfId="1" applyFont="1" applyFill="1" applyBorder="1"/>
    <xf numFmtId="44" fontId="10" fillId="0" borderId="56" xfId="1" applyFont="1" applyFill="1" applyBorder="1"/>
    <xf numFmtId="44" fontId="5" fillId="0" borderId="56" xfId="1" applyFont="1" applyFill="1" applyBorder="1"/>
    <xf numFmtId="0" fontId="0" fillId="0" borderId="56" xfId="0" applyFill="1" applyBorder="1"/>
    <xf numFmtId="0" fontId="3" fillId="0" borderId="56" xfId="0" applyFont="1" applyFill="1" applyBorder="1"/>
    <xf numFmtId="0" fontId="0" fillId="0" borderId="57" xfId="0" applyFill="1" applyBorder="1"/>
    <xf numFmtId="44" fontId="4" fillId="0" borderId="19" xfId="1" applyFont="1" applyFill="1" applyBorder="1"/>
    <xf numFmtId="44" fontId="2" fillId="0" borderId="63" xfId="1" applyFont="1" applyFill="1" applyBorder="1"/>
    <xf numFmtId="44" fontId="10" fillId="0" borderId="63" xfId="1" applyFont="1" applyFill="1" applyBorder="1"/>
    <xf numFmtId="44" fontId="5" fillId="0" borderId="63" xfId="1" applyFont="1" applyFill="1" applyBorder="1"/>
    <xf numFmtId="44" fontId="32" fillId="0" borderId="63" xfId="1" applyFont="1" applyFill="1" applyBorder="1"/>
    <xf numFmtId="0" fontId="31" fillId="0" borderId="63" xfId="0" applyFont="1" applyFill="1" applyBorder="1"/>
    <xf numFmtId="0" fontId="34" fillId="0" borderId="63" xfId="0" applyFont="1" applyFill="1" applyBorder="1"/>
    <xf numFmtId="0" fontId="31" fillId="0" borderId="64" xfId="0" applyFont="1" applyFill="1" applyBorder="1"/>
    <xf numFmtId="44" fontId="4" fillId="0" borderId="35" xfId="1" applyFont="1" applyFill="1" applyBorder="1"/>
    <xf numFmtId="0" fontId="31" fillId="0" borderId="65" xfId="0" applyFont="1" applyFill="1" applyBorder="1"/>
    <xf numFmtId="44" fontId="4" fillId="0" borderId="56" xfId="1" applyFont="1" applyFill="1" applyBorder="1"/>
    <xf numFmtId="44" fontId="32" fillId="0" borderId="56" xfId="1" applyFont="1" applyFill="1" applyBorder="1"/>
    <xf numFmtId="0" fontId="31" fillId="0" borderId="56" xfId="0" applyFont="1" applyFill="1" applyBorder="1"/>
    <xf numFmtId="0" fontId="34" fillId="0" borderId="56" xfId="0" applyFont="1" applyFill="1" applyBorder="1"/>
    <xf numFmtId="0" fontId="31" fillId="0" borderId="57" xfId="0" applyFont="1" applyFill="1" applyBorder="1"/>
    <xf numFmtId="0" fontId="0" fillId="0" borderId="65" xfId="0" applyFill="1" applyBorder="1"/>
    <xf numFmtId="44" fontId="4" fillId="0" borderId="63" xfId="1" applyFont="1" applyFill="1" applyBorder="1"/>
    <xf numFmtId="44" fontId="33" fillId="0" borderId="63" xfId="1" applyFont="1" applyFill="1" applyBorder="1"/>
    <xf numFmtId="0" fontId="0" fillId="0" borderId="63" xfId="0" applyFill="1" applyBorder="1"/>
    <xf numFmtId="0" fontId="3" fillId="0" borderId="63" xfId="0" applyFont="1" applyFill="1" applyBorder="1"/>
    <xf numFmtId="0" fontId="0" fillId="0" borderId="64" xfId="0" applyFill="1" applyBorder="1"/>
    <xf numFmtId="44" fontId="35" fillId="0" borderId="53" xfId="1" applyFont="1" applyFill="1" applyBorder="1"/>
    <xf numFmtId="44" fontId="35" fillId="0" borderId="47" xfId="1" applyFont="1" applyFill="1" applyBorder="1"/>
    <xf numFmtId="0" fontId="36" fillId="0" borderId="0" xfId="0" applyFont="1"/>
    <xf numFmtId="0" fontId="37" fillId="0" borderId="0" xfId="0" applyFont="1"/>
    <xf numFmtId="44" fontId="37" fillId="0" borderId="0" xfId="2" applyFont="1"/>
    <xf numFmtId="0" fontId="38" fillId="0" borderId="35" xfId="0" applyFont="1" applyBorder="1" applyAlignment="1">
      <alignment horizontal="center"/>
    </xf>
    <xf numFmtId="0" fontId="39" fillId="0" borderId="8" xfId="0" applyFont="1" applyBorder="1" applyAlignment="1">
      <alignment horizontal="center"/>
    </xf>
    <xf numFmtId="44" fontId="40" fillId="0" borderId="48" xfId="2" applyFont="1" applyBorder="1" applyAlignment="1">
      <alignment horizontal="center"/>
    </xf>
    <xf numFmtId="0" fontId="40" fillId="0" borderId="8" xfId="0" applyFont="1" applyBorder="1" applyAlignment="1">
      <alignment horizontal="center"/>
    </xf>
    <xf numFmtId="0" fontId="38" fillId="0" borderId="29" xfId="0" applyFont="1" applyBorder="1" applyAlignment="1">
      <alignment horizontal="center"/>
    </xf>
    <xf numFmtId="0" fontId="38" fillId="0" borderId="25" xfId="0" applyFont="1" applyBorder="1" applyAlignment="1">
      <alignment horizontal="center"/>
    </xf>
    <xf numFmtId="44" fontId="38" fillId="0" borderId="49" xfId="2" applyFont="1" applyBorder="1" applyAlignment="1">
      <alignment horizontal="center"/>
    </xf>
    <xf numFmtId="44" fontId="41" fillId="0" borderId="40" xfId="1" applyFont="1" applyFill="1" applyBorder="1"/>
    <xf numFmtId="44" fontId="39" fillId="0" borderId="2" xfId="1" applyFont="1" applyFill="1" applyBorder="1"/>
    <xf numFmtId="44" fontId="40" fillId="0" borderId="41" xfId="2" applyFont="1" applyFill="1" applyBorder="1"/>
    <xf numFmtId="44" fontId="42" fillId="0" borderId="40" xfId="1" applyFont="1" applyFill="1" applyBorder="1"/>
    <xf numFmtId="44" fontId="40" fillId="0" borderId="2" xfId="1" applyFont="1" applyFill="1" applyBorder="1"/>
    <xf numFmtId="44" fontId="41" fillId="0" borderId="50" xfId="1" applyFont="1" applyFill="1" applyBorder="1"/>
    <xf numFmtId="44" fontId="39" fillId="0" borderId="3" xfId="1" applyFont="1" applyFill="1" applyBorder="1"/>
    <xf numFmtId="44" fontId="40" fillId="0" borderId="51" xfId="2" applyFont="1" applyFill="1" applyBorder="1"/>
    <xf numFmtId="44" fontId="42" fillId="0" borderId="50" xfId="1" applyFont="1" applyFill="1" applyBorder="1"/>
    <xf numFmtId="44" fontId="40" fillId="0" borderId="3" xfId="1" applyFont="1" applyFill="1" applyBorder="1"/>
    <xf numFmtId="44" fontId="42" fillId="0" borderId="51" xfId="1" applyFont="1" applyFill="1" applyBorder="1"/>
    <xf numFmtId="44" fontId="41" fillId="0" borderId="10" xfId="1" applyFont="1" applyFill="1" applyBorder="1"/>
    <xf numFmtId="44" fontId="39" fillId="0" borderId="11" xfId="1" applyFont="1" applyFill="1" applyBorder="1"/>
    <xf numFmtId="44" fontId="40" fillId="0" borderId="11" xfId="2" applyFont="1" applyFill="1" applyBorder="1"/>
    <xf numFmtId="44" fontId="41" fillId="0" borderId="11" xfId="1" applyFont="1" applyFill="1" applyBorder="1"/>
    <xf numFmtId="44" fontId="42" fillId="0" borderId="11" xfId="1" applyFont="1" applyFill="1" applyBorder="1"/>
    <xf numFmtId="44" fontId="40" fillId="0" borderId="11" xfId="1" applyFont="1" applyFill="1" applyBorder="1"/>
    <xf numFmtId="44" fontId="40" fillId="0" borderId="2" xfId="2" applyFont="1" applyFill="1" applyBorder="1"/>
    <xf numFmtId="44" fontId="41" fillId="0" borderId="2" xfId="1" applyFont="1" applyFill="1" applyBorder="1"/>
    <xf numFmtId="44" fontId="42" fillId="0" borderId="2" xfId="1" applyFont="1" applyFill="1" applyBorder="1"/>
    <xf numFmtId="44" fontId="41" fillId="0" borderId="16" xfId="1" applyFont="1" applyFill="1" applyBorder="1"/>
    <xf numFmtId="44" fontId="39" fillId="0" borderId="13" xfId="1" applyFont="1" applyFill="1" applyBorder="1"/>
    <xf numFmtId="44" fontId="40" fillId="0" borderId="13" xfId="2" applyFont="1" applyFill="1" applyBorder="1"/>
    <xf numFmtId="44" fontId="41" fillId="0" borderId="13" xfId="1" applyFont="1" applyFill="1" applyBorder="1"/>
    <xf numFmtId="44" fontId="42" fillId="0" borderId="13" xfId="1" applyFont="1" applyFill="1" applyBorder="1"/>
    <xf numFmtId="44" fontId="40" fillId="0" borderId="13" xfId="1" applyFont="1" applyFill="1" applyBorder="1"/>
    <xf numFmtId="44" fontId="41" fillId="0" borderId="52" xfId="1" applyFont="1" applyFill="1" applyBorder="1"/>
    <xf numFmtId="44" fontId="39" fillId="0" borderId="1" xfId="1" applyFont="1" applyFill="1" applyBorder="1"/>
    <xf numFmtId="44" fontId="40" fillId="0" borderId="53" xfId="2" applyFont="1" applyFill="1" applyBorder="1"/>
    <xf numFmtId="44" fontId="42" fillId="0" borderId="52" xfId="1" applyFont="1" applyFill="1" applyBorder="1"/>
    <xf numFmtId="44" fontId="40" fillId="0" borderId="1" xfId="1" applyFont="1" applyFill="1" applyBorder="1"/>
    <xf numFmtId="44" fontId="40" fillId="0" borderId="12" xfId="2" applyFont="1" applyFill="1" applyBorder="1"/>
    <xf numFmtId="44" fontId="42" fillId="0" borderId="10" xfId="1" applyFont="1" applyFill="1" applyBorder="1"/>
    <xf numFmtId="44" fontId="41" fillId="0" borderId="59" xfId="1" applyFont="1" applyFill="1" applyBorder="1"/>
    <xf numFmtId="44" fontId="39" fillId="0" borderId="28" xfId="1" applyFont="1" applyFill="1" applyBorder="1"/>
    <xf numFmtId="44" fontId="40" fillId="0" borderId="60" xfId="2" applyFont="1" applyFill="1" applyBorder="1"/>
    <xf numFmtId="44" fontId="42" fillId="0" borderId="59" xfId="1" applyFont="1" applyFill="1" applyBorder="1"/>
    <xf numFmtId="44" fontId="40" fillId="0" borderId="28" xfId="1" applyFont="1" applyFill="1" applyBorder="1"/>
    <xf numFmtId="44" fontId="41" fillId="5" borderId="52" xfId="1" applyFont="1" applyFill="1" applyBorder="1"/>
    <xf numFmtId="44" fontId="39" fillId="5" borderId="1" xfId="1" applyFont="1" applyFill="1" applyBorder="1"/>
    <xf numFmtId="44" fontId="40" fillId="5" borderId="53" xfId="2" applyFont="1" applyFill="1" applyBorder="1"/>
    <xf numFmtId="44" fontId="42" fillId="5" borderId="52" xfId="1" applyFont="1" applyFill="1" applyBorder="1"/>
    <xf numFmtId="44" fontId="40" fillId="5" borderId="1" xfId="1" applyFont="1" applyFill="1" applyBorder="1"/>
    <xf numFmtId="44" fontId="41" fillId="5" borderId="16" xfId="1" applyFont="1" applyFill="1" applyBorder="1"/>
    <xf numFmtId="44" fontId="39" fillId="5" borderId="13" xfId="1" applyFont="1" applyFill="1" applyBorder="1"/>
    <xf numFmtId="44" fontId="40" fillId="5" borderId="14" xfId="2" applyFont="1" applyFill="1" applyBorder="1"/>
    <xf numFmtId="44" fontId="42" fillId="5" borderId="16" xfId="1" applyFont="1" applyFill="1" applyBorder="1"/>
    <xf numFmtId="44" fontId="40" fillId="5" borderId="13" xfId="1" applyFont="1" applyFill="1" applyBorder="1"/>
    <xf numFmtId="44" fontId="42" fillId="5" borderId="14" xfId="1" applyFont="1" applyFill="1" applyBorder="1"/>
    <xf numFmtId="44" fontId="41" fillId="5" borderId="10" xfId="1" applyFont="1" applyFill="1" applyBorder="1"/>
    <xf numFmtId="44" fontId="39" fillId="5" borderId="11" xfId="1" applyFont="1" applyFill="1" applyBorder="1"/>
    <xf numFmtId="44" fontId="40" fillId="5" borderId="12" xfId="2" applyFont="1" applyFill="1" applyBorder="1"/>
    <xf numFmtId="44" fontId="42" fillId="5" borderId="10" xfId="1" applyFont="1" applyFill="1" applyBorder="1"/>
    <xf numFmtId="44" fontId="40" fillId="5" borderId="11" xfId="1" applyFont="1" applyFill="1" applyBorder="1"/>
    <xf numFmtId="44" fontId="41" fillId="5" borderId="50" xfId="1" applyFont="1" applyFill="1" applyBorder="1"/>
    <xf numFmtId="44" fontId="39" fillId="5" borderId="3" xfId="1" applyFont="1" applyFill="1" applyBorder="1"/>
    <xf numFmtId="44" fontId="40" fillId="5" borderId="51" xfId="2" applyFont="1" applyFill="1" applyBorder="1"/>
    <xf numFmtId="44" fontId="42" fillId="5" borderId="50" xfId="1" applyFont="1" applyFill="1" applyBorder="1"/>
    <xf numFmtId="44" fontId="40" fillId="5" borderId="3" xfId="1" applyFont="1" applyFill="1" applyBorder="1"/>
    <xf numFmtId="44" fontId="40" fillId="5" borderId="11" xfId="2" applyFont="1" applyFill="1" applyBorder="1"/>
    <xf numFmtId="44" fontId="41" fillId="5" borderId="11" xfId="1" applyFont="1" applyFill="1" applyBorder="1"/>
    <xf numFmtId="44" fontId="42" fillId="5" borderId="11" xfId="1" applyFont="1" applyFill="1" applyBorder="1"/>
    <xf numFmtId="44" fontId="41" fillId="5" borderId="40" xfId="1" applyFont="1" applyFill="1" applyBorder="1"/>
    <xf numFmtId="44" fontId="39" fillId="5" borderId="2" xfId="1" applyFont="1" applyFill="1" applyBorder="1"/>
    <xf numFmtId="44" fontId="40" fillId="5" borderId="2" xfId="2" applyFont="1" applyFill="1" applyBorder="1"/>
    <xf numFmtId="44" fontId="41" fillId="5" borderId="2" xfId="1" applyFont="1" applyFill="1" applyBorder="1"/>
    <xf numFmtId="44" fontId="42" fillId="5" borderId="2" xfId="1" applyFont="1" applyFill="1" applyBorder="1"/>
    <xf numFmtId="44" fontId="40" fillId="5" borderId="2" xfId="1" applyFont="1" applyFill="1" applyBorder="1"/>
    <xf numFmtId="44" fontId="41" fillId="5" borderId="59" xfId="1" applyFont="1" applyFill="1" applyBorder="1"/>
    <xf numFmtId="44" fontId="39" fillId="5" borderId="28" xfId="1" applyFont="1" applyFill="1" applyBorder="1"/>
    <xf numFmtId="44" fontId="40" fillId="5" borderId="60" xfId="2" applyFont="1" applyFill="1" applyBorder="1"/>
    <xf numFmtId="44" fontId="42" fillId="5" borderId="59" xfId="1" applyFont="1" applyFill="1" applyBorder="1"/>
    <xf numFmtId="44" fontId="40" fillId="5" borderId="28" xfId="1" applyFont="1" applyFill="1" applyBorder="1"/>
    <xf numFmtId="44" fontId="41" fillId="5" borderId="54" xfId="1" applyFont="1" applyFill="1" applyBorder="1"/>
    <xf numFmtId="0" fontId="38" fillId="5" borderId="27" xfId="0" applyFont="1" applyFill="1" applyBorder="1" applyAlignment="1">
      <alignment horizontal="center"/>
    </xf>
    <xf numFmtId="44" fontId="38" fillId="5" borderId="47" xfId="2" applyFont="1" applyFill="1" applyBorder="1" applyAlignment="1">
      <alignment horizontal="center"/>
    </xf>
    <xf numFmtId="44" fontId="42" fillId="5" borderId="54" xfId="1" applyFont="1" applyFill="1" applyBorder="1"/>
    <xf numFmtId="44" fontId="40" fillId="5" borderId="47" xfId="2" applyFont="1" applyFill="1" applyBorder="1" applyAlignment="1">
      <alignment horizontal="center"/>
    </xf>
    <xf numFmtId="0" fontId="40" fillId="5" borderId="27" xfId="0" applyFont="1" applyFill="1" applyBorder="1" applyAlignment="1">
      <alignment horizontal="center"/>
    </xf>
    <xf numFmtId="44" fontId="40" fillId="5" borderId="3" xfId="2" applyFont="1" applyFill="1" applyBorder="1"/>
    <xf numFmtId="44" fontId="41" fillId="5" borderId="3" xfId="1" applyFont="1" applyFill="1" applyBorder="1"/>
    <xf numFmtId="44" fontId="42" fillId="5" borderId="3" xfId="1" applyFont="1" applyFill="1" applyBorder="1"/>
    <xf numFmtId="44" fontId="40" fillId="5" borderId="13" xfId="2" applyFont="1" applyFill="1" applyBorder="1"/>
    <xf numFmtId="44" fontId="41" fillId="5" borderId="13" xfId="1" applyFont="1" applyFill="1" applyBorder="1"/>
    <xf numFmtId="44" fontId="42" fillId="5" borderId="13" xfId="1" applyFont="1" applyFill="1" applyBorder="1"/>
    <xf numFmtId="44" fontId="42" fillId="5" borderId="51" xfId="2" applyFont="1" applyFill="1" applyBorder="1"/>
    <xf numFmtId="44" fontId="41" fillId="4" borderId="40" xfId="1" applyFont="1" applyFill="1" applyBorder="1"/>
    <xf numFmtId="44" fontId="39" fillId="4" borderId="2" xfId="1" applyFont="1" applyFill="1" applyBorder="1"/>
    <xf numFmtId="44" fontId="40" fillId="4" borderId="41" xfId="2" applyFont="1" applyFill="1" applyBorder="1"/>
    <xf numFmtId="44" fontId="42" fillId="4" borderId="40" xfId="1" applyFont="1" applyFill="1" applyBorder="1"/>
    <xf numFmtId="44" fontId="40" fillId="4" borderId="2" xfId="1" applyFont="1" applyFill="1" applyBorder="1"/>
    <xf numFmtId="44" fontId="40" fillId="5" borderId="41" xfId="2" applyFont="1" applyFill="1" applyBorder="1"/>
    <xf numFmtId="44" fontId="42" fillId="5" borderId="40" xfId="1" applyFont="1" applyFill="1" applyBorder="1"/>
    <xf numFmtId="44" fontId="41" fillId="0" borderId="55" xfId="1" applyFont="1" applyFill="1" applyBorder="1"/>
    <xf numFmtId="44" fontId="39" fillId="0" borderId="7" xfId="1" applyFont="1" applyFill="1" applyBorder="1"/>
    <xf numFmtId="44" fontId="40" fillId="0" borderId="48" xfId="2" applyFont="1" applyFill="1" applyBorder="1"/>
    <xf numFmtId="44" fontId="42" fillId="0" borderId="55" xfId="1" applyFont="1" applyFill="1" applyBorder="1"/>
    <xf numFmtId="44" fontId="40" fillId="0" borderId="7" xfId="1" applyFont="1" applyFill="1" applyBorder="1"/>
    <xf numFmtId="44" fontId="41" fillId="0" borderId="1" xfId="1" applyFont="1" applyFill="1" applyBorder="1"/>
    <xf numFmtId="0" fontId="36" fillId="0" borderId="11" xfId="0" applyFont="1" applyFill="1" applyBorder="1"/>
    <xf numFmtId="44" fontId="37" fillId="0" borderId="12" xfId="2" applyFont="1" applyFill="1" applyBorder="1"/>
    <xf numFmtId="0" fontId="37" fillId="0" borderId="11" xfId="0" applyFont="1" applyFill="1" applyBorder="1"/>
    <xf numFmtId="0" fontId="36" fillId="0" borderId="3" xfId="0" applyFont="1" applyFill="1" applyBorder="1"/>
    <xf numFmtId="44" fontId="37" fillId="0" borderId="51" xfId="2" applyFont="1" applyFill="1" applyBorder="1"/>
    <xf numFmtId="44" fontId="37" fillId="0" borderId="3" xfId="0" applyNumberFormat="1" applyFont="1" applyFill="1" applyBorder="1"/>
    <xf numFmtId="0" fontId="37" fillId="0" borderId="3" xfId="0" applyFont="1" applyFill="1" applyBorder="1"/>
    <xf numFmtId="44" fontId="36" fillId="0" borderId="12" xfId="2" applyFont="1" applyFill="1" applyBorder="1"/>
    <xf numFmtId="0" fontId="36" fillId="0" borderId="2" xfId="0" applyFont="1" applyFill="1" applyBorder="1"/>
    <xf numFmtId="44" fontId="37" fillId="0" borderId="41" xfId="2" applyFont="1" applyFill="1" applyBorder="1"/>
    <xf numFmtId="44" fontId="36" fillId="0" borderId="41" xfId="2" applyFont="1" applyFill="1" applyBorder="1"/>
    <xf numFmtId="0" fontId="36" fillId="0" borderId="13" xfId="0" applyFont="1" applyFill="1" applyBorder="1"/>
    <xf numFmtId="44" fontId="37" fillId="0" borderId="14" xfId="2" applyFont="1" applyFill="1" applyBorder="1"/>
    <xf numFmtId="0" fontId="37" fillId="0" borderId="2" xfId="0" applyFont="1" applyFill="1" applyBorder="1"/>
    <xf numFmtId="0" fontId="36" fillId="5" borderId="3" xfId="0" applyFont="1" applyFill="1" applyBorder="1"/>
    <xf numFmtId="44" fontId="37" fillId="5" borderId="51" xfId="2" applyFont="1" applyFill="1" applyBorder="1"/>
    <xf numFmtId="0" fontId="37" fillId="5" borderId="3" xfId="0" applyFont="1" applyFill="1" applyBorder="1"/>
    <xf numFmtId="44" fontId="41" fillId="0" borderId="54" xfId="1" applyFont="1" applyFill="1" applyBorder="1"/>
    <xf numFmtId="0" fontId="36" fillId="0" borderId="27" xfId="0" applyFont="1" applyFill="1" applyBorder="1"/>
    <xf numFmtId="44" fontId="37" fillId="0" borderId="47" xfId="2" applyFont="1" applyFill="1" applyBorder="1"/>
    <xf numFmtId="44" fontId="42" fillId="0" borderId="54" xfId="1" applyFont="1" applyFill="1" applyBorder="1"/>
    <xf numFmtId="0" fontId="37" fillId="0" borderId="27" xfId="0" applyFont="1" applyFill="1" applyBorder="1"/>
    <xf numFmtId="0" fontId="36" fillId="0" borderId="7" xfId="0" applyFont="1" applyFill="1" applyBorder="1"/>
    <xf numFmtId="44" fontId="37" fillId="0" borderId="48" xfId="2" applyFont="1" applyFill="1" applyBorder="1"/>
    <xf numFmtId="0" fontId="37" fillId="0" borderId="7" xfId="0" applyFont="1" applyFill="1" applyBorder="1"/>
    <xf numFmtId="44" fontId="40" fillId="0" borderId="14" xfId="2" applyFont="1" applyFill="1" applyBorder="1"/>
    <xf numFmtId="44" fontId="42" fillId="0" borderId="16" xfId="1" applyFont="1" applyFill="1" applyBorder="1"/>
    <xf numFmtId="0" fontId="36" fillId="0" borderId="55" xfId="0" applyFont="1" applyFill="1" applyBorder="1"/>
    <xf numFmtId="0" fontId="37" fillId="0" borderId="55" xfId="0" applyFont="1" applyFill="1" applyBorder="1"/>
    <xf numFmtId="0" fontId="36" fillId="0" borderId="10" xfId="0" applyFont="1" applyFill="1" applyBorder="1"/>
    <xf numFmtId="44" fontId="37" fillId="0" borderId="21" xfId="2" applyFont="1" applyFill="1" applyBorder="1"/>
    <xf numFmtId="44" fontId="37" fillId="0" borderId="11" xfId="2" applyFont="1" applyFill="1" applyBorder="1"/>
    <xf numFmtId="44" fontId="36" fillId="0" borderId="11" xfId="0" applyNumberFormat="1" applyFont="1" applyFill="1" applyBorder="1"/>
    <xf numFmtId="0" fontId="36" fillId="0" borderId="50" xfId="0" applyFont="1" applyFill="1" applyBorder="1"/>
    <xf numFmtId="44" fontId="37" fillId="0" borderId="6" xfId="2" applyFont="1" applyFill="1" applyBorder="1"/>
    <xf numFmtId="0" fontId="36" fillId="0" borderId="16" xfId="0" applyFont="1" applyFill="1" applyBorder="1"/>
    <xf numFmtId="44" fontId="37" fillId="0" borderId="13" xfId="2" applyFont="1" applyFill="1" applyBorder="1"/>
    <xf numFmtId="0" fontId="37" fillId="0" borderId="13" xfId="0" applyFont="1" applyFill="1" applyBorder="1"/>
    <xf numFmtId="44" fontId="36" fillId="0" borderId="13" xfId="0" applyNumberFormat="1" applyFont="1" applyFill="1" applyBorder="1"/>
    <xf numFmtId="0" fontId="36" fillId="0" borderId="52" xfId="0" applyFont="1" applyFill="1" applyBorder="1"/>
    <xf numFmtId="0" fontId="36" fillId="0" borderId="1" xfId="0" applyFont="1" applyFill="1" applyBorder="1"/>
    <xf numFmtId="44" fontId="37" fillId="0" borderId="53" xfId="2" applyFont="1" applyFill="1" applyBorder="1"/>
    <xf numFmtId="0" fontId="37" fillId="0" borderId="52" xfId="0" applyFont="1" applyFill="1" applyBorder="1"/>
    <xf numFmtId="0" fontId="37" fillId="0" borderId="1" xfId="0" applyFont="1" applyFill="1" applyBorder="1"/>
    <xf numFmtId="44" fontId="36" fillId="0" borderId="1" xfId="0" applyNumberFormat="1" applyFont="1" applyFill="1" applyBorder="1"/>
    <xf numFmtId="0" fontId="37" fillId="0" borderId="16" xfId="0" applyFont="1" applyFill="1" applyBorder="1"/>
    <xf numFmtId="0" fontId="43" fillId="0" borderId="0" xfId="0" applyFont="1"/>
    <xf numFmtId="44" fontId="43" fillId="0" borderId="0" xfId="2" applyFont="1"/>
    <xf numFmtId="0" fontId="44" fillId="0" borderId="0" xfId="0" applyFont="1"/>
    <xf numFmtId="44" fontId="44" fillId="0" borderId="0" xfId="2" applyFont="1"/>
    <xf numFmtId="0" fontId="45" fillId="0" borderId="35" xfId="0" applyFont="1" applyBorder="1" applyAlignment="1">
      <alignment horizontal="center"/>
    </xf>
    <xf numFmtId="0" fontId="46" fillId="0" borderId="8" xfId="0" applyFont="1" applyBorder="1" applyAlignment="1">
      <alignment horizontal="center"/>
    </xf>
    <xf numFmtId="44" fontId="46" fillId="0" borderId="48" xfId="2" applyFont="1" applyBorder="1" applyAlignment="1">
      <alignment horizontal="center"/>
    </xf>
    <xf numFmtId="0" fontId="47" fillId="0" borderId="35" xfId="0" applyFont="1" applyBorder="1" applyAlignment="1">
      <alignment horizontal="center"/>
    </xf>
    <xf numFmtId="0" fontId="48" fillId="0" borderId="8" xfId="0" applyFont="1" applyBorder="1" applyAlignment="1">
      <alignment horizontal="center"/>
    </xf>
    <xf numFmtId="44" fontId="48" fillId="0" borderId="48" xfId="2" applyFont="1" applyBorder="1" applyAlignment="1">
      <alignment horizontal="center"/>
    </xf>
    <xf numFmtId="0" fontId="45" fillId="0" borderId="29" xfId="0" applyFont="1" applyBorder="1" applyAlignment="1">
      <alignment horizontal="center"/>
    </xf>
    <xf numFmtId="0" fontId="45" fillId="0" borderId="25" xfId="0" applyFont="1" applyBorder="1" applyAlignment="1">
      <alignment horizontal="center"/>
    </xf>
    <xf numFmtId="44" fontId="45" fillId="0" borderId="49" xfId="2" applyFont="1" applyBorder="1" applyAlignment="1">
      <alignment horizontal="center"/>
    </xf>
    <xf numFmtId="0" fontId="47" fillId="0" borderId="29" xfId="0" applyFont="1" applyBorder="1" applyAlignment="1">
      <alignment horizontal="center"/>
    </xf>
    <xf numFmtId="0" fontId="47" fillId="0" borderId="25" xfId="0" applyFont="1" applyBorder="1" applyAlignment="1">
      <alignment horizontal="center"/>
    </xf>
    <xf numFmtId="44" fontId="47" fillId="0" borderId="49" xfId="2" applyFont="1" applyBorder="1" applyAlignment="1">
      <alignment horizontal="center"/>
    </xf>
    <xf numFmtId="44" fontId="49" fillId="0" borderId="40" xfId="1" applyFont="1" applyFill="1" applyBorder="1"/>
    <xf numFmtId="44" fontId="46" fillId="0" borderId="2" xfId="1" applyFont="1" applyFill="1" applyBorder="1"/>
    <xf numFmtId="44" fontId="48" fillId="0" borderId="40" xfId="1" applyFont="1" applyFill="1" applyBorder="1"/>
    <xf numFmtId="44" fontId="48" fillId="0" borderId="2" xfId="1" applyFont="1" applyFill="1" applyBorder="1"/>
    <xf numFmtId="44" fontId="49" fillId="0" borderId="50" xfId="1" applyFont="1" applyFill="1" applyBorder="1"/>
    <xf numFmtId="44" fontId="46" fillId="0" borderId="3" xfId="1" applyFont="1" applyFill="1" applyBorder="1"/>
    <xf numFmtId="44" fontId="48" fillId="0" borderId="50" xfId="1" applyFont="1" applyFill="1" applyBorder="1"/>
    <xf numFmtId="44" fontId="48" fillId="0" borderId="3" xfId="1" applyFont="1" applyFill="1" applyBorder="1"/>
    <xf numFmtId="44" fontId="49" fillId="0" borderId="11" xfId="1" applyFont="1" applyFill="1" applyBorder="1"/>
    <xf numFmtId="44" fontId="46" fillId="0" borderId="11" xfId="1" applyFont="1" applyFill="1" applyBorder="1"/>
    <xf numFmtId="44" fontId="46" fillId="0" borderId="11" xfId="2" applyFont="1" applyFill="1" applyBorder="1"/>
    <xf numFmtId="44" fontId="48" fillId="0" borderId="11" xfId="1" applyFont="1" applyFill="1" applyBorder="1"/>
    <xf numFmtId="44" fontId="48" fillId="0" borderId="11" xfId="2" applyFont="1" applyFill="1" applyBorder="1"/>
    <xf numFmtId="44" fontId="49" fillId="0" borderId="2" xfId="1" applyFont="1" applyFill="1" applyBorder="1"/>
    <xf numFmtId="44" fontId="46" fillId="0" borderId="2" xfId="2" applyFont="1" applyFill="1" applyBorder="1"/>
    <xf numFmtId="44" fontId="48" fillId="0" borderId="2" xfId="2" applyFont="1" applyFill="1" applyBorder="1"/>
    <xf numFmtId="44" fontId="49" fillId="0" borderId="13" xfId="1" applyFont="1" applyFill="1" applyBorder="1"/>
    <xf numFmtId="44" fontId="46" fillId="0" borderId="13" xfId="1" applyFont="1" applyFill="1" applyBorder="1"/>
    <xf numFmtId="44" fontId="46" fillId="0" borderId="13" xfId="2" applyFont="1" applyFill="1" applyBorder="1"/>
    <xf numFmtId="44" fontId="48" fillId="0" borderId="13" xfId="1" applyFont="1" applyFill="1" applyBorder="1"/>
    <xf numFmtId="44" fontId="48" fillId="0" borderId="13" xfId="2" applyFont="1" applyFill="1" applyBorder="1"/>
    <xf numFmtId="44" fontId="49" fillId="0" borderId="52" xfId="1" applyFont="1" applyFill="1" applyBorder="1"/>
    <xf numFmtId="44" fontId="46" fillId="0" borderId="1" xfId="1" applyFont="1" applyFill="1" applyBorder="1"/>
    <xf numFmtId="44" fontId="46" fillId="0" borderId="53" xfId="2" applyFont="1" applyFill="1" applyBorder="1"/>
    <xf numFmtId="44" fontId="48" fillId="0" borderId="52" xfId="1" applyFont="1" applyFill="1" applyBorder="1"/>
    <xf numFmtId="44" fontId="48" fillId="0" borderId="1" xfId="1" applyFont="1" applyFill="1" applyBorder="1"/>
    <xf numFmtId="44" fontId="48" fillId="0" borderId="53" xfId="2" applyFont="1" applyFill="1" applyBorder="1"/>
    <xf numFmtId="44" fontId="46" fillId="0" borderId="51" xfId="2" applyFont="1" applyFill="1" applyBorder="1"/>
    <xf numFmtId="44" fontId="48" fillId="0" borderId="51" xfId="2" applyFont="1" applyFill="1" applyBorder="1"/>
    <xf numFmtId="44" fontId="49" fillId="5" borderId="52" xfId="1" applyFont="1" applyFill="1" applyBorder="1"/>
    <xf numFmtId="44" fontId="46" fillId="5" borderId="1" xfId="1" applyFont="1" applyFill="1" applyBorder="1"/>
    <xf numFmtId="44" fontId="46" fillId="5" borderId="53" xfId="2" applyFont="1" applyFill="1" applyBorder="1"/>
    <xf numFmtId="44" fontId="48" fillId="5" borderId="52" xfId="1" applyFont="1" applyFill="1" applyBorder="1"/>
    <xf numFmtId="44" fontId="48" fillId="5" borderId="1" xfId="1" applyFont="1" applyFill="1" applyBorder="1"/>
    <xf numFmtId="44" fontId="48" fillId="5" borderId="53" xfId="2" applyFont="1" applyFill="1" applyBorder="1"/>
    <xf numFmtId="44" fontId="46" fillId="5" borderId="13" xfId="1" applyFont="1" applyFill="1" applyBorder="1"/>
    <xf numFmtId="44" fontId="48" fillId="5" borderId="13" xfId="1" applyFont="1" applyFill="1" applyBorder="1"/>
    <xf numFmtId="44" fontId="49" fillId="5" borderId="50" xfId="1" applyFont="1" applyFill="1" applyBorder="1"/>
    <xf numFmtId="44" fontId="46" fillId="5" borderId="3" xfId="1" applyFont="1" applyFill="1" applyBorder="1"/>
    <xf numFmtId="44" fontId="46" fillId="5" borderId="51" xfId="2" applyFont="1" applyFill="1" applyBorder="1"/>
    <xf numFmtId="44" fontId="48" fillId="5" borderId="50" xfId="1" applyFont="1" applyFill="1" applyBorder="1"/>
    <xf numFmtId="44" fontId="48" fillId="5" borderId="3" xfId="1" applyFont="1" applyFill="1" applyBorder="1"/>
    <xf numFmtId="44" fontId="48" fillId="5" borderId="51" xfId="2" applyFont="1" applyFill="1" applyBorder="1"/>
    <xf numFmtId="44" fontId="49" fillId="5" borderId="2" xfId="1" applyFont="1" applyFill="1" applyBorder="1"/>
    <xf numFmtId="44" fontId="48" fillId="5" borderId="2" xfId="1" applyFont="1" applyFill="1" applyBorder="1"/>
    <xf numFmtId="44" fontId="46" fillId="5" borderId="2" xfId="2" applyFont="1" applyFill="1" applyBorder="1"/>
    <xf numFmtId="44" fontId="48" fillId="5" borderId="2" xfId="2" applyFont="1" applyFill="1" applyBorder="1"/>
    <xf numFmtId="44" fontId="49" fillId="5" borderId="59" xfId="1" applyFont="1" applyFill="1" applyBorder="1"/>
    <xf numFmtId="44" fontId="46" fillId="5" borderId="28" xfId="1" applyFont="1" applyFill="1" applyBorder="1"/>
    <xf numFmtId="44" fontId="46" fillId="5" borderId="60" xfId="2" applyFont="1" applyFill="1" applyBorder="1"/>
    <xf numFmtId="44" fontId="48" fillId="5" borderId="59" xfId="1" applyFont="1" applyFill="1" applyBorder="1"/>
    <xf numFmtId="44" fontId="48" fillId="5" borderId="28" xfId="1" applyFont="1" applyFill="1" applyBorder="1"/>
    <xf numFmtId="44" fontId="48" fillId="5" borderId="60" xfId="2" applyFont="1" applyFill="1" applyBorder="1"/>
    <xf numFmtId="44" fontId="49" fillId="5" borderId="13" xfId="1" applyFont="1" applyFill="1" applyBorder="1"/>
    <xf numFmtId="44" fontId="46" fillId="5" borderId="13" xfId="2" applyFont="1" applyFill="1" applyBorder="1"/>
    <xf numFmtId="44" fontId="48" fillId="5" borderId="13" xfId="2" applyFont="1" applyFill="1" applyBorder="1"/>
    <xf numFmtId="44" fontId="49" fillId="5" borderId="51" xfId="2" applyFont="1" applyFill="1" applyBorder="1"/>
    <xf numFmtId="44" fontId="46" fillId="4" borderId="41" xfId="2" applyFont="1" applyFill="1" applyBorder="1"/>
    <xf numFmtId="44" fontId="48" fillId="4" borderId="40" xfId="1" applyFont="1" applyFill="1" applyBorder="1"/>
    <xf numFmtId="44" fontId="48" fillId="4" borderId="41" xfId="2" applyFont="1" applyFill="1" applyBorder="1"/>
    <xf numFmtId="44" fontId="46" fillId="0" borderId="41" xfId="2" applyFont="1" applyFill="1" applyBorder="1"/>
    <xf numFmtId="44" fontId="48" fillId="0" borderId="41" xfId="2" applyFont="1" applyFill="1" applyBorder="1"/>
    <xf numFmtId="44" fontId="49" fillId="0" borderId="55" xfId="1" applyFont="1" applyFill="1" applyBorder="1"/>
    <xf numFmtId="44" fontId="46" fillId="0" borderId="7" xfId="1" applyFont="1" applyFill="1" applyBorder="1"/>
    <xf numFmtId="44" fontId="46" fillId="0" borderId="48" xfId="2" applyFont="1" applyFill="1" applyBorder="1"/>
    <xf numFmtId="44" fontId="48" fillId="0" borderId="55" xfId="1" applyFont="1" applyFill="1" applyBorder="1"/>
    <xf numFmtId="44" fontId="48" fillId="0" borderId="7" xfId="1" applyFont="1" applyFill="1" applyBorder="1"/>
    <xf numFmtId="44" fontId="48" fillId="0" borderId="48" xfId="2" applyFont="1" applyFill="1" applyBorder="1"/>
    <xf numFmtId="44" fontId="52" fillId="0" borderId="52" xfId="1" applyFont="1" applyFill="1" applyBorder="1"/>
    <xf numFmtId="44" fontId="53" fillId="0" borderId="52" xfId="1" applyFont="1" applyFill="1" applyBorder="1"/>
    <xf numFmtId="44" fontId="52" fillId="0" borderId="40" xfId="1" applyFont="1" applyFill="1" applyBorder="1"/>
    <xf numFmtId="44" fontId="53" fillId="0" borderId="40" xfId="1" applyFont="1" applyFill="1" applyBorder="1"/>
    <xf numFmtId="44" fontId="52" fillId="0" borderId="10" xfId="1" applyFont="1" applyFill="1" applyBorder="1"/>
    <xf numFmtId="0" fontId="43" fillId="0" borderId="11" xfId="0" applyFont="1" applyFill="1" applyBorder="1"/>
    <xf numFmtId="44" fontId="43" fillId="0" borderId="12" xfId="2" applyFont="1" applyFill="1" applyBorder="1"/>
    <xf numFmtId="44" fontId="53" fillId="0" borderId="10" xfId="1" applyFont="1" applyFill="1" applyBorder="1"/>
    <xf numFmtId="0" fontId="44" fillId="0" borderId="11" xfId="0" applyFont="1" applyFill="1" applyBorder="1"/>
    <xf numFmtId="44" fontId="44" fillId="0" borderId="12" xfId="2" applyFont="1" applyFill="1" applyBorder="1"/>
    <xf numFmtId="44" fontId="52" fillId="0" borderId="50" xfId="1" applyFont="1" applyFill="1" applyBorder="1"/>
    <xf numFmtId="0" fontId="43" fillId="0" borderId="3" xfId="0" applyFont="1" applyFill="1" applyBorder="1"/>
    <xf numFmtId="44" fontId="43" fillId="0" borderId="51" xfId="2" applyFont="1" applyFill="1" applyBorder="1"/>
    <xf numFmtId="44" fontId="53" fillId="0" borderId="50" xfId="1" applyFont="1" applyFill="1" applyBorder="1"/>
    <xf numFmtId="0" fontId="44" fillId="0" borderId="3" xfId="0" applyFont="1" applyFill="1" applyBorder="1"/>
    <xf numFmtId="44" fontId="44" fillId="0" borderId="51" xfId="2" applyFont="1" applyFill="1" applyBorder="1"/>
    <xf numFmtId="0" fontId="50" fillId="0" borderId="11" xfId="0" applyFont="1" applyFill="1" applyBorder="1"/>
    <xf numFmtId="0" fontId="51" fillId="0" borderId="11" xfId="0" applyFont="1" applyFill="1" applyBorder="1"/>
    <xf numFmtId="0" fontId="50" fillId="0" borderId="2" xfId="0" applyFont="1" applyFill="1" applyBorder="1"/>
    <xf numFmtId="44" fontId="43" fillId="0" borderId="41" xfId="2" applyFont="1" applyFill="1" applyBorder="1"/>
    <xf numFmtId="0" fontId="51" fillId="0" borderId="2" xfId="0" applyFont="1" applyFill="1" applyBorder="1"/>
    <xf numFmtId="44" fontId="44" fillId="0" borderId="41" xfId="2" applyFont="1" applyFill="1" applyBorder="1"/>
    <xf numFmtId="44" fontId="52" fillId="0" borderId="16" xfId="1" applyFont="1" applyFill="1" applyBorder="1"/>
    <xf numFmtId="0" fontId="50" fillId="0" borderId="13" xfId="0" applyFont="1" applyFill="1" applyBorder="1"/>
    <xf numFmtId="44" fontId="43" fillId="0" borderId="14" xfId="2" applyFont="1" applyFill="1" applyBorder="1"/>
    <xf numFmtId="44" fontId="53" fillId="0" borderId="16" xfId="1" applyFont="1" applyFill="1" applyBorder="1"/>
    <xf numFmtId="0" fontId="51" fillId="0" borderId="13" xfId="0" applyFont="1" applyFill="1" applyBorder="1"/>
    <xf numFmtId="44" fontId="44" fillId="0" borderId="14" xfId="2" applyFont="1" applyFill="1" applyBorder="1"/>
    <xf numFmtId="0" fontId="43" fillId="0" borderId="2" xfId="0" applyFont="1" applyFill="1" applyBorder="1"/>
    <xf numFmtId="0" fontId="44" fillId="0" borderId="2" xfId="0" applyFont="1" applyFill="1" applyBorder="1"/>
    <xf numFmtId="0" fontId="43" fillId="5" borderId="3" xfId="0" applyFont="1" applyFill="1" applyBorder="1"/>
    <xf numFmtId="44" fontId="43" fillId="5" borderId="51" xfId="2" applyFont="1" applyFill="1" applyBorder="1"/>
    <xf numFmtId="0" fontId="44" fillId="5" borderId="3" xfId="0" applyFont="1" applyFill="1" applyBorder="1"/>
    <xf numFmtId="44" fontId="44" fillId="5" borderId="51" xfId="2" applyFont="1" applyFill="1" applyBorder="1"/>
    <xf numFmtId="44" fontId="52" fillId="0" borderId="54" xfId="1" applyFont="1" applyFill="1" applyBorder="1"/>
    <xf numFmtId="0" fontId="43" fillId="0" borderId="27" xfId="0" applyFont="1" applyFill="1" applyBorder="1"/>
    <xf numFmtId="44" fontId="43" fillId="0" borderId="47" xfId="2" applyFont="1" applyFill="1" applyBorder="1"/>
    <xf numFmtId="44" fontId="53" fillId="0" borderId="54" xfId="1" applyFont="1" applyFill="1" applyBorder="1"/>
    <xf numFmtId="0" fontId="44" fillId="0" borderId="27" xfId="0" applyFont="1" applyFill="1" applyBorder="1"/>
    <xf numFmtId="44" fontId="44" fillId="0" borderId="47" xfId="2" applyFont="1" applyFill="1" applyBorder="1"/>
    <xf numFmtId="44" fontId="52" fillId="0" borderId="55" xfId="1" applyFont="1" applyFill="1" applyBorder="1"/>
    <xf numFmtId="0" fontId="43" fillId="0" borderId="7" xfId="0" applyFont="1" applyFill="1" applyBorder="1"/>
    <xf numFmtId="44" fontId="43" fillId="0" borderId="48" xfId="2" applyFont="1" applyFill="1" applyBorder="1"/>
    <xf numFmtId="44" fontId="53" fillId="0" borderId="55" xfId="1" applyFont="1" applyFill="1" applyBorder="1"/>
    <xf numFmtId="0" fontId="44" fillId="0" borderId="7" xfId="0" applyFont="1" applyFill="1" applyBorder="1"/>
    <xf numFmtId="44" fontId="44" fillId="0" borderId="48" xfId="2" applyFont="1" applyFill="1" applyBorder="1"/>
    <xf numFmtId="44" fontId="46" fillId="0" borderId="14" xfId="2" applyFont="1" applyFill="1" applyBorder="1"/>
    <xf numFmtId="44" fontId="48" fillId="0" borderId="14" xfId="2" applyFont="1" applyFill="1" applyBorder="1"/>
    <xf numFmtId="0" fontId="43" fillId="0" borderId="55" xfId="0" applyFont="1" applyFill="1" applyBorder="1"/>
    <xf numFmtId="0" fontId="44" fillId="0" borderId="55" xfId="0" applyFont="1" applyFill="1" applyBorder="1"/>
    <xf numFmtId="44" fontId="50" fillId="0" borderId="11" xfId="0" applyNumberFormat="1" applyFont="1" applyFill="1" applyBorder="1"/>
    <xf numFmtId="44" fontId="43" fillId="0" borderId="11" xfId="2" applyFont="1" applyFill="1" applyBorder="1"/>
    <xf numFmtId="44" fontId="51" fillId="0" borderId="11" xfId="0" applyNumberFormat="1" applyFont="1" applyFill="1" applyBorder="1"/>
    <xf numFmtId="44" fontId="44" fillId="0" borderId="11" xfId="2" applyFont="1" applyFill="1" applyBorder="1"/>
    <xf numFmtId="0" fontId="43" fillId="0" borderId="13" xfId="0" applyFont="1" applyFill="1" applyBorder="1"/>
    <xf numFmtId="44" fontId="50" fillId="0" borderId="13" xfId="0" applyNumberFormat="1" applyFont="1" applyFill="1" applyBorder="1"/>
    <xf numFmtId="44" fontId="43" fillId="0" borderId="13" xfId="2" applyFont="1" applyFill="1" applyBorder="1"/>
    <xf numFmtId="0" fontId="44" fillId="0" borderId="13" xfId="0" applyFont="1" applyFill="1" applyBorder="1"/>
    <xf numFmtId="44" fontId="51" fillId="0" borderId="13" xfId="0" applyNumberFormat="1" applyFont="1" applyFill="1" applyBorder="1"/>
    <xf numFmtId="44" fontId="44" fillId="0" borderId="13" xfId="2" applyFont="1" applyFill="1" applyBorder="1"/>
    <xf numFmtId="0" fontId="43" fillId="0" borderId="52" xfId="0" applyFont="1" applyFill="1" applyBorder="1"/>
    <xf numFmtId="44" fontId="50" fillId="0" borderId="1" xfId="0" applyNumberFormat="1" applyFont="1" applyFill="1" applyBorder="1"/>
    <xf numFmtId="44" fontId="43" fillId="0" borderId="53" xfId="2" applyFont="1" applyFill="1" applyBorder="1"/>
    <xf numFmtId="0" fontId="44" fillId="0" borderId="52" xfId="0" applyFont="1" applyFill="1" applyBorder="1"/>
    <xf numFmtId="44" fontId="51" fillId="0" borderId="1" xfId="0" applyNumberFormat="1" applyFont="1" applyFill="1" applyBorder="1"/>
    <xf numFmtId="44" fontId="44" fillId="0" borderId="53" xfId="2" applyFont="1" applyFill="1" applyBorder="1"/>
    <xf numFmtId="0" fontId="43" fillId="0" borderId="16" xfId="0" applyFont="1" applyFill="1" applyBorder="1"/>
    <xf numFmtId="0" fontId="44" fillId="0" borderId="16" xfId="0" applyFont="1" applyFill="1" applyBorder="1"/>
    <xf numFmtId="44" fontId="48" fillId="0" borderId="40" xfId="1" applyFont="1" applyFill="1" applyBorder="1" applyAlignment="1">
      <alignment horizontal="left" wrapText="1"/>
    </xf>
    <xf numFmtId="44" fontId="48" fillId="0" borderId="2" xfId="1" applyFont="1" applyFill="1" applyBorder="1" applyAlignment="1">
      <alignment horizontal="left" wrapText="1"/>
    </xf>
    <xf numFmtId="44" fontId="54" fillId="0" borderId="40" xfId="1" applyFont="1" applyFill="1" applyBorder="1" applyAlignment="1">
      <alignment horizontal="left" wrapText="1"/>
    </xf>
    <xf numFmtId="44" fontId="54" fillId="0" borderId="2" xfId="1" applyFont="1" applyFill="1" applyBorder="1" applyAlignment="1">
      <alignment horizontal="left" wrapText="1"/>
    </xf>
    <xf numFmtId="44" fontId="55" fillId="0" borderId="41" xfId="2" applyFont="1" applyFill="1" applyBorder="1" applyAlignment="1">
      <alignment horizontal="left" wrapText="1"/>
    </xf>
    <xf numFmtId="44" fontId="55" fillId="0" borderId="40" xfId="1" applyFont="1" applyFill="1" applyBorder="1" applyAlignment="1">
      <alignment horizontal="left" wrapText="1"/>
    </xf>
    <xf numFmtId="44" fontId="55" fillId="0" borderId="2" xfId="1" applyFont="1" applyFill="1" applyBorder="1" applyAlignment="1">
      <alignment horizontal="left" wrapText="1"/>
    </xf>
    <xf numFmtId="0" fontId="33" fillId="2" borderId="9" xfId="0" applyFont="1" applyFill="1" applyBorder="1" applyAlignment="1">
      <alignment horizontal="left" wrapText="1"/>
    </xf>
    <xf numFmtId="0" fontId="56" fillId="0" borderId="2" xfId="0" applyFont="1" applyFill="1" applyBorder="1" applyAlignment="1">
      <alignment horizontal="left" wrapText="1"/>
    </xf>
    <xf numFmtId="164" fontId="33" fillId="0" borderId="30" xfId="0" applyNumberFormat="1" applyFont="1" applyFill="1" applyBorder="1" applyAlignment="1">
      <alignment horizontal="left" wrapText="1"/>
    </xf>
    <xf numFmtId="0" fontId="56" fillId="5" borderId="0" xfId="0" applyFont="1" applyFill="1" applyAlignment="1">
      <alignment horizontal="left" wrapText="1"/>
    </xf>
    <xf numFmtId="0" fontId="31" fillId="0" borderId="2" xfId="0" applyFont="1" applyFill="1" applyBorder="1" applyAlignment="1">
      <alignment horizontal="center" wrapText="1"/>
    </xf>
    <xf numFmtId="165" fontId="32" fillId="0" borderId="2" xfId="0" applyNumberFormat="1" applyFont="1" applyFill="1" applyBorder="1" applyAlignment="1">
      <alignment horizontal="right" wrapText="1"/>
    </xf>
    <xf numFmtId="165" fontId="32" fillId="0" borderId="39" xfId="1" applyNumberFormat="1" applyFont="1" applyFill="1" applyBorder="1" applyAlignment="1">
      <alignment horizontal="center" wrapText="1"/>
    </xf>
    <xf numFmtId="44" fontId="54" fillId="5" borderId="10" xfId="1" applyFont="1" applyFill="1" applyBorder="1"/>
    <xf numFmtId="44" fontId="54" fillId="5" borderId="11" xfId="1" applyFont="1" applyFill="1" applyBorder="1"/>
    <xf numFmtId="44" fontId="55" fillId="5" borderId="11" xfId="2" applyFont="1" applyFill="1" applyBorder="1"/>
    <xf numFmtId="44" fontId="55" fillId="5" borderId="11" xfId="1" applyFont="1" applyFill="1" applyBorder="1"/>
    <xf numFmtId="0" fontId="56" fillId="5" borderId="0" xfId="0" applyFont="1" applyFill="1"/>
    <xf numFmtId="44" fontId="54" fillId="5" borderId="50" xfId="1" applyFont="1" applyFill="1" applyBorder="1"/>
    <xf numFmtId="44" fontId="54" fillId="5" borderId="3" xfId="1" applyFont="1" applyFill="1" applyBorder="1"/>
    <xf numFmtId="44" fontId="55" fillId="5" borderId="3" xfId="2" applyFont="1" applyFill="1" applyBorder="1"/>
    <xf numFmtId="44" fontId="55" fillId="5" borderId="3" xfId="1" applyFont="1" applyFill="1" applyBorder="1"/>
    <xf numFmtId="44" fontId="40" fillId="5" borderId="21" xfId="2" applyFont="1" applyFill="1" applyBorder="1"/>
    <xf numFmtId="44" fontId="40" fillId="5" borderId="6" xfId="2" applyFont="1" applyFill="1" applyBorder="1"/>
    <xf numFmtId="44" fontId="55" fillId="5" borderId="21" xfId="2" applyFont="1" applyFill="1" applyBorder="1"/>
    <xf numFmtId="44" fontId="55" fillId="5" borderId="6" xfId="2" applyFont="1" applyFill="1" applyBorder="1"/>
    <xf numFmtId="44" fontId="49" fillId="5" borderId="1" xfId="1" applyFont="1" applyFill="1" applyBorder="1"/>
    <xf numFmtId="44" fontId="46" fillId="5" borderId="1" xfId="2" applyFont="1" applyFill="1" applyBorder="1"/>
    <xf numFmtId="44" fontId="48" fillId="5" borderId="1" xfId="2" applyFont="1" applyFill="1" applyBorder="1"/>
    <xf numFmtId="165" fontId="5" fillId="5" borderId="1" xfId="1" applyNumberFormat="1" applyFont="1" applyFill="1" applyBorder="1" applyAlignment="1">
      <alignment horizontal="center"/>
    </xf>
    <xf numFmtId="164" fontId="2" fillId="5" borderId="1" xfId="0" applyNumberFormat="1" applyFont="1" applyFill="1" applyBorder="1"/>
    <xf numFmtId="0" fontId="15" fillId="5" borderId="53" xfId="0" applyFont="1" applyFill="1" applyBorder="1" applyAlignment="1">
      <alignment horizontal="center"/>
    </xf>
    <xf numFmtId="44" fontId="46" fillId="5" borderId="0" xfId="1" applyFont="1" applyFill="1" applyBorder="1"/>
    <xf numFmtId="44" fontId="46" fillId="5" borderId="0" xfId="2" applyFont="1" applyFill="1" applyBorder="1"/>
    <xf numFmtId="44" fontId="48" fillId="5" borderId="0" xfId="1" applyFont="1" applyFill="1" applyBorder="1"/>
    <xf numFmtId="44" fontId="48" fillId="5" borderId="0" xfId="2" applyFont="1" applyFill="1" applyBorder="1"/>
    <xf numFmtId="165" fontId="5" fillId="5" borderId="0" xfId="1" applyNumberFormat="1" applyFont="1" applyFill="1" applyBorder="1" applyAlignment="1">
      <alignment horizontal="center"/>
    </xf>
    <xf numFmtId="0" fontId="2" fillId="5" borderId="0" xfId="0" applyFont="1" applyFill="1" applyBorder="1" applyAlignment="1">
      <alignment horizontal="center"/>
    </xf>
    <xf numFmtId="165" fontId="5" fillId="5" borderId="0" xfId="0" applyNumberFormat="1" applyFont="1" applyFill="1" applyBorder="1"/>
    <xf numFmtId="0" fontId="18" fillId="5" borderId="0" xfId="0" applyFont="1" applyFill="1" applyBorder="1" applyAlignment="1">
      <alignment horizontal="center"/>
    </xf>
    <xf numFmtId="0" fontId="15" fillId="5" borderId="0" xfId="0" applyFont="1" applyFill="1" applyBorder="1"/>
    <xf numFmtId="164" fontId="2" fillId="5" borderId="0" xfId="0" applyNumberFormat="1" applyFont="1" applyFill="1" applyBorder="1"/>
    <xf numFmtId="165" fontId="32" fillId="5" borderId="0" xfId="1" applyNumberFormat="1" applyFont="1" applyFill="1" applyBorder="1" applyAlignment="1">
      <alignment horizontal="center"/>
    </xf>
    <xf numFmtId="0" fontId="33" fillId="5" borderId="0" xfId="0" applyFont="1" applyFill="1" applyBorder="1" applyAlignment="1">
      <alignment horizontal="center"/>
    </xf>
    <xf numFmtId="165" fontId="32" fillId="5" borderId="0" xfId="0" applyNumberFormat="1" applyFont="1" applyFill="1" applyBorder="1"/>
    <xf numFmtId="0" fontId="31" fillId="5" borderId="0" xfId="0" applyFont="1" applyFill="1" applyBorder="1" applyAlignment="1">
      <alignment horizontal="center"/>
    </xf>
    <xf numFmtId="0" fontId="56" fillId="5" borderId="0" xfId="0" applyFont="1" applyFill="1" applyBorder="1"/>
    <xf numFmtId="164" fontId="33" fillId="5" borderId="0" xfId="0" applyNumberFormat="1" applyFont="1" applyFill="1" applyBorder="1"/>
    <xf numFmtId="44" fontId="49" fillId="5" borderId="18" xfId="1" applyFont="1" applyFill="1" applyBorder="1"/>
    <xf numFmtId="44" fontId="46" fillId="5" borderId="56" xfId="1" applyFont="1" applyFill="1" applyBorder="1"/>
    <xf numFmtId="44" fontId="46" fillId="5" borderId="56" xfId="2" applyFont="1" applyFill="1" applyBorder="1"/>
    <xf numFmtId="44" fontId="48" fillId="5" borderId="56" xfId="1" applyFont="1" applyFill="1" applyBorder="1"/>
    <xf numFmtId="44" fontId="48" fillId="5" borderId="56" xfId="2" applyFont="1" applyFill="1" applyBorder="1"/>
    <xf numFmtId="165" fontId="5" fillId="5" borderId="56" xfId="1" applyNumberFormat="1" applyFont="1" applyFill="1" applyBorder="1" applyAlignment="1">
      <alignment horizontal="center"/>
    </xf>
    <xf numFmtId="0" fontId="2" fillId="5" borderId="56" xfId="0" applyFont="1" applyFill="1" applyBorder="1" applyAlignment="1">
      <alignment horizontal="center"/>
    </xf>
    <xf numFmtId="165" fontId="5" fillId="5" borderId="56" xfId="0" applyNumberFormat="1" applyFont="1" applyFill="1" applyBorder="1"/>
    <xf numFmtId="0" fontId="18" fillId="5" borderId="56" xfId="0" applyFont="1" applyFill="1" applyBorder="1" applyAlignment="1">
      <alignment horizontal="center"/>
    </xf>
    <xf numFmtId="0" fontId="15" fillId="5" borderId="56" xfId="0" applyFont="1" applyFill="1" applyBorder="1"/>
    <xf numFmtId="164" fontId="2" fillId="5" borderId="56" xfId="0" applyNumberFormat="1" applyFont="1" applyFill="1" applyBorder="1"/>
    <xf numFmtId="0" fontId="15" fillId="5" borderId="57" xfId="0" applyFont="1" applyFill="1" applyBorder="1" applyAlignment="1">
      <alignment horizontal="center"/>
    </xf>
    <xf numFmtId="44" fontId="49" fillId="5" borderId="35" xfId="1" applyFont="1" applyFill="1" applyBorder="1"/>
    <xf numFmtId="0" fontId="15" fillId="5" borderId="65" xfId="0" applyFont="1" applyFill="1" applyBorder="1" applyAlignment="1">
      <alignment horizontal="center"/>
    </xf>
    <xf numFmtId="44" fontId="48" fillId="5" borderId="35" xfId="1" applyFont="1" applyFill="1" applyBorder="1"/>
    <xf numFmtId="0" fontId="56" fillId="5" borderId="65" xfId="0" applyFont="1" applyFill="1" applyBorder="1" applyAlignment="1">
      <alignment horizontal="center"/>
    </xf>
    <xf numFmtId="44" fontId="48" fillId="5" borderId="19" xfId="1" applyFont="1" applyFill="1" applyBorder="1"/>
    <xf numFmtId="44" fontId="48" fillId="5" borderId="63" xfId="1" applyFont="1" applyFill="1" applyBorder="1"/>
    <xf numFmtId="44" fontId="48" fillId="5" borderId="63" xfId="2" applyFont="1" applyFill="1" applyBorder="1"/>
    <xf numFmtId="165" fontId="32" fillId="5" borderId="63" xfId="1" applyNumberFormat="1" applyFont="1" applyFill="1" applyBorder="1" applyAlignment="1">
      <alignment horizontal="center"/>
    </xf>
    <xf numFmtId="0" fontId="33" fillId="5" borderId="63" xfId="0" applyFont="1" applyFill="1" applyBorder="1" applyAlignment="1">
      <alignment horizontal="center"/>
    </xf>
    <xf numFmtId="165" fontId="32" fillId="5" borderId="63" xfId="0" applyNumberFormat="1" applyFont="1" applyFill="1" applyBorder="1"/>
    <xf numFmtId="0" fontId="31" fillId="5" borderId="63" xfId="0" applyFont="1" applyFill="1" applyBorder="1" applyAlignment="1">
      <alignment horizontal="center"/>
    </xf>
    <xf numFmtId="0" fontId="56" fillId="5" borderId="63" xfId="0" applyFont="1" applyFill="1" applyBorder="1"/>
    <xf numFmtId="164" fontId="33" fillId="5" borderId="63" xfId="0" applyNumberFormat="1" applyFont="1" applyFill="1" applyBorder="1"/>
    <xf numFmtId="0" fontId="56" fillId="5" borderId="64" xfId="0" applyFont="1" applyFill="1" applyBorder="1" applyAlignment="1">
      <alignment horizontal="center"/>
    </xf>
    <xf numFmtId="0" fontId="2" fillId="5" borderId="56" xfId="0" applyFont="1" applyFill="1" applyBorder="1"/>
    <xf numFmtId="44" fontId="55" fillId="5" borderId="51" xfId="2" applyFont="1" applyFill="1" applyBorder="1"/>
    <xf numFmtId="44" fontId="55" fillId="5" borderId="50" xfId="1" applyFont="1" applyFill="1" applyBorder="1"/>
    <xf numFmtId="0" fontId="33" fillId="5" borderId="63" xfId="0" applyFont="1" applyFill="1" applyBorder="1"/>
    <xf numFmtId="0" fontId="49" fillId="6" borderId="31" xfId="2" applyNumberFormat="1" applyFont="1" applyFill="1" applyBorder="1" applyAlignment="1">
      <alignment horizontal="center"/>
    </xf>
    <xf numFmtId="0" fontId="50" fillId="6" borderId="62" xfId="2" applyNumberFormat="1" applyFont="1" applyFill="1" applyBorder="1" applyAlignment="1">
      <alignment horizontal="center"/>
    </xf>
    <xf numFmtId="0" fontId="50" fillId="6" borderId="61" xfId="2" applyNumberFormat="1" applyFont="1" applyFill="1" applyBorder="1" applyAlignment="1">
      <alignment horizontal="center"/>
    </xf>
    <xf numFmtId="44" fontId="54" fillId="5" borderId="35" xfId="1" applyFont="1" applyFill="1" applyBorder="1"/>
    <xf numFmtId="44" fontId="54" fillId="5" borderId="0" xfId="1" applyFont="1" applyFill="1" applyBorder="1"/>
    <xf numFmtId="44" fontId="55" fillId="5" borderId="0" xfId="2" applyFont="1" applyFill="1" applyBorder="1"/>
    <xf numFmtId="44" fontId="55" fillId="5" borderId="0" xfId="1" applyFont="1" applyFill="1" applyBorder="1"/>
    <xf numFmtId="44" fontId="49" fillId="5" borderId="55" xfId="1" applyFont="1" applyFill="1" applyBorder="1"/>
    <xf numFmtId="44" fontId="48" fillId="5" borderId="55" xfId="1" applyFont="1" applyFill="1" applyBorder="1"/>
    <xf numFmtId="165" fontId="5" fillId="5" borderId="8" xfId="1" applyNumberFormat="1" applyFont="1" applyFill="1" applyBorder="1" applyAlignment="1">
      <alignment horizontal="center"/>
    </xf>
    <xf numFmtId="165" fontId="5" fillId="5" borderId="7" xfId="0" applyNumberFormat="1" applyFont="1" applyFill="1" applyBorder="1"/>
    <xf numFmtId="0" fontId="18" fillId="5" borderId="7" xfId="0" applyFont="1" applyFill="1" applyBorder="1" applyAlignment="1">
      <alignment horizontal="center"/>
    </xf>
    <xf numFmtId="0" fontId="15" fillId="5" borderId="7" xfId="0" applyFont="1" applyFill="1" applyBorder="1"/>
    <xf numFmtId="0" fontId="2" fillId="5" borderId="7" xfId="0" applyFont="1" applyFill="1" applyBorder="1"/>
    <xf numFmtId="44" fontId="40" fillId="5" borderId="66" xfId="2" applyFont="1" applyFill="1" applyBorder="1"/>
    <xf numFmtId="164" fontId="2" fillId="0" borderId="35" xfId="0" applyNumberFormat="1" applyFont="1" applyFill="1" applyBorder="1"/>
    <xf numFmtId="0" fontId="15" fillId="0" borderId="7" xfId="0" applyFont="1" applyBorder="1" applyAlignment="1">
      <alignment horizontal="center"/>
    </xf>
    <xf numFmtId="0" fontId="46" fillId="5" borderId="7" xfId="0" applyFont="1" applyFill="1" applyBorder="1" applyAlignment="1">
      <alignment horizontal="center"/>
    </xf>
    <xf numFmtId="44" fontId="46" fillId="5" borderId="48" xfId="2" applyFont="1" applyFill="1" applyBorder="1" applyAlignment="1">
      <alignment horizontal="center"/>
    </xf>
    <xf numFmtId="0" fontId="48" fillId="5" borderId="7" xfId="0" applyFont="1" applyFill="1" applyBorder="1" applyAlignment="1">
      <alignment horizontal="center"/>
    </xf>
    <xf numFmtId="44" fontId="48" fillId="5" borderId="48" xfId="2" applyFont="1" applyFill="1" applyBorder="1" applyAlignment="1">
      <alignment horizontal="center"/>
    </xf>
    <xf numFmtId="164" fontId="7" fillId="5" borderId="35" xfId="0" applyNumberFormat="1" applyFont="1" applyFill="1" applyBorder="1"/>
    <xf numFmtId="0" fontId="15" fillId="5" borderId="7" xfId="0" applyFont="1" applyFill="1" applyBorder="1" applyAlignment="1">
      <alignment horizontal="center"/>
    </xf>
    <xf numFmtId="0" fontId="2" fillId="5" borderId="0" xfId="0" applyFont="1" applyFill="1" applyBorder="1"/>
    <xf numFmtId="0" fontId="33" fillId="5" borderId="0" xfId="0" applyFont="1" applyFill="1" applyBorder="1"/>
    <xf numFmtId="44" fontId="39" fillId="5" borderId="16" xfId="1" applyFont="1" applyFill="1" applyBorder="1"/>
    <xf numFmtId="44" fontId="40" fillId="5" borderId="16" xfId="1" applyFont="1" applyFill="1" applyBorder="1"/>
    <xf numFmtId="44" fontId="46" fillId="5" borderId="18" xfId="1" applyFont="1" applyFill="1" applyBorder="1"/>
    <xf numFmtId="0" fontId="58" fillId="5" borderId="56" xfId="0" applyFont="1" applyFill="1" applyBorder="1" applyAlignment="1">
      <alignment horizontal="center"/>
    </xf>
    <xf numFmtId="0" fontId="59" fillId="5" borderId="56" xfId="0" applyFont="1" applyFill="1" applyBorder="1"/>
    <xf numFmtId="0" fontId="59" fillId="5" borderId="57" xfId="0" applyFont="1" applyFill="1" applyBorder="1" applyAlignment="1">
      <alignment horizontal="center"/>
    </xf>
    <xf numFmtId="0" fontId="59" fillId="5" borderId="0" xfId="0" applyFont="1" applyFill="1"/>
    <xf numFmtId="0" fontId="56" fillId="0" borderId="0" xfId="0" applyFont="1"/>
    <xf numFmtId="44" fontId="49" fillId="5" borderId="51" xfId="1" applyFont="1" applyFill="1" applyBorder="1"/>
    <xf numFmtId="0" fontId="15" fillId="0" borderId="27" xfId="0" applyFont="1" applyFill="1" applyBorder="1"/>
    <xf numFmtId="44" fontId="54" fillId="0" borderId="55" xfId="1" applyFont="1" applyFill="1" applyBorder="1"/>
    <xf numFmtId="44" fontId="54" fillId="0" borderId="7" xfId="1" applyFont="1" applyFill="1" applyBorder="1"/>
    <xf numFmtId="44" fontId="55" fillId="0" borderId="48" xfId="2" applyFont="1" applyFill="1" applyBorder="1"/>
    <xf numFmtId="44" fontId="55" fillId="0" borderId="55" xfId="1" applyFont="1" applyFill="1" applyBorder="1"/>
    <xf numFmtId="44" fontId="55" fillId="0" borderId="7" xfId="1" applyFont="1" applyFill="1" applyBorder="1"/>
    <xf numFmtId="44" fontId="40" fillId="0" borderId="21" xfId="2" applyFont="1" applyFill="1" applyBorder="1"/>
    <xf numFmtId="44" fontId="40" fillId="0" borderId="23" xfId="2" applyFont="1" applyFill="1" applyBorder="1"/>
    <xf numFmtId="44" fontId="55" fillId="0" borderId="9" xfId="2" applyFont="1" applyFill="1" applyBorder="1"/>
    <xf numFmtId="44" fontId="46" fillId="0" borderId="0" xfId="1" applyFont="1" applyFill="1" applyBorder="1"/>
    <xf numFmtId="44" fontId="46" fillId="0" borderId="0" xfId="2" applyFont="1" applyFill="1" applyBorder="1"/>
    <xf numFmtId="44" fontId="48" fillId="0" borderId="0" xfId="1" applyFont="1" applyFill="1" applyBorder="1"/>
    <xf numFmtId="44" fontId="48" fillId="0" borderId="0" xfId="2" applyFont="1" applyFill="1" applyBorder="1"/>
    <xf numFmtId="165" fontId="5" fillId="0" borderId="0" xfId="1" applyNumberFormat="1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165" fontId="5" fillId="0" borderId="0" xfId="0" applyNumberFormat="1" applyFont="1" applyFill="1" applyBorder="1"/>
    <xf numFmtId="0" fontId="18" fillId="0" borderId="0" xfId="0" applyFont="1" applyFill="1" applyBorder="1" applyAlignment="1">
      <alignment horizontal="center"/>
    </xf>
    <xf numFmtId="0" fontId="15" fillId="0" borderId="0" xfId="0" applyFont="1" applyFill="1" applyBorder="1"/>
    <xf numFmtId="165" fontId="32" fillId="0" borderId="0" xfId="1" applyNumberFormat="1" applyFont="1" applyFill="1" applyBorder="1" applyAlignment="1">
      <alignment horizontal="center"/>
    </xf>
    <xf numFmtId="0" fontId="33" fillId="2" borderId="0" xfId="0" applyFont="1" applyFill="1" applyBorder="1" applyAlignment="1">
      <alignment horizontal="center"/>
    </xf>
    <xf numFmtId="165" fontId="32" fillId="0" borderId="0" xfId="0" applyNumberFormat="1" applyFont="1" applyFill="1" applyBorder="1"/>
    <xf numFmtId="0" fontId="31" fillId="0" borderId="0" xfId="0" applyFont="1" applyFill="1" applyBorder="1" applyAlignment="1">
      <alignment horizontal="center"/>
    </xf>
    <xf numFmtId="0" fontId="56" fillId="0" borderId="0" xfId="0" applyFont="1" applyFill="1" applyBorder="1"/>
    <xf numFmtId="164" fontId="33" fillId="0" borderId="0" xfId="0" applyNumberFormat="1" applyFont="1" applyFill="1" applyBorder="1"/>
    <xf numFmtId="44" fontId="49" fillId="0" borderId="18" xfId="1" applyFont="1" applyFill="1" applyBorder="1"/>
    <xf numFmtId="44" fontId="46" fillId="0" borderId="56" xfId="1" applyFont="1" applyFill="1" applyBorder="1"/>
    <xf numFmtId="44" fontId="46" fillId="0" borderId="56" xfId="2" applyFont="1" applyFill="1" applyBorder="1"/>
    <xf numFmtId="44" fontId="48" fillId="0" borderId="56" xfId="1" applyFont="1" applyFill="1" applyBorder="1"/>
    <xf numFmtId="44" fontId="48" fillId="0" borderId="56" xfId="2" applyFont="1" applyFill="1" applyBorder="1"/>
    <xf numFmtId="165" fontId="5" fillId="0" borderId="56" xfId="1" applyNumberFormat="1" applyFont="1" applyFill="1" applyBorder="1" applyAlignment="1">
      <alignment horizontal="center"/>
    </xf>
    <xf numFmtId="0" fontId="2" fillId="2" borderId="56" xfId="0" applyFont="1" applyFill="1" applyBorder="1" applyAlignment="1">
      <alignment horizontal="center"/>
    </xf>
    <xf numFmtId="165" fontId="5" fillId="0" borderId="56" xfId="0" applyNumberFormat="1" applyFont="1" applyFill="1" applyBorder="1"/>
    <xf numFmtId="0" fontId="18" fillId="0" borderId="56" xfId="0" applyFont="1" applyFill="1" applyBorder="1" applyAlignment="1">
      <alignment horizontal="center"/>
    </xf>
    <xf numFmtId="0" fontId="15" fillId="0" borderId="56" xfId="0" applyFont="1" applyFill="1" applyBorder="1"/>
    <xf numFmtId="164" fontId="2" fillId="0" borderId="56" xfId="0" applyNumberFormat="1" applyFont="1" applyFill="1" applyBorder="1"/>
    <xf numFmtId="0" fontId="15" fillId="0" borderId="57" xfId="0" applyFont="1" applyBorder="1" applyAlignment="1">
      <alignment horizontal="center"/>
    </xf>
    <xf numFmtId="44" fontId="49" fillId="0" borderId="35" xfId="1" applyFont="1" applyFill="1" applyBorder="1"/>
    <xf numFmtId="0" fontId="15" fillId="0" borderId="65" xfId="0" applyFont="1" applyBorder="1" applyAlignment="1">
      <alignment horizontal="center"/>
    </xf>
    <xf numFmtId="44" fontId="48" fillId="0" borderId="35" xfId="1" applyFont="1" applyFill="1" applyBorder="1"/>
    <xf numFmtId="0" fontId="56" fillId="0" borderId="65" xfId="0" applyFont="1" applyBorder="1" applyAlignment="1">
      <alignment horizontal="center"/>
    </xf>
    <xf numFmtId="44" fontId="48" fillId="0" borderId="19" xfId="1" applyFont="1" applyFill="1" applyBorder="1"/>
    <xf numFmtId="44" fontId="48" fillId="0" borderId="63" xfId="1" applyFont="1" applyFill="1" applyBorder="1"/>
    <xf numFmtId="44" fontId="48" fillId="0" borderId="63" xfId="2" applyFont="1" applyFill="1" applyBorder="1"/>
    <xf numFmtId="165" fontId="32" fillId="0" borderId="63" xfId="1" applyNumberFormat="1" applyFont="1" applyFill="1" applyBorder="1" applyAlignment="1">
      <alignment horizontal="center"/>
    </xf>
    <xf numFmtId="0" fontId="33" fillId="2" borderId="63" xfId="0" applyFont="1" applyFill="1" applyBorder="1" applyAlignment="1">
      <alignment horizontal="center"/>
    </xf>
    <xf numFmtId="165" fontId="32" fillId="0" borderId="63" xfId="0" applyNumberFormat="1" applyFont="1" applyFill="1" applyBorder="1"/>
    <xf numFmtId="0" fontId="31" fillId="0" borderId="63" xfId="0" applyFont="1" applyFill="1" applyBorder="1" applyAlignment="1">
      <alignment horizontal="center"/>
    </xf>
    <xf numFmtId="0" fontId="56" fillId="0" borderId="63" xfId="0" applyFont="1" applyFill="1" applyBorder="1"/>
    <xf numFmtId="164" fontId="33" fillId="0" borderId="63" xfId="0" applyNumberFormat="1" applyFont="1" applyFill="1" applyBorder="1"/>
    <xf numFmtId="0" fontId="56" fillId="0" borderId="64" xfId="0" applyFont="1" applyBorder="1" applyAlignment="1">
      <alignment horizontal="center"/>
    </xf>
    <xf numFmtId="0" fontId="56" fillId="0" borderId="2" xfId="0" applyFont="1" applyBorder="1" applyAlignment="1">
      <alignment horizontal="center" wrapText="1"/>
    </xf>
    <xf numFmtId="44" fontId="40" fillId="5" borderId="33" xfId="2" applyFont="1" applyFill="1" applyBorder="1"/>
    <xf numFmtId="44" fontId="42" fillId="5" borderId="6" xfId="2" applyFont="1" applyFill="1" applyBorder="1"/>
    <xf numFmtId="0" fontId="19" fillId="5" borderId="0" xfId="0" applyFont="1" applyFill="1" applyBorder="1" applyAlignment="1">
      <alignment horizontal="center"/>
    </xf>
    <xf numFmtId="0" fontId="19" fillId="5" borderId="56" xfId="0" applyFont="1" applyFill="1" applyBorder="1" applyAlignment="1">
      <alignment horizontal="center"/>
    </xf>
    <xf numFmtId="44" fontId="49" fillId="5" borderId="19" xfId="1" applyFont="1" applyFill="1" applyBorder="1"/>
    <xf numFmtId="44" fontId="46" fillId="5" borderId="63" xfId="1" applyFont="1" applyFill="1" applyBorder="1"/>
    <xf numFmtId="44" fontId="54" fillId="5" borderId="52" xfId="1" applyFont="1" applyFill="1" applyBorder="1"/>
    <xf numFmtId="44" fontId="54" fillId="5" borderId="1" xfId="1" applyFont="1" applyFill="1" applyBorder="1"/>
    <xf numFmtId="44" fontId="55" fillId="5" borderId="53" xfId="2" applyFont="1" applyFill="1" applyBorder="1"/>
    <xf numFmtId="44" fontId="55" fillId="5" borderId="52" xfId="1" applyFont="1" applyFill="1" applyBorder="1"/>
    <xf numFmtId="44" fontId="55" fillId="5" borderId="1" xfId="1" applyFont="1" applyFill="1" applyBorder="1"/>
    <xf numFmtId="44" fontId="55" fillId="5" borderId="33" xfId="2" applyFont="1" applyFill="1" applyBorder="1"/>
    <xf numFmtId="0" fontId="60" fillId="5" borderId="0" xfId="0" applyFont="1" applyFill="1" applyBorder="1" applyAlignment="1">
      <alignment horizontal="center"/>
    </xf>
    <xf numFmtId="0" fontId="60" fillId="5" borderId="63" xfId="0" applyFont="1" applyFill="1" applyBorder="1" applyAlignment="1">
      <alignment horizontal="center"/>
    </xf>
    <xf numFmtId="44" fontId="40" fillId="0" borderId="22" xfId="2" applyFont="1" applyFill="1" applyBorder="1"/>
    <xf numFmtId="44" fontId="40" fillId="5" borderId="22" xfId="2" applyFont="1" applyFill="1" applyBorder="1"/>
    <xf numFmtId="44" fontId="49" fillId="4" borderId="50" xfId="1" applyFont="1" applyFill="1" applyBorder="1"/>
    <xf numFmtId="0" fontId="14" fillId="0" borderId="0" xfId="0" applyFont="1"/>
    <xf numFmtId="0" fontId="15" fillId="0" borderId="0" xfId="0" applyFont="1" applyBorder="1"/>
    <xf numFmtId="0" fontId="14" fillId="0" borderId="0" xfId="0" applyFont="1" applyBorder="1"/>
    <xf numFmtId="0" fontId="14" fillId="0" borderId="0" xfId="0" applyFont="1" applyFill="1" applyBorder="1"/>
    <xf numFmtId="0" fontId="15" fillId="0" borderId="0" xfId="0" applyFont="1" applyFill="1"/>
    <xf numFmtId="0" fontId="14" fillId="0" borderId="0" xfId="0" applyFont="1" applyFill="1"/>
    <xf numFmtId="164" fontId="2" fillId="0" borderId="0" xfId="0" applyNumberFormat="1" applyFont="1" applyFill="1" applyBorder="1" applyAlignment="1">
      <alignment wrapText="1"/>
    </xf>
    <xf numFmtId="44" fontId="4" fillId="0" borderId="18" xfId="1" applyFont="1" applyFill="1" applyBorder="1" applyAlignment="1">
      <alignment wrapText="1"/>
    </xf>
    <xf numFmtId="44" fontId="2" fillId="0" borderId="56" xfId="1" applyFont="1" applyFill="1" applyBorder="1" applyAlignment="1">
      <alignment wrapText="1"/>
    </xf>
    <xf numFmtId="44" fontId="10" fillId="0" borderId="56" xfId="1" applyFont="1" applyFill="1" applyBorder="1" applyAlignment="1">
      <alignment wrapText="1"/>
    </xf>
    <xf numFmtId="44" fontId="5" fillId="0" borderId="56" xfId="1" applyFont="1" applyFill="1" applyBorder="1" applyAlignment="1">
      <alignment wrapText="1"/>
    </xf>
    <xf numFmtId="0" fontId="0" fillId="0" borderId="56" xfId="0" applyFill="1" applyBorder="1" applyAlignment="1">
      <alignment wrapText="1"/>
    </xf>
    <xf numFmtId="0" fontId="3" fillId="0" borderId="56" xfId="0" applyFont="1" applyFill="1" applyBorder="1" applyAlignment="1">
      <alignment wrapText="1"/>
    </xf>
    <xf numFmtId="0" fontId="0" fillId="0" borderId="57" xfId="0" applyFill="1" applyBorder="1" applyAlignment="1">
      <alignment wrapText="1"/>
    </xf>
    <xf numFmtId="0" fontId="0" fillId="0" borderId="0" xfId="0" applyBorder="1" applyAlignment="1">
      <alignment wrapText="1"/>
    </xf>
    <xf numFmtId="44" fontId="0" fillId="0" borderId="0" xfId="2" applyFont="1" applyAlignment="1">
      <alignment wrapText="1"/>
    </xf>
    <xf numFmtId="44" fontId="48" fillId="0" borderId="40" xfId="2" applyFont="1" applyFill="1" applyBorder="1"/>
    <xf numFmtId="44" fontId="48" fillId="0" borderId="40" xfId="2" applyFont="1" applyFill="1" applyBorder="1" applyAlignment="1">
      <alignment horizontal="left" wrapText="1"/>
    </xf>
    <xf numFmtId="44" fontId="48" fillId="0" borderId="50" xfId="2" applyFont="1" applyFill="1" applyBorder="1"/>
    <xf numFmtId="44" fontId="48" fillId="5" borderId="52" xfId="2" applyFont="1" applyFill="1" applyBorder="1"/>
    <xf numFmtId="164" fontId="32" fillId="0" borderId="0" xfId="0" applyNumberFormat="1" applyFont="1" applyFill="1" applyBorder="1"/>
    <xf numFmtId="44" fontId="32" fillId="0" borderId="35" xfId="1" applyFont="1" applyFill="1" applyBorder="1"/>
    <xf numFmtId="0" fontId="31" fillId="0" borderId="0" xfId="0" applyFont="1" applyBorder="1"/>
    <xf numFmtId="44" fontId="31" fillId="0" borderId="0" xfId="2" applyFont="1"/>
    <xf numFmtId="0" fontId="31" fillId="0" borderId="0" xfId="0" applyFont="1"/>
    <xf numFmtId="0" fontId="34" fillId="0" borderId="56" xfId="0" applyFont="1" applyFill="1" applyBorder="1" applyAlignment="1">
      <alignment wrapText="1"/>
    </xf>
    <xf numFmtId="0" fontId="11" fillId="0" borderId="0" xfId="0" applyFont="1" applyAlignment="1">
      <alignment horizontal="center"/>
    </xf>
    <xf numFmtId="0" fontId="14" fillId="0" borderId="22" xfId="0" applyFont="1" applyFill="1" applyBorder="1"/>
    <xf numFmtId="0" fontId="65" fillId="0" borderId="0" xfId="0" applyFont="1" applyBorder="1" applyAlignment="1">
      <alignment horizontal="center" vertical="top" wrapText="1"/>
    </xf>
    <xf numFmtId="0" fontId="65" fillId="0" borderId="0" xfId="0" applyFont="1" applyBorder="1" applyAlignment="1">
      <alignment vertical="top" wrapText="1"/>
    </xf>
    <xf numFmtId="0" fontId="66" fillId="0" borderId="0" xfId="0" applyFont="1"/>
    <xf numFmtId="0" fontId="66" fillId="0" borderId="0" xfId="0" applyFont="1" applyAlignment="1">
      <alignment horizontal="center"/>
    </xf>
    <xf numFmtId="168" fontId="66" fillId="7" borderId="2" xfId="0" applyNumberFormat="1" applyFont="1" applyFill="1" applyBorder="1" applyProtection="1">
      <protection locked="0"/>
    </xf>
    <xf numFmtId="0" fontId="66" fillId="7" borderId="2" xfId="0" applyFont="1" applyFill="1" applyBorder="1" applyProtection="1">
      <protection locked="0"/>
    </xf>
    <xf numFmtId="169" fontId="66" fillId="7" borderId="2" xfId="0" applyNumberFormat="1" applyFont="1" applyFill="1" applyBorder="1" applyAlignment="1" applyProtection="1">
      <alignment horizontal="center"/>
      <protection locked="0"/>
    </xf>
    <xf numFmtId="0" fontId="22" fillId="0" borderId="1" xfId="0" applyFont="1" applyFill="1" applyBorder="1" applyAlignment="1" applyProtection="1">
      <alignment horizontal="center"/>
    </xf>
    <xf numFmtId="0" fontId="66" fillId="0" borderId="0" xfId="0" applyFont="1" applyFill="1" applyBorder="1" applyProtection="1"/>
    <xf numFmtId="0" fontId="66" fillId="0" borderId="65" xfId="0" applyFont="1" applyFill="1" applyBorder="1" applyProtection="1"/>
    <xf numFmtId="0" fontId="22" fillId="0" borderId="2" xfId="0" applyFont="1" applyFill="1" applyBorder="1" applyAlignment="1" applyProtection="1">
      <alignment horizontal="center"/>
    </xf>
    <xf numFmtId="0" fontId="66" fillId="0" borderId="2" xfId="0" applyFont="1" applyFill="1" applyBorder="1" applyAlignment="1" applyProtection="1">
      <alignment horizontal="center"/>
    </xf>
    <xf numFmtId="0" fontId="66" fillId="0" borderId="0" xfId="0" applyFont="1" applyFill="1" applyBorder="1" applyAlignment="1" applyProtection="1">
      <alignment horizontal="left"/>
    </xf>
    <xf numFmtId="0" fontId="66" fillId="0" borderId="35" xfId="0" applyFont="1" applyFill="1" applyBorder="1" applyAlignment="1" applyProtection="1">
      <alignment horizontal="left"/>
    </xf>
    <xf numFmtId="0" fontId="66" fillId="0" borderId="35" xfId="0" applyFont="1" applyFill="1" applyBorder="1" applyAlignment="1" applyProtection="1">
      <alignment horizontal="center"/>
    </xf>
    <xf numFmtId="14" fontId="22" fillId="0" borderId="2" xfId="0" applyNumberFormat="1" applyFont="1" applyFill="1" applyBorder="1" applyAlignment="1" applyProtection="1">
      <alignment horizontal="center"/>
    </xf>
    <xf numFmtId="0" fontId="65" fillId="0" borderId="2" xfId="0" applyFont="1" applyFill="1" applyBorder="1" applyAlignment="1" applyProtection="1">
      <alignment horizontal="center" vertical="top" wrapText="1"/>
    </xf>
    <xf numFmtId="0" fontId="65" fillId="0" borderId="2" xfId="0" applyFont="1" applyFill="1" applyBorder="1" applyAlignment="1" applyProtection="1">
      <alignment vertical="top" wrapText="1"/>
    </xf>
    <xf numFmtId="168" fontId="66" fillId="0" borderId="2" xfId="0" applyNumberFormat="1" applyFont="1" applyFill="1" applyBorder="1" applyProtection="1"/>
    <xf numFmtId="168" fontId="66" fillId="0" borderId="41" xfId="0" applyNumberFormat="1" applyFont="1" applyFill="1" applyBorder="1" applyProtection="1"/>
    <xf numFmtId="168" fontId="22" fillId="0" borderId="2" xfId="0" applyNumberFormat="1" applyFont="1" applyFill="1" applyBorder="1" applyProtection="1"/>
    <xf numFmtId="168" fontId="22" fillId="0" borderId="41" xfId="0" applyNumberFormat="1" applyFont="1" applyFill="1" applyBorder="1" applyProtection="1"/>
    <xf numFmtId="0" fontId="22" fillId="0" borderId="40" xfId="0" applyFont="1" applyFill="1" applyBorder="1" applyAlignment="1" applyProtection="1">
      <alignment horizontal="center"/>
    </xf>
    <xf numFmtId="0" fontId="66" fillId="0" borderId="0" xfId="0" applyFont="1" applyFill="1" applyBorder="1" applyAlignment="1" applyProtection="1">
      <alignment horizontal="center"/>
    </xf>
    <xf numFmtId="0" fontId="66" fillId="0" borderId="35" xfId="0" applyFont="1" applyBorder="1" applyAlignment="1" applyProtection="1">
      <alignment horizontal="center"/>
    </xf>
    <xf numFmtId="0" fontId="66" fillId="0" borderId="0" xfId="0" applyFont="1" applyBorder="1" applyProtection="1"/>
    <xf numFmtId="0" fontId="66" fillId="0" borderId="65" xfId="0" applyFont="1" applyBorder="1" applyProtection="1"/>
    <xf numFmtId="0" fontId="66" fillId="0" borderId="35" xfId="0" applyFont="1" applyBorder="1" applyProtection="1"/>
    <xf numFmtId="0" fontId="66" fillId="0" borderId="19" xfId="0" applyFont="1" applyBorder="1" applyProtection="1"/>
    <xf numFmtId="0" fontId="22" fillId="0" borderId="63" xfId="0" applyFont="1" applyBorder="1" applyAlignment="1" applyProtection="1">
      <alignment horizontal="center"/>
    </xf>
    <xf numFmtId="0" fontId="66" fillId="0" borderId="63" xfId="0" applyFont="1" applyBorder="1" applyProtection="1"/>
    <xf numFmtId="0" fontId="66" fillId="0" borderId="64" xfId="0" applyFont="1" applyBorder="1" applyProtection="1"/>
    <xf numFmtId="0" fontId="60" fillId="0" borderId="0" xfId="0" applyFont="1"/>
    <xf numFmtId="0" fontId="66" fillId="0" borderId="0" xfId="0" applyFont="1" applyAlignment="1">
      <alignment horizontal="left"/>
    </xf>
    <xf numFmtId="170" fontId="22" fillId="7" borderId="40" xfId="0" applyNumberFormat="1" applyFont="1" applyFill="1" applyBorder="1" applyAlignment="1" applyProtection="1">
      <alignment horizontal="center"/>
      <protection locked="0"/>
    </xf>
    <xf numFmtId="0" fontId="22" fillId="0" borderId="0" xfId="0" applyFont="1" applyAlignment="1">
      <alignment horizontal="center"/>
    </xf>
    <xf numFmtId="1" fontId="66" fillId="0" borderId="2" xfId="0" applyNumberFormat="1" applyFont="1" applyFill="1" applyBorder="1" applyAlignment="1" applyProtection="1">
      <alignment horizontal="center"/>
    </xf>
    <xf numFmtId="1" fontId="66" fillId="7" borderId="40" xfId="0" applyNumberFormat="1" applyFont="1" applyFill="1" applyBorder="1" applyAlignment="1" applyProtection="1">
      <alignment horizontal="center"/>
      <protection locked="0"/>
    </xf>
    <xf numFmtId="0" fontId="18" fillId="0" borderId="18" xfId="0" applyFont="1" applyBorder="1" applyAlignment="1">
      <alignment horizontal="center"/>
    </xf>
    <xf numFmtId="0" fontId="18" fillId="0" borderId="56" xfId="0" applyFont="1" applyBorder="1" applyAlignment="1">
      <alignment horizontal="center"/>
    </xf>
    <xf numFmtId="0" fontId="18" fillId="0" borderId="57" xfId="0" applyFont="1" applyBorder="1" applyAlignment="1">
      <alignment horizontal="center"/>
    </xf>
    <xf numFmtId="0" fontId="14" fillId="0" borderId="18" xfId="0" applyFont="1" applyBorder="1" applyAlignment="1">
      <alignment horizontal="center"/>
    </xf>
    <xf numFmtId="0" fontId="14" fillId="0" borderId="57" xfId="0" applyFont="1" applyBorder="1" applyAlignment="1">
      <alignment horizontal="center"/>
    </xf>
    <xf numFmtId="0" fontId="14" fillId="0" borderId="29" xfId="0" applyFont="1" applyBorder="1" applyAlignment="1">
      <alignment horizontal="center"/>
    </xf>
    <xf numFmtId="0" fontId="14" fillId="0" borderId="58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38" fillId="0" borderId="29" xfId="0" applyFont="1" applyBorder="1" applyAlignment="1">
      <alignment horizontal="center"/>
    </xf>
    <xf numFmtId="0" fontId="39" fillId="0" borderId="24" xfId="0" applyFont="1" applyBorder="1" applyAlignment="1">
      <alignment horizontal="center"/>
    </xf>
    <xf numFmtId="0" fontId="36" fillId="0" borderId="58" xfId="0" applyFont="1" applyBorder="1" applyAlignment="1">
      <alignment horizontal="center"/>
    </xf>
    <xf numFmtId="0" fontId="38" fillId="0" borderId="18" xfId="0" applyFont="1" applyBorder="1" applyAlignment="1">
      <alignment horizontal="center"/>
    </xf>
    <xf numFmtId="0" fontId="40" fillId="0" borderId="56" xfId="0" applyFont="1" applyBorder="1" applyAlignment="1">
      <alignment horizontal="center"/>
    </xf>
    <xf numFmtId="0" fontId="37" fillId="0" borderId="57" xfId="0" applyFont="1" applyBorder="1" applyAlignment="1">
      <alignment horizontal="center"/>
    </xf>
    <xf numFmtId="0" fontId="42" fillId="6" borderId="31" xfId="2" applyNumberFormat="1" applyFont="1" applyFill="1" applyBorder="1" applyAlignment="1">
      <alignment horizontal="center"/>
    </xf>
    <xf numFmtId="0" fontId="36" fillId="6" borderId="62" xfId="2" applyNumberFormat="1" applyFont="1" applyFill="1" applyBorder="1" applyAlignment="1">
      <alignment horizontal="center"/>
    </xf>
    <xf numFmtId="0" fontId="36" fillId="6" borderId="61" xfId="2" applyNumberFormat="1" applyFont="1" applyFill="1" applyBorder="1" applyAlignment="1">
      <alignment horizontal="center"/>
    </xf>
    <xf numFmtId="0" fontId="39" fillId="0" borderId="56" xfId="0" applyFont="1" applyBorder="1" applyAlignment="1">
      <alignment horizontal="center"/>
    </xf>
    <xf numFmtId="0" fontId="36" fillId="0" borderId="57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45" fillId="0" borderId="18" xfId="0" applyFont="1" applyBorder="1" applyAlignment="1">
      <alignment horizontal="center"/>
    </xf>
    <xf numFmtId="0" fontId="46" fillId="0" borderId="56" xfId="0" applyFont="1" applyBorder="1" applyAlignment="1">
      <alignment horizontal="center"/>
    </xf>
    <xf numFmtId="0" fontId="43" fillId="0" borderId="57" xfId="0" applyFont="1" applyBorder="1" applyAlignment="1">
      <alignment horizontal="center"/>
    </xf>
    <xf numFmtId="0" fontId="47" fillId="0" borderId="18" xfId="0" applyFont="1" applyBorder="1" applyAlignment="1">
      <alignment horizontal="center"/>
    </xf>
    <xf numFmtId="0" fontId="48" fillId="0" borderId="56" xfId="0" applyFont="1" applyBorder="1" applyAlignment="1">
      <alignment horizontal="center"/>
    </xf>
    <xf numFmtId="0" fontId="44" fillId="0" borderId="57" xfId="0" applyFont="1" applyBorder="1" applyAlignment="1">
      <alignment horizontal="center"/>
    </xf>
    <xf numFmtId="0" fontId="48" fillId="6" borderId="31" xfId="2" applyNumberFormat="1" applyFont="1" applyFill="1" applyBorder="1" applyAlignment="1">
      <alignment horizontal="center"/>
    </xf>
    <xf numFmtId="0" fontId="51" fillId="6" borderId="62" xfId="2" applyNumberFormat="1" applyFont="1" applyFill="1" applyBorder="1" applyAlignment="1">
      <alignment horizontal="center"/>
    </xf>
    <xf numFmtId="0" fontId="51" fillId="6" borderId="61" xfId="2" applyNumberFormat="1" applyFont="1" applyFill="1" applyBorder="1" applyAlignment="1">
      <alignment horizontal="center"/>
    </xf>
    <xf numFmtId="0" fontId="11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68" fillId="7" borderId="2" xfId="0" applyFont="1" applyFill="1" applyBorder="1" applyAlignment="1" applyProtection="1">
      <alignment horizontal="center" vertical="center"/>
    </xf>
    <xf numFmtId="0" fontId="68" fillId="7" borderId="41" xfId="0" applyFont="1" applyFill="1" applyBorder="1" applyAlignment="1" applyProtection="1">
      <alignment horizontal="center" vertical="center"/>
    </xf>
    <xf numFmtId="0" fontId="67" fillId="0" borderId="10" xfId="0" applyFont="1" applyFill="1" applyBorder="1" applyAlignment="1" applyProtection="1">
      <alignment horizontal="center"/>
    </xf>
    <xf numFmtId="0" fontId="67" fillId="0" borderId="11" xfId="0" applyFont="1" applyFill="1" applyBorder="1" applyAlignment="1" applyProtection="1">
      <alignment horizontal="center"/>
    </xf>
    <xf numFmtId="0" fontId="67" fillId="0" borderId="12" xfId="0" applyFont="1" applyFill="1" applyBorder="1" applyAlignment="1" applyProtection="1">
      <alignment horizontal="center"/>
    </xf>
    <xf numFmtId="0" fontId="66" fillId="7" borderId="6" xfId="0" applyFont="1" applyFill="1" applyBorder="1" applyAlignment="1" applyProtection="1">
      <alignment horizontal="center"/>
    </xf>
    <xf numFmtId="0" fontId="66" fillId="7" borderId="4" xfId="0" applyFont="1" applyFill="1" applyBorder="1" applyAlignment="1" applyProtection="1">
      <alignment horizontal="center"/>
    </xf>
    <xf numFmtId="0" fontId="66" fillId="7" borderId="5" xfId="0" applyFont="1" applyFill="1" applyBorder="1" applyAlignment="1" applyProtection="1">
      <alignment horizontal="center"/>
    </xf>
    <xf numFmtId="0" fontId="66" fillId="7" borderId="9" xfId="0" applyFont="1" applyFill="1" applyBorder="1" applyAlignment="1" applyProtection="1">
      <alignment horizontal="center"/>
    </xf>
    <xf numFmtId="0" fontId="66" fillId="7" borderId="0" xfId="0" applyFont="1" applyFill="1" applyBorder="1" applyAlignment="1" applyProtection="1">
      <alignment horizontal="center"/>
    </xf>
    <xf numFmtId="0" fontId="66" fillId="7" borderId="8" xfId="0" applyFont="1" applyFill="1" applyBorder="1" applyAlignment="1" applyProtection="1">
      <alignment horizontal="center"/>
    </xf>
    <xf numFmtId="0" fontId="66" fillId="7" borderId="33" xfId="0" applyFont="1" applyFill="1" applyBorder="1" applyAlignment="1" applyProtection="1">
      <alignment horizontal="center"/>
    </xf>
    <xf numFmtId="0" fontId="66" fillId="7" borderId="67" xfId="0" applyFont="1" applyFill="1" applyBorder="1" applyAlignment="1" applyProtection="1">
      <alignment horizontal="center"/>
    </xf>
    <xf numFmtId="0" fontId="66" fillId="7" borderId="44" xfId="0" applyFont="1" applyFill="1" applyBorder="1" applyAlignment="1" applyProtection="1">
      <alignment horizontal="center"/>
    </xf>
    <xf numFmtId="0" fontId="22" fillId="0" borderId="62" xfId="0" applyFont="1" applyBorder="1" applyAlignment="1" applyProtection="1">
      <alignment horizontal="center"/>
    </xf>
    <xf numFmtId="14" fontId="22" fillId="0" borderId="8" xfId="0" applyNumberFormat="1" applyFont="1" applyBorder="1" applyAlignment="1" applyProtection="1">
      <alignment horizontal="center" vertical="center"/>
    </xf>
    <xf numFmtId="167" fontId="22" fillId="7" borderId="40" xfId="0" applyNumberFormat="1" applyFont="1" applyFill="1" applyBorder="1" applyAlignment="1" applyProtection="1">
      <alignment horizontal="center"/>
      <protection locked="0"/>
    </xf>
    <xf numFmtId="167" fontId="22" fillId="7" borderId="2" xfId="0" applyNumberFormat="1" applyFont="1" applyFill="1" applyBorder="1" applyAlignment="1" applyProtection="1">
      <alignment horizontal="center"/>
      <protection locked="0"/>
    </xf>
    <xf numFmtId="0" fontId="22" fillId="0" borderId="51" xfId="0" applyFont="1" applyFill="1" applyBorder="1" applyAlignment="1" applyProtection="1">
      <alignment horizontal="center" wrapText="1"/>
    </xf>
    <xf numFmtId="0" fontId="22" fillId="0" borderId="53" xfId="0" applyFont="1" applyFill="1" applyBorder="1" applyAlignment="1" applyProtection="1">
      <alignment horizontal="center" wrapText="1"/>
    </xf>
    <xf numFmtId="0" fontId="22" fillId="0" borderId="35" xfId="0" applyFont="1" applyFill="1" applyBorder="1" applyAlignment="1" applyProtection="1">
      <alignment horizontal="left"/>
    </xf>
    <xf numFmtId="0" fontId="22" fillId="0" borderId="0" xfId="0" applyFont="1" applyFill="1" applyBorder="1" applyAlignment="1" applyProtection="1">
      <alignment horizontal="left"/>
    </xf>
    <xf numFmtId="0" fontId="22" fillId="0" borderId="8" xfId="0" applyFont="1" applyFill="1" applyBorder="1" applyAlignment="1" applyProtection="1">
      <alignment horizontal="left"/>
    </xf>
    <xf numFmtId="0" fontId="22" fillId="0" borderId="35" xfId="0" applyFont="1" applyFill="1" applyBorder="1" applyAlignment="1" applyProtection="1">
      <alignment horizontal="center"/>
    </xf>
    <xf numFmtId="0" fontId="22" fillId="0" borderId="0" xfId="0" applyFont="1" applyFill="1" applyBorder="1" applyAlignment="1" applyProtection="1">
      <alignment horizontal="center"/>
    </xf>
    <xf numFmtId="0" fontId="22" fillId="0" borderId="8" xfId="0" applyFont="1" applyFill="1" applyBorder="1" applyAlignment="1" applyProtection="1">
      <alignment horizontal="center"/>
    </xf>
    <xf numFmtId="0" fontId="22" fillId="7" borderId="30" xfId="0" applyFont="1" applyFill="1" applyBorder="1" applyAlignment="1" applyProtection="1">
      <alignment horizontal="center"/>
      <protection locked="0"/>
    </xf>
    <xf numFmtId="0" fontId="22" fillId="7" borderId="68" xfId="0" applyFont="1" applyFill="1" applyBorder="1" applyAlignment="1" applyProtection="1">
      <alignment horizontal="center"/>
      <protection locked="0"/>
    </xf>
    <xf numFmtId="0" fontId="22" fillId="7" borderId="39" xfId="0" applyFont="1" applyFill="1" applyBorder="1" applyAlignment="1" applyProtection="1">
      <alignment horizontal="center"/>
      <protection locked="0"/>
    </xf>
    <xf numFmtId="2" fontId="66" fillId="7" borderId="2" xfId="0" applyNumberFormat="1" applyFont="1" applyFill="1" applyBorder="1" applyAlignment="1" applyProtection="1">
      <alignment horizontal="right"/>
      <protection locked="0"/>
    </xf>
    <xf numFmtId="0" fontId="22" fillId="0" borderId="3" xfId="0" applyFont="1" applyFill="1" applyBorder="1" applyAlignment="1" applyProtection="1">
      <alignment horizontal="right"/>
    </xf>
    <xf numFmtId="168" fontId="22" fillId="0" borderId="3" xfId="0" applyNumberFormat="1" applyFont="1" applyFill="1" applyBorder="1" applyProtection="1"/>
    <xf numFmtId="168" fontId="22" fillId="0" borderId="51" xfId="0" applyNumberFormat="1" applyFont="1" applyFill="1" applyBorder="1" applyProtection="1"/>
    <xf numFmtId="0" fontId="22" fillId="7" borderId="2" xfId="0" applyFont="1" applyFill="1" applyBorder="1" applyAlignment="1" applyProtection="1">
      <alignment horizontal="center"/>
    </xf>
    <xf numFmtId="2" fontId="66" fillId="0" borderId="2" xfId="0" applyNumberFormat="1" applyFont="1" applyFill="1" applyBorder="1" applyAlignment="1" applyProtection="1">
      <alignment horizontal="right"/>
      <protection locked="0"/>
    </xf>
  </cellXfs>
  <cellStyles count="5">
    <cellStyle name="Euro" xfId="1"/>
    <cellStyle name="Standard" xfId="0" builtinId="0"/>
    <cellStyle name="Standard 2" xfId="4"/>
    <cellStyle name="Standard_Tabelle1" xfId="3"/>
    <cellStyle name="Währung" xfId="2" builtinId="4"/>
  </cellStyles>
  <dxfs count="45">
    <dxf>
      <numFmt numFmtId="177" formatCode="0.00&quot;%&quot;"/>
    </dxf>
    <dxf>
      <numFmt numFmtId="176" formatCode="0.00\ &quot;m²&quot;"/>
    </dxf>
    <dxf>
      <numFmt numFmtId="175" formatCode="0.00\ &quot;m³&quot;"/>
    </dxf>
    <dxf>
      <numFmt numFmtId="174" formatCode="0\ &quot;Einh.&quot;"/>
    </dxf>
    <dxf>
      <numFmt numFmtId="177" formatCode="0.00&quot;%&quot;"/>
    </dxf>
    <dxf>
      <numFmt numFmtId="176" formatCode="0.00\ &quot;m²&quot;"/>
    </dxf>
    <dxf>
      <numFmt numFmtId="175" formatCode="0.00\ &quot;m³&quot;"/>
    </dxf>
    <dxf>
      <numFmt numFmtId="174" formatCode="0\ &quot;Einh.&quot;"/>
    </dxf>
    <dxf>
      <numFmt numFmtId="177" formatCode="0.00&quot;%&quot;"/>
    </dxf>
    <dxf>
      <numFmt numFmtId="176" formatCode="0.00\ &quot;m²&quot;"/>
    </dxf>
    <dxf>
      <numFmt numFmtId="175" formatCode="0.00\ &quot;m³&quot;"/>
    </dxf>
    <dxf>
      <numFmt numFmtId="174" formatCode="0\ &quot;Einh.&quot;"/>
    </dxf>
    <dxf>
      <numFmt numFmtId="177" formatCode="0.00&quot;%&quot;"/>
    </dxf>
    <dxf>
      <numFmt numFmtId="176" formatCode="0.00\ &quot;m²&quot;"/>
    </dxf>
    <dxf>
      <numFmt numFmtId="175" formatCode="0.00\ &quot;m³&quot;"/>
    </dxf>
    <dxf>
      <numFmt numFmtId="174" formatCode="0\ &quot;Einh.&quot;"/>
    </dxf>
    <dxf>
      <numFmt numFmtId="177" formatCode="0.00&quot;%&quot;"/>
    </dxf>
    <dxf>
      <numFmt numFmtId="176" formatCode="0.00\ &quot;m²&quot;"/>
    </dxf>
    <dxf>
      <numFmt numFmtId="175" formatCode="0.00\ &quot;m³&quot;"/>
    </dxf>
    <dxf>
      <numFmt numFmtId="174" formatCode="0\ &quot;Einh.&quot;"/>
    </dxf>
    <dxf>
      <numFmt numFmtId="177" formatCode="0.00&quot;%&quot;"/>
    </dxf>
    <dxf>
      <numFmt numFmtId="176" formatCode="0.00\ &quot;m²&quot;"/>
    </dxf>
    <dxf>
      <numFmt numFmtId="175" formatCode="0.00\ &quot;m³&quot;"/>
    </dxf>
    <dxf>
      <numFmt numFmtId="174" formatCode="0\ &quot;Einh.&quot;"/>
    </dxf>
    <dxf>
      <numFmt numFmtId="177" formatCode="0.00&quot;%&quot;"/>
    </dxf>
    <dxf>
      <numFmt numFmtId="176" formatCode="0.00\ &quot;m²&quot;"/>
    </dxf>
    <dxf>
      <numFmt numFmtId="175" formatCode="0.00\ &quot;m³&quot;"/>
    </dxf>
    <dxf>
      <numFmt numFmtId="174" formatCode="0\ &quot;Einh.&quot;"/>
    </dxf>
    <dxf>
      <numFmt numFmtId="14" formatCode="0.00%"/>
    </dxf>
    <dxf>
      <numFmt numFmtId="177" formatCode="0.00&quot;%&quot;"/>
    </dxf>
    <dxf>
      <numFmt numFmtId="176" formatCode="0.00\ &quot;m²&quot;"/>
    </dxf>
    <dxf>
      <numFmt numFmtId="175" formatCode="0.00\ &quot;m³&quot;"/>
    </dxf>
    <dxf>
      <numFmt numFmtId="174" formatCode="0\ &quot;Einh.&quot;"/>
    </dxf>
    <dxf>
      <numFmt numFmtId="177" formatCode="0.00&quot;%&quot;"/>
    </dxf>
    <dxf>
      <numFmt numFmtId="176" formatCode="0.00\ &quot;m²&quot;"/>
    </dxf>
    <dxf>
      <numFmt numFmtId="175" formatCode="0.00\ &quot;m³&quot;"/>
    </dxf>
    <dxf>
      <numFmt numFmtId="174" formatCode="0\ &quot;Einh.&quot;"/>
    </dxf>
    <dxf>
      <numFmt numFmtId="177" formatCode="0.00&quot;%&quot;"/>
    </dxf>
    <dxf>
      <numFmt numFmtId="176" formatCode="0.00\ &quot;m²&quot;"/>
    </dxf>
    <dxf>
      <numFmt numFmtId="175" formatCode="0.00\ &quot;m³&quot;"/>
    </dxf>
    <dxf>
      <numFmt numFmtId="174" formatCode="0\ &quot;Einh.&quot;"/>
    </dxf>
    <dxf>
      <numFmt numFmtId="177" formatCode="0.00&quot;%&quot;"/>
    </dxf>
    <dxf>
      <numFmt numFmtId="176" formatCode="0.00\ &quot;m²&quot;"/>
    </dxf>
    <dxf>
      <numFmt numFmtId="175" formatCode="0.00\ &quot;m³&quot;"/>
    </dxf>
    <dxf>
      <numFmt numFmtId="174" formatCode="0\ &quot;Einh.&quot;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1"/>
  <sheetViews>
    <sheetView workbookViewId="0">
      <selection activeCell="K26" sqref="K26"/>
    </sheetView>
  </sheetViews>
  <sheetFormatPr baseColWidth="10" defaultRowHeight="15" x14ac:dyDescent="0.25"/>
  <cols>
    <col min="1" max="1" width="1.28515625" customWidth="1"/>
    <col min="2" max="2" width="11.42578125" style="100"/>
    <col min="3" max="3" width="8.7109375" style="100" customWidth="1"/>
    <col min="4" max="4" width="9.140625" style="849" customWidth="1"/>
    <col min="5" max="5" width="8.7109375" style="849" customWidth="1"/>
    <col min="6" max="6" width="18.140625" style="849" customWidth="1"/>
    <col min="7" max="7" width="9.7109375" style="849" customWidth="1"/>
    <col min="8" max="8" width="10.140625" style="849" customWidth="1"/>
    <col min="9" max="9" width="9.7109375" style="849" customWidth="1"/>
    <col min="10" max="10" width="14.5703125" style="172" customWidth="1"/>
    <col min="11" max="11" width="4.7109375" style="172" customWidth="1"/>
    <col min="12" max="12" width="9.7109375" style="172" customWidth="1"/>
    <col min="15" max="15" width="23" customWidth="1"/>
    <col min="16" max="16" width="35.140625" customWidth="1"/>
    <col min="17" max="17" width="25.7109375" customWidth="1"/>
    <col min="18" max="18" width="16.85546875" customWidth="1"/>
  </cols>
  <sheetData>
    <row r="1" spans="1:18" ht="28.5" x14ac:dyDescent="0.45">
      <c r="A1" s="1" t="s">
        <v>121</v>
      </c>
    </row>
    <row r="3" spans="1:18" ht="19.5" thickBot="1" x14ac:dyDescent="0.35">
      <c r="A3" s="89" t="s">
        <v>122</v>
      </c>
      <c r="B3" s="850"/>
      <c r="C3" s="850"/>
      <c r="D3" s="851"/>
      <c r="E3" s="851"/>
      <c r="F3" s="851"/>
      <c r="G3" s="851"/>
      <c r="H3" s="851"/>
      <c r="I3" s="851"/>
      <c r="J3" s="173"/>
      <c r="K3" s="173"/>
      <c r="L3" s="173"/>
      <c r="M3" s="18"/>
      <c r="N3" s="18"/>
      <c r="O3" s="18"/>
      <c r="P3" s="18"/>
      <c r="Q3" s="18"/>
      <c r="R3" s="18"/>
    </row>
    <row r="4" spans="1:18" ht="19.5" thickBot="1" x14ac:dyDescent="0.35">
      <c r="A4" s="89"/>
      <c r="B4" s="918" t="s">
        <v>149</v>
      </c>
      <c r="C4" s="919"/>
      <c r="D4" s="918" t="s">
        <v>150</v>
      </c>
      <c r="E4" s="919"/>
      <c r="F4" s="918" t="s">
        <v>182</v>
      </c>
      <c r="G4" s="919"/>
      <c r="H4" s="918" t="s">
        <v>349</v>
      </c>
      <c r="I4" s="919"/>
      <c r="J4" s="915" t="s">
        <v>350</v>
      </c>
      <c r="K4" s="916"/>
      <c r="L4" s="917"/>
      <c r="M4" s="18"/>
      <c r="N4" s="18"/>
      <c r="O4" s="18"/>
      <c r="P4" s="18"/>
      <c r="Q4" s="18"/>
      <c r="R4" s="18"/>
    </row>
    <row r="5" spans="1:18" s="28" customFormat="1" ht="74.25" customHeight="1" x14ac:dyDescent="0.25">
      <c r="A5" s="855"/>
      <c r="B5" s="856">
        <v>121</v>
      </c>
      <c r="C5" s="857"/>
      <c r="D5" s="858"/>
      <c r="E5" s="859">
        <v>122</v>
      </c>
      <c r="F5" s="858"/>
      <c r="G5" s="859">
        <v>146</v>
      </c>
      <c r="H5" s="858"/>
      <c r="I5" s="859">
        <v>136</v>
      </c>
      <c r="J5" s="858"/>
      <c r="K5" s="859"/>
      <c r="L5" s="859"/>
      <c r="M5" s="860">
        <v>24412150</v>
      </c>
      <c r="N5" s="860"/>
      <c r="O5" s="860" t="s">
        <v>6</v>
      </c>
      <c r="P5" s="861" t="s">
        <v>380</v>
      </c>
      <c r="Q5" s="862" t="s">
        <v>329</v>
      </c>
      <c r="R5" s="863" t="s">
        <v>381</v>
      </c>
    </row>
    <row r="6" spans="1:18" ht="15.75" thickBot="1" x14ac:dyDescent="0.3">
      <c r="A6" s="82"/>
      <c r="B6" s="346"/>
      <c r="C6" s="84"/>
      <c r="D6" s="177"/>
      <c r="E6" s="178"/>
      <c r="F6" s="177"/>
      <c r="G6" s="178"/>
      <c r="H6" s="177"/>
      <c r="I6" s="178"/>
      <c r="J6" s="327"/>
      <c r="K6" s="327"/>
      <c r="L6" s="327">
        <v>133</v>
      </c>
      <c r="M6" s="328">
        <v>24412150</v>
      </c>
      <c r="N6" s="328">
        <v>60500000</v>
      </c>
      <c r="O6" s="328" t="s">
        <v>355</v>
      </c>
      <c r="P6" s="330" t="s">
        <v>24</v>
      </c>
      <c r="Q6" s="347" t="s">
        <v>356</v>
      </c>
      <c r="R6" s="18"/>
    </row>
    <row r="7" spans="1:18" x14ac:dyDescent="0.25">
      <c r="A7" s="82"/>
      <c r="B7" s="331"/>
      <c r="C7" s="332"/>
      <c r="D7" s="348"/>
      <c r="E7" s="334"/>
      <c r="F7" s="348"/>
      <c r="G7" s="334"/>
      <c r="H7" s="348"/>
      <c r="I7" s="334"/>
      <c r="J7" s="349">
        <v>198</v>
      </c>
      <c r="K7" s="349"/>
      <c r="L7" s="349"/>
      <c r="M7" s="350">
        <v>24412150</v>
      </c>
      <c r="N7" s="350">
        <v>60500000</v>
      </c>
      <c r="O7" s="350" t="s">
        <v>352</v>
      </c>
      <c r="P7" s="351" t="s">
        <v>24</v>
      </c>
      <c r="Q7" s="352" t="s">
        <v>353</v>
      </c>
      <c r="R7" s="18"/>
    </row>
    <row r="8" spans="1:18" x14ac:dyDescent="0.25">
      <c r="A8" s="82"/>
      <c r="B8" s="346">
        <v>171</v>
      </c>
      <c r="C8" s="84"/>
      <c r="D8" s="83">
        <v>179</v>
      </c>
      <c r="E8" s="178"/>
      <c r="F8" s="83">
        <v>222</v>
      </c>
      <c r="G8" s="178"/>
      <c r="H8" s="83">
        <v>248</v>
      </c>
      <c r="I8" s="178"/>
      <c r="J8" s="83"/>
      <c r="K8" s="178"/>
      <c r="L8" s="178"/>
      <c r="M8" s="78">
        <v>24412150</v>
      </c>
      <c r="N8" s="78">
        <v>60500000</v>
      </c>
      <c r="O8" s="78" t="s">
        <v>25</v>
      </c>
      <c r="P8" s="19" t="s">
        <v>24</v>
      </c>
      <c r="Q8" s="353" t="s">
        <v>354</v>
      </c>
      <c r="R8" s="18"/>
    </row>
    <row r="9" spans="1:18" ht="15.75" thickBot="1" x14ac:dyDescent="0.3">
      <c r="A9" s="82"/>
      <c r="B9" s="338">
        <v>553</v>
      </c>
      <c r="C9" s="341">
        <v>724</v>
      </c>
      <c r="D9" s="354">
        <v>478</v>
      </c>
      <c r="E9" s="341">
        <v>657</v>
      </c>
      <c r="F9" s="354">
        <v>535</v>
      </c>
      <c r="G9" s="341">
        <f>F7+F9</f>
        <v>535</v>
      </c>
      <c r="H9" s="354">
        <v>459</v>
      </c>
      <c r="I9" s="341">
        <f>H8+H9</f>
        <v>707</v>
      </c>
      <c r="J9" s="355">
        <v>459</v>
      </c>
      <c r="K9" s="341"/>
      <c r="L9" s="341">
        <v>459</v>
      </c>
      <c r="M9" s="356">
        <v>24412150</v>
      </c>
      <c r="N9" s="356">
        <v>60510000</v>
      </c>
      <c r="O9" s="356" t="s">
        <v>26</v>
      </c>
      <c r="P9" s="357" t="s">
        <v>24</v>
      </c>
      <c r="Q9" s="358" t="s">
        <v>152</v>
      </c>
      <c r="R9" s="18"/>
    </row>
    <row r="10" spans="1:18" x14ac:dyDescent="0.25">
      <c r="A10" s="82"/>
      <c r="B10" s="162">
        <v>44</v>
      </c>
      <c r="C10" s="170"/>
      <c r="D10" s="165"/>
      <c r="E10" s="176">
        <v>44</v>
      </c>
      <c r="F10" s="165"/>
      <c r="G10" s="176">
        <v>46</v>
      </c>
      <c r="H10" s="165"/>
      <c r="I10" s="176">
        <v>51</v>
      </c>
      <c r="J10" s="165"/>
      <c r="K10" s="166"/>
      <c r="L10" s="359">
        <v>51</v>
      </c>
      <c r="M10" s="79">
        <v>24412150</v>
      </c>
      <c r="N10" s="79">
        <v>60550000</v>
      </c>
      <c r="O10" s="79" t="s">
        <v>44</v>
      </c>
      <c r="P10" s="86" t="s">
        <v>24</v>
      </c>
      <c r="Q10" s="329" t="s">
        <v>329</v>
      </c>
      <c r="R10" s="18"/>
    </row>
    <row r="11" spans="1:18" ht="15.75" thickBot="1" x14ac:dyDescent="0.3">
      <c r="A11" s="82"/>
      <c r="B11" s="87">
        <v>551.03</v>
      </c>
      <c r="C11" s="171"/>
      <c r="D11" s="164"/>
      <c r="E11" s="169">
        <v>552.02</v>
      </c>
      <c r="F11" s="164"/>
      <c r="G11" s="169">
        <v>553.76</v>
      </c>
      <c r="H11" s="164" t="s">
        <v>342</v>
      </c>
      <c r="I11" s="169">
        <v>762.04</v>
      </c>
      <c r="J11" s="164" t="s">
        <v>342</v>
      </c>
      <c r="K11" s="88"/>
      <c r="L11" s="169">
        <v>762.04</v>
      </c>
      <c r="M11" s="80">
        <v>24412150</v>
      </c>
      <c r="N11" s="80">
        <v>67320000</v>
      </c>
      <c r="O11" s="80" t="s">
        <v>64</v>
      </c>
      <c r="P11" s="81" t="s">
        <v>24</v>
      </c>
      <c r="Q11" s="80"/>
      <c r="R11" s="18"/>
    </row>
    <row r="12" spans="1:18" ht="15.75" thickBot="1" x14ac:dyDescent="0.3">
      <c r="A12" s="82"/>
      <c r="B12" s="87"/>
      <c r="C12" s="171"/>
      <c r="D12" s="164"/>
      <c r="E12" s="169"/>
      <c r="F12" s="164" t="s">
        <v>323</v>
      </c>
      <c r="G12" s="169">
        <v>724.62</v>
      </c>
      <c r="H12" s="164"/>
      <c r="I12" s="169"/>
      <c r="J12" s="164"/>
      <c r="K12" s="88"/>
      <c r="L12" s="169"/>
      <c r="M12" s="80">
        <v>24412150</v>
      </c>
      <c r="N12" s="80">
        <v>67320000</v>
      </c>
      <c r="O12" s="80" t="s">
        <v>64</v>
      </c>
      <c r="P12" s="81" t="s">
        <v>24</v>
      </c>
      <c r="Q12" s="80"/>
      <c r="R12" s="18"/>
    </row>
    <row r="13" spans="1:18" x14ac:dyDescent="0.25">
      <c r="A13" s="82"/>
      <c r="B13" s="83"/>
      <c r="C13" s="84"/>
      <c r="D13" s="177"/>
      <c r="E13" s="178"/>
      <c r="F13" s="177"/>
      <c r="G13" s="178"/>
      <c r="H13" s="177"/>
      <c r="I13" s="178"/>
      <c r="J13" s="177"/>
      <c r="K13" s="178"/>
      <c r="L13" s="178"/>
      <c r="M13" s="78"/>
      <c r="N13" s="78"/>
      <c r="O13" s="78"/>
      <c r="P13" s="19"/>
      <c r="Q13" s="78"/>
      <c r="R13" s="18"/>
    </row>
    <row r="14" spans="1:18" ht="19.5" thickBot="1" x14ac:dyDescent="0.35">
      <c r="A14" s="89" t="s">
        <v>339</v>
      </c>
      <c r="B14" s="798"/>
      <c r="C14" s="798"/>
      <c r="D14" s="852"/>
      <c r="E14" s="852"/>
      <c r="F14" s="852"/>
      <c r="G14" s="852"/>
      <c r="H14" s="852"/>
      <c r="I14" s="852"/>
      <c r="J14" s="179"/>
      <c r="K14" s="179"/>
      <c r="L14" s="179"/>
      <c r="M14" s="78"/>
      <c r="N14" s="78"/>
      <c r="O14" s="78"/>
      <c r="P14" s="78"/>
      <c r="Q14" s="78"/>
      <c r="R14" s="18"/>
    </row>
    <row r="15" spans="1:18" ht="19.5" thickBot="1" x14ac:dyDescent="0.35">
      <c r="A15" s="89"/>
      <c r="B15" s="920" t="s">
        <v>149</v>
      </c>
      <c r="C15" s="921"/>
      <c r="D15" s="920" t="s">
        <v>150</v>
      </c>
      <c r="E15" s="921"/>
      <c r="F15" s="920" t="s">
        <v>182</v>
      </c>
      <c r="G15" s="921"/>
      <c r="H15" s="918" t="s">
        <v>349</v>
      </c>
      <c r="I15" s="919"/>
      <c r="J15" s="915" t="s">
        <v>350</v>
      </c>
      <c r="K15" s="916"/>
      <c r="L15" s="917"/>
      <c r="M15" s="78"/>
      <c r="N15" s="78"/>
      <c r="O15" s="78"/>
      <c r="P15" s="78"/>
      <c r="Q15" s="78"/>
      <c r="R15" s="18"/>
    </row>
    <row r="16" spans="1:18" ht="15.75" thickBot="1" x14ac:dyDescent="0.3">
      <c r="A16" s="82"/>
      <c r="B16" s="163">
        <v>34</v>
      </c>
      <c r="C16" s="168"/>
      <c r="D16" s="167"/>
      <c r="E16" s="175">
        <v>34</v>
      </c>
      <c r="F16" s="167"/>
      <c r="G16" s="175">
        <v>33</v>
      </c>
      <c r="H16" s="167"/>
      <c r="I16" s="175">
        <v>34</v>
      </c>
      <c r="J16" s="167"/>
      <c r="K16" s="174"/>
      <c r="L16" s="360">
        <v>34</v>
      </c>
      <c r="M16" s="20">
        <v>24411150</v>
      </c>
      <c r="N16" s="20">
        <v>60550000</v>
      </c>
      <c r="O16" s="20" t="s">
        <v>52</v>
      </c>
      <c r="P16" s="85" t="s">
        <v>50</v>
      </c>
      <c r="Q16" s="20" t="s">
        <v>329</v>
      </c>
      <c r="R16" s="18"/>
    </row>
    <row r="17" spans="1:18" x14ac:dyDescent="0.25">
      <c r="A17" s="82"/>
      <c r="B17" s="331">
        <v>141</v>
      </c>
      <c r="C17" s="332"/>
      <c r="D17" s="333"/>
      <c r="E17" s="334">
        <v>147</v>
      </c>
      <c r="F17" s="333"/>
      <c r="G17" s="334">
        <v>174</v>
      </c>
      <c r="H17" s="333"/>
      <c r="I17" s="334">
        <v>149</v>
      </c>
      <c r="J17" s="333"/>
      <c r="K17" s="334"/>
      <c r="L17" s="334"/>
      <c r="M17" s="335">
        <v>24411150</v>
      </c>
      <c r="N17" s="335">
        <v>60500000</v>
      </c>
      <c r="O17" s="335" t="s">
        <v>51</v>
      </c>
      <c r="P17" s="336" t="s">
        <v>50</v>
      </c>
      <c r="Q17" s="337" t="s">
        <v>354</v>
      </c>
      <c r="R17" s="18"/>
    </row>
    <row r="18" spans="1:18" ht="15.75" thickBot="1" x14ac:dyDescent="0.3">
      <c r="A18" s="82"/>
      <c r="B18" s="338"/>
      <c r="C18" s="339"/>
      <c r="D18" s="340"/>
      <c r="E18" s="341"/>
      <c r="F18" s="340"/>
      <c r="G18" s="341"/>
      <c r="H18" s="340"/>
      <c r="I18" s="341"/>
      <c r="J18" s="340"/>
      <c r="K18" s="341"/>
      <c r="L18" s="342">
        <v>162</v>
      </c>
      <c r="M18" s="343">
        <v>24411150</v>
      </c>
      <c r="N18" s="343">
        <v>60500000</v>
      </c>
      <c r="O18" s="343" t="s">
        <v>351</v>
      </c>
      <c r="P18" s="344" t="s">
        <v>50</v>
      </c>
      <c r="Q18" s="345" t="s">
        <v>353</v>
      </c>
      <c r="R18" s="18"/>
    </row>
    <row r="19" spans="1:18" x14ac:dyDescent="0.25">
      <c r="A19" s="82"/>
      <c r="B19" s="162"/>
      <c r="C19" s="170"/>
      <c r="D19" s="165"/>
      <c r="E19" s="176"/>
      <c r="F19" s="165"/>
      <c r="G19" s="176"/>
      <c r="H19" s="165"/>
      <c r="I19" s="176">
        <v>119</v>
      </c>
      <c r="J19" s="165"/>
      <c r="K19" s="166"/>
      <c r="L19" s="359">
        <v>119</v>
      </c>
      <c r="M19" s="79">
        <v>24411150</v>
      </c>
      <c r="N19" s="79">
        <v>60510000</v>
      </c>
      <c r="O19" s="79" t="s">
        <v>333</v>
      </c>
      <c r="P19" s="86" t="s">
        <v>50</v>
      </c>
      <c r="Q19" s="329" t="s">
        <v>334</v>
      </c>
      <c r="R19" s="18"/>
    </row>
    <row r="20" spans="1:18" ht="15.75" thickBot="1" x14ac:dyDescent="0.3">
      <c r="A20" s="82"/>
      <c r="B20" s="87">
        <v>505.29</v>
      </c>
      <c r="C20" s="171"/>
      <c r="D20" s="164"/>
      <c r="E20" s="169">
        <v>505.83</v>
      </c>
      <c r="F20" s="164"/>
      <c r="G20" s="169">
        <v>504.93</v>
      </c>
      <c r="H20" s="164" t="s">
        <v>342</v>
      </c>
      <c r="I20" s="169">
        <v>513.16999999999996</v>
      </c>
      <c r="J20" s="164" t="s">
        <v>342</v>
      </c>
      <c r="K20" s="88"/>
      <c r="L20" s="169">
        <v>513.16999999999996</v>
      </c>
      <c r="M20" s="80">
        <v>24411150</v>
      </c>
      <c r="N20" s="80">
        <v>67320000</v>
      </c>
      <c r="O20" s="80" t="s">
        <v>120</v>
      </c>
      <c r="P20" s="81" t="s">
        <v>50</v>
      </c>
      <c r="Q20" s="80"/>
      <c r="R20" s="18"/>
    </row>
    <row r="21" spans="1:18" x14ac:dyDescent="0.25">
      <c r="A21" s="17"/>
      <c r="B21" s="853"/>
      <c r="C21" s="853"/>
      <c r="D21" s="854"/>
      <c r="E21" s="854"/>
      <c r="F21" s="854"/>
      <c r="G21" s="854"/>
      <c r="H21" s="854"/>
      <c r="I21" s="854"/>
      <c r="J21" s="180"/>
      <c r="K21" s="180"/>
      <c r="L21" s="180"/>
      <c r="M21" s="17"/>
      <c r="N21" s="17"/>
      <c r="O21" s="17"/>
      <c r="P21" s="17"/>
      <c r="Q21" s="17"/>
    </row>
  </sheetData>
  <mergeCells count="10">
    <mergeCell ref="J4:L4"/>
    <mergeCell ref="J15:L15"/>
    <mergeCell ref="H4:I4"/>
    <mergeCell ref="H15:I15"/>
    <mergeCell ref="B4:C4"/>
    <mergeCell ref="B15:C15"/>
    <mergeCell ref="D4:E4"/>
    <mergeCell ref="D15:E15"/>
    <mergeCell ref="F4:G4"/>
    <mergeCell ref="F15:G15"/>
  </mergeCells>
  <pageMargins left="0.70866141732283472" right="0.70866141732283472" top="0.78740157480314965" bottom="0.78740157480314965" header="0.31496062992125984" footer="0.31496062992125984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workbookViewId="0">
      <selection activeCell="B34" sqref="B34"/>
    </sheetView>
  </sheetViews>
  <sheetFormatPr baseColWidth="10" defaultRowHeight="15" x14ac:dyDescent="0.25"/>
  <cols>
    <col min="1" max="1" width="39.28515625" customWidth="1"/>
    <col min="2" max="2" width="24.28515625" customWidth="1"/>
    <col min="3" max="3" width="23.28515625" customWidth="1"/>
    <col min="4" max="4" width="42.140625" customWidth="1"/>
    <col min="5" max="5" width="34.42578125" customWidth="1"/>
    <col min="6" max="6" width="20" customWidth="1"/>
    <col min="10" max="10" width="22.140625" customWidth="1"/>
    <col min="11" max="11" width="22.5703125" customWidth="1"/>
    <col min="12" max="12" width="21.7109375" customWidth="1"/>
  </cols>
  <sheetData>
    <row r="1" spans="1:9" x14ac:dyDescent="0.25">
      <c r="A1" s="214" t="s">
        <v>198</v>
      </c>
      <c r="B1" s="214"/>
      <c r="C1" s="214" t="s">
        <v>199</v>
      </c>
      <c r="D1" s="214" t="s">
        <v>200</v>
      </c>
      <c r="E1" s="214" t="s">
        <v>70</v>
      </c>
      <c r="F1" s="214" t="s">
        <v>201</v>
      </c>
      <c r="G1" s="214" t="s">
        <v>202</v>
      </c>
      <c r="H1" s="214" t="s">
        <v>203</v>
      </c>
      <c r="I1" s="214" t="s">
        <v>204</v>
      </c>
    </row>
    <row r="2" spans="1:9" x14ac:dyDescent="0.25">
      <c r="A2" t="s">
        <v>205</v>
      </c>
      <c r="C2" t="s">
        <v>206</v>
      </c>
      <c r="D2" t="s">
        <v>207</v>
      </c>
      <c r="E2" t="s">
        <v>208</v>
      </c>
      <c r="F2" t="s">
        <v>209</v>
      </c>
      <c r="G2" t="s">
        <v>210</v>
      </c>
      <c r="H2" t="s">
        <v>211</v>
      </c>
      <c r="I2" t="s">
        <v>212</v>
      </c>
    </row>
    <row r="3" spans="1:9" x14ac:dyDescent="0.25">
      <c r="A3" t="s">
        <v>205</v>
      </c>
      <c r="C3" t="s">
        <v>213</v>
      </c>
      <c r="D3" t="s">
        <v>214</v>
      </c>
      <c r="E3" t="s">
        <v>215</v>
      </c>
      <c r="F3" t="s">
        <v>216</v>
      </c>
      <c r="G3" t="s">
        <v>217</v>
      </c>
      <c r="H3" t="s">
        <v>211</v>
      </c>
      <c r="I3" t="s">
        <v>212</v>
      </c>
    </row>
    <row r="4" spans="1:9" x14ac:dyDescent="0.25">
      <c r="A4" t="s">
        <v>205</v>
      </c>
      <c r="C4" t="s">
        <v>218</v>
      </c>
      <c r="D4" t="s">
        <v>219</v>
      </c>
      <c r="E4" t="s">
        <v>215</v>
      </c>
      <c r="F4" t="s">
        <v>216</v>
      </c>
      <c r="G4" t="s">
        <v>217</v>
      </c>
      <c r="H4" t="s">
        <v>211</v>
      </c>
      <c r="I4" t="s">
        <v>220</v>
      </c>
    </row>
    <row r="5" spans="1:9" x14ac:dyDescent="0.25">
      <c r="A5" t="s">
        <v>205</v>
      </c>
      <c r="C5" t="s">
        <v>221</v>
      </c>
      <c r="D5" t="s">
        <v>222</v>
      </c>
      <c r="E5" t="s">
        <v>223</v>
      </c>
      <c r="F5" t="s">
        <v>224</v>
      </c>
      <c r="G5" t="s">
        <v>210</v>
      </c>
      <c r="H5" t="s">
        <v>211</v>
      </c>
      <c r="I5" t="s">
        <v>212</v>
      </c>
    </row>
    <row r="6" spans="1:9" x14ac:dyDescent="0.25">
      <c r="A6" t="s">
        <v>205</v>
      </c>
      <c r="C6" t="s">
        <v>225</v>
      </c>
      <c r="D6" t="s">
        <v>226</v>
      </c>
      <c r="E6" t="s">
        <v>223</v>
      </c>
      <c r="F6" t="s">
        <v>224</v>
      </c>
      <c r="G6" t="s">
        <v>210</v>
      </c>
      <c r="H6" t="s">
        <v>211</v>
      </c>
      <c r="I6" t="s">
        <v>220</v>
      </c>
    </row>
    <row r="7" spans="1:9" x14ac:dyDescent="0.25">
      <c r="A7" t="s">
        <v>205</v>
      </c>
      <c r="C7" t="s">
        <v>227</v>
      </c>
      <c r="D7" t="s">
        <v>228</v>
      </c>
      <c r="E7" t="s">
        <v>223</v>
      </c>
      <c r="F7" t="s">
        <v>229</v>
      </c>
      <c r="G7" t="s">
        <v>210</v>
      </c>
      <c r="H7" t="s">
        <v>211</v>
      </c>
      <c r="I7" t="s">
        <v>220</v>
      </c>
    </row>
    <row r="8" spans="1:9" x14ac:dyDescent="0.25">
      <c r="A8" t="s">
        <v>205</v>
      </c>
      <c r="C8" t="s">
        <v>227</v>
      </c>
      <c r="D8" t="s">
        <v>230</v>
      </c>
      <c r="E8" t="s">
        <v>223</v>
      </c>
      <c r="F8" t="s">
        <v>229</v>
      </c>
      <c r="G8" t="s">
        <v>210</v>
      </c>
      <c r="H8" t="s">
        <v>211</v>
      </c>
      <c r="I8" t="s">
        <v>231</v>
      </c>
    </row>
    <row r="9" spans="1:9" x14ac:dyDescent="0.25">
      <c r="A9" t="s">
        <v>205</v>
      </c>
      <c r="C9" t="s">
        <v>232</v>
      </c>
      <c r="D9" t="s">
        <v>233</v>
      </c>
      <c r="E9" t="s">
        <v>223</v>
      </c>
      <c r="F9" t="s">
        <v>224</v>
      </c>
      <c r="G9" t="s">
        <v>210</v>
      </c>
      <c r="H9" t="s">
        <v>211</v>
      </c>
      <c r="I9" t="s">
        <v>212</v>
      </c>
    </row>
    <row r="10" spans="1:9" x14ac:dyDescent="0.25">
      <c r="A10" t="s">
        <v>205</v>
      </c>
      <c r="C10" t="s">
        <v>232</v>
      </c>
      <c r="D10" t="s">
        <v>234</v>
      </c>
      <c r="E10" t="s">
        <v>223</v>
      </c>
      <c r="F10" t="s">
        <v>224</v>
      </c>
      <c r="G10" t="s">
        <v>210</v>
      </c>
      <c r="H10" t="s">
        <v>211</v>
      </c>
      <c r="I10" t="s">
        <v>220</v>
      </c>
    </row>
    <row r="11" spans="1:9" x14ac:dyDescent="0.25">
      <c r="A11" t="s">
        <v>205</v>
      </c>
      <c r="C11" t="s">
        <v>235</v>
      </c>
      <c r="D11" t="s">
        <v>236</v>
      </c>
      <c r="E11" t="s">
        <v>223</v>
      </c>
      <c r="F11" t="s">
        <v>237</v>
      </c>
      <c r="G11" t="s">
        <v>210</v>
      </c>
      <c r="H11" t="s">
        <v>211</v>
      </c>
      <c r="I11" t="s">
        <v>212</v>
      </c>
    </row>
    <row r="12" spans="1:9" x14ac:dyDescent="0.25">
      <c r="A12" t="s">
        <v>205</v>
      </c>
      <c r="C12" t="s">
        <v>238</v>
      </c>
      <c r="D12" t="s">
        <v>239</v>
      </c>
      <c r="E12" t="s">
        <v>223</v>
      </c>
      <c r="F12" t="s">
        <v>237</v>
      </c>
      <c r="G12" t="s">
        <v>210</v>
      </c>
      <c r="H12" t="s">
        <v>211</v>
      </c>
      <c r="I12" t="s">
        <v>220</v>
      </c>
    </row>
    <row r="13" spans="1:9" x14ac:dyDescent="0.25">
      <c r="A13" t="s">
        <v>205</v>
      </c>
      <c r="C13" t="s">
        <v>238</v>
      </c>
      <c r="D13" t="s">
        <v>240</v>
      </c>
      <c r="E13" t="s">
        <v>223</v>
      </c>
      <c r="F13" t="s">
        <v>237</v>
      </c>
      <c r="G13" t="s">
        <v>210</v>
      </c>
      <c r="H13" t="s">
        <v>211</v>
      </c>
      <c r="I13" t="s">
        <v>231</v>
      </c>
    </row>
    <row r="14" spans="1:9" x14ac:dyDescent="0.25">
      <c r="A14" t="s">
        <v>205</v>
      </c>
      <c r="C14" t="s">
        <v>241</v>
      </c>
      <c r="D14" t="s">
        <v>242</v>
      </c>
      <c r="E14" t="s">
        <v>243</v>
      </c>
      <c r="F14" t="s">
        <v>244</v>
      </c>
      <c r="G14" t="s">
        <v>217</v>
      </c>
      <c r="H14" t="s">
        <v>211</v>
      </c>
      <c r="I14" t="s">
        <v>231</v>
      </c>
    </row>
    <row r="15" spans="1:9" x14ac:dyDescent="0.25">
      <c r="A15" t="s">
        <v>205</v>
      </c>
      <c r="C15" t="s">
        <v>241</v>
      </c>
      <c r="D15" t="s">
        <v>245</v>
      </c>
      <c r="E15" t="s">
        <v>243</v>
      </c>
      <c r="F15" t="s">
        <v>244</v>
      </c>
      <c r="G15" t="s">
        <v>217</v>
      </c>
      <c r="H15" t="s">
        <v>211</v>
      </c>
      <c r="I15" t="s">
        <v>220</v>
      </c>
    </row>
    <row r="16" spans="1:9" x14ac:dyDescent="0.25">
      <c r="A16" t="s">
        <v>205</v>
      </c>
      <c r="C16" t="s">
        <v>246</v>
      </c>
      <c r="D16" t="s">
        <v>247</v>
      </c>
      <c r="E16" t="s">
        <v>248</v>
      </c>
      <c r="F16" t="s">
        <v>249</v>
      </c>
      <c r="G16" t="s">
        <v>217</v>
      </c>
      <c r="H16" t="s">
        <v>211</v>
      </c>
      <c r="I16" t="s">
        <v>212</v>
      </c>
    </row>
    <row r="17" spans="1:9" x14ac:dyDescent="0.25">
      <c r="A17" t="s">
        <v>205</v>
      </c>
      <c r="C17" t="s">
        <v>250</v>
      </c>
      <c r="D17" t="s">
        <v>251</v>
      </c>
      <c r="E17" t="s">
        <v>248</v>
      </c>
      <c r="F17" t="s">
        <v>249</v>
      </c>
      <c r="G17" t="s">
        <v>217</v>
      </c>
      <c r="H17" t="s">
        <v>211</v>
      </c>
      <c r="I17" t="s">
        <v>220</v>
      </c>
    </row>
    <row r="18" spans="1:9" x14ac:dyDescent="0.25">
      <c r="A18" t="s">
        <v>205</v>
      </c>
      <c r="C18" t="s">
        <v>252</v>
      </c>
      <c r="D18" t="s">
        <v>253</v>
      </c>
      <c r="E18" t="s">
        <v>254</v>
      </c>
      <c r="F18" t="s">
        <v>255</v>
      </c>
      <c r="G18" t="s">
        <v>217</v>
      </c>
      <c r="H18" t="s">
        <v>211</v>
      </c>
      <c r="I18" t="s">
        <v>220</v>
      </c>
    </row>
    <row r="19" spans="1:9" x14ac:dyDescent="0.25">
      <c r="A19" t="s">
        <v>205</v>
      </c>
      <c r="C19" t="s">
        <v>256</v>
      </c>
      <c r="D19" t="s">
        <v>257</v>
      </c>
      <c r="E19" t="s">
        <v>254</v>
      </c>
      <c r="F19" t="s">
        <v>255</v>
      </c>
      <c r="G19" t="s">
        <v>217</v>
      </c>
      <c r="H19" t="s">
        <v>211</v>
      </c>
      <c r="I19" t="s">
        <v>220</v>
      </c>
    </row>
    <row r="20" spans="1:9" x14ac:dyDescent="0.25">
      <c r="A20" t="s">
        <v>205</v>
      </c>
      <c r="C20" t="s">
        <v>258</v>
      </c>
      <c r="D20" t="s">
        <v>259</v>
      </c>
      <c r="E20" t="s">
        <v>254</v>
      </c>
      <c r="F20" t="s">
        <v>260</v>
      </c>
      <c r="G20" t="s">
        <v>217</v>
      </c>
      <c r="H20" t="s">
        <v>211</v>
      </c>
      <c r="I20" t="s">
        <v>220</v>
      </c>
    </row>
    <row r="21" spans="1:9" x14ac:dyDescent="0.25">
      <c r="A21" t="s">
        <v>205</v>
      </c>
      <c r="C21" t="s">
        <v>261</v>
      </c>
      <c r="D21" t="s">
        <v>262</v>
      </c>
      <c r="E21" t="s">
        <v>254</v>
      </c>
      <c r="F21" t="s">
        <v>260</v>
      </c>
      <c r="G21" t="s">
        <v>217</v>
      </c>
      <c r="H21" t="s">
        <v>211</v>
      </c>
      <c r="I21" t="s">
        <v>212</v>
      </c>
    </row>
    <row r="22" spans="1:9" x14ac:dyDescent="0.25">
      <c r="A22" t="s">
        <v>205</v>
      </c>
      <c r="C22" t="s">
        <v>263</v>
      </c>
      <c r="D22" t="s">
        <v>264</v>
      </c>
      <c r="E22" t="s">
        <v>254</v>
      </c>
      <c r="F22" t="s">
        <v>260</v>
      </c>
      <c r="G22" t="s">
        <v>217</v>
      </c>
      <c r="H22" t="s">
        <v>211</v>
      </c>
      <c r="I22" t="s">
        <v>231</v>
      </c>
    </row>
    <row r="23" spans="1:9" x14ac:dyDescent="0.25">
      <c r="A23" t="s">
        <v>205</v>
      </c>
      <c r="C23" t="s">
        <v>265</v>
      </c>
      <c r="D23" t="s">
        <v>266</v>
      </c>
      <c r="E23" t="s">
        <v>254</v>
      </c>
      <c r="F23" t="s">
        <v>255</v>
      </c>
      <c r="G23" t="s">
        <v>217</v>
      </c>
      <c r="H23" t="s">
        <v>211</v>
      </c>
      <c r="I23" t="s">
        <v>231</v>
      </c>
    </row>
    <row r="24" spans="1:9" x14ac:dyDescent="0.25">
      <c r="A24" t="s">
        <v>205</v>
      </c>
      <c r="C24" t="s">
        <v>267</v>
      </c>
      <c r="D24" t="s">
        <v>268</v>
      </c>
      <c r="E24" t="s">
        <v>254</v>
      </c>
      <c r="F24" t="s">
        <v>255</v>
      </c>
      <c r="G24" t="s">
        <v>217</v>
      </c>
      <c r="H24" t="s">
        <v>211</v>
      </c>
      <c r="I24" t="s">
        <v>212</v>
      </c>
    </row>
    <row r="25" spans="1:9" x14ac:dyDescent="0.25">
      <c r="A25" t="s">
        <v>205</v>
      </c>
      <c r="C25" t="s">
        <v>256</v>
      </c>
      <c r="D25" t="s">
        <v>269</v>
      </c>
      <c r="E25" t="s">
        <v>254</v>
      </c>
      <c r="F25" t="s">
        <v>255</v>
      </c>
      <c r="G25" t="s">
        <v>217</v>
      </c>
      <c r="H25" t="s">
        <v>211</v>
      </c>
      <c r="I25" t="s">
        <v>220</v>
      </c>
    </row>
    <row r="26" spans="1:9" x14ac:dyDescent="0.25">
      <c r="A26" t="s">
        <v>205</v>
      </c>
      <c r="C26" t="s">
        <v>256</v>
      </c>
      <c r="D26" t="s">
        <v>270</v>
      </c>
      <c r="E26" t="s">
        <v>254</v>
      </c>
      <c r="F26" t="s">
        <v>255</v>
      </c>
      <c r="G26" t="s">
        <v>217</v>
      </c>
      <c r="H26" t="s">
        <v>211</v>
      </c>
      <c r="I26" t="s">
        <v>220</v>
      </c>
    </row>
    <row r="27" spans="1:9" x14ac:dyDescent="0.25">
      <c r="A27" t="s">
        <v>205</v>
      </c>
      <c r="C27" t="s">
        <v>258</v>
      </c>
      <c r="D27" t="s">
        <v>271</v>
      </c>
      <c r="E27" t="s">
        <v>254</v>
      </c>
      <c r="F27" t="s">
        <v>260</v>
      </c>
      <c r="G27" t="s">
        <v>217</v>
      </c>
      <c r="H27" t="s">
        <v>211</v>
      </c>
      <c r="I27" t="s">
        <v>220</v>
      </c>
    </row>
    <row r="28" spans="1:9" x14ac:dyDescent="0.25">
      <c r="A28" t="s">
        <v>205</v>
      </c>
      <c r="C28" t="s">
        <v>218</v>
      </c>
      <c r="D28" t="s">
        <v>272</v>
      </c>
      <c r="E28" t="s">
        <v>215</v>
      </c>
      <c r="F28" t="s">
        <v>216</v>
      </c>
      <c r="G28" t="s">
        <v>217</v>
      </c>
      <c r="H28" t="s">
        <v>211</v>
      </c>
      <c r="I28" t="s">
        <v>273</v>
      </c>
    </row>
    <row r="32" spans="1:9" x14ac:dyDescent="0.25">
      <c r="A32" t="s">
        <v>274</v>
      </c>
    </row>
    <row r="34" spans="1:1" x14ac:dyDescent="0.25">
      <c r="A34" s="215" t="s">
        <v>275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8"/>
  <sheetViews>
    <sheetView topLeftCell="M1" workbookViewId="0">
      <pane ySplit="5" topLeftCell="A51" activePane="bottomLeft" state="frozen"/>
      <selection pane="bottomLeft" activeCell="X69" sqref="X69"/>
    </sheetView>
  </sheetViews>
  <sheetFormatPr baseColWidth="10" defaultRowHeight="15" x14ac:dyDescent="0.25"/>
  <cols>
    <col min="1" max="2" width="6.7109375" style="361" hidden="1" customWidth="1"/>
    <col min="3" max="3" width="6.7109375" style="363" hidden="1" customWidth="1"/>
    <col min="4" max="5" width="6.7109375" style="361" hidden="1" customWidth="1"/>
    <col min="6" max="6" width="6.7109375" style="363" hidden="1" customWidth="1"/>
    <col min="7" max="8" width="6.7109375" style="362" hidden="1" customWidth="1"/>
    <col min="9" max="9" width="6.7109375" style="363" hidden="1" customWidth="1"/>
    <col min="10" max="11" width="6.7109375" style="362" hidden="1" customWidth="1"/>
    <col min="12" max="12" width="6.7109375" style="363" hidden="1" customWidth="1"/>
    <col min="13" max="14" width="10.7109375" style="516" customWidth="1"/>
    <col min="15" max="15" width="10.7109375" style="517" customWidth="1"/>
    <col min="16" max="17" width="10.7109375" style="518" customWidth="1"/>
    <col min="18" max="18" width="10.7109375" style="519" customWidth="1"/>
    <col min="19" max="19" width="11.42578125" style="100"/>
    <col min="20" max="20" width="2.140625" style="100" customWidth="1"/>
    <col min="21" max="21" width="11.42578125" style="100"/>
    <col min="22" max="22" width="26" style="226" customWidth="1"/>
    <col min="23" max="23" width="22.85546875" style="100" customWidth="1"/>
    <col min="24" max="24" width="44.7109375" style="100" customWidth="1"/>
    <col min="25" max="25" width="13.7109375" style="100" customWidth="1"/>
    <col min="26" max="26" width="15" style="129" customWidth="1"/>
    <col min="27" max="16384" width="11.42578125" style="100"/>
  </cols>
  <sheetData>
    <row r="1" spans="1:26" ht="36" customHeight="1" x14ac:dyDescent="0.3">
      <c r="C1" s="362"/>
      <c r="D1" s="922" t="s">
        <v>1</v>
      </c>
      <c r="E1" s="922"/>
      <c r="F1" s="922"/>
      <c r="G1" s="922"/>
      <c r="H1" s="922"/>
      <c r="I1" s="922"/>
      <c r="J1" s="922"/>
      <c r="K1" s="922"/>
      <c r="L1" s="922"/>
      <c r="M1" s="922"/>
      <c r="N1" s="922"/>
      <c r="O1" s="922"/>
      <c r="P1" s="922"/>
      <c r="Q1" s="922"/>
      <c r="R1" s="922"/>
      <c r="S1" s="922"/>
      <c r="T1" s="922"/>
      <c r="U1" s="922"/>
      <c r="V1" s="922"/>
      <c r="W1" s="922"/>
      <c r="X1" s="922"/>
      <c r="Y1" s="128"/>
    </row>
    <row r="2" spans="1:26" ht="15.75" thickBot="1" x14ac:dyDescent="0.3"/>
    <row r="3" spans="1:26" ht="12.75" thickBot="1" x14ac:dyDescent="0.25">
      <c r="A3" s="926" t="s">
        <v>276</v>
      </c>
      <c r="B3" s="932"/>
      <c r="C3" s="933"/>
      <c r="D3" s="923" t="s">
        <v>147</v>
      </c>
      <c r="E3" s="924"/>
      <c r="F3" s="925"/>
      <c r="G3" s="926" t="s">
        <v>148</v>
      </c>
      <c r="H3" s="927"/>
      <c r="I3" s="928"/>
      <c r="J3" s="926" t="s">
        <v>181</v>
      </c>
      <c r="K3" s="927"/>
      <c r="L3" s="928"/>
      <c r="M3" s="936" t="s">
        <v>324</v>
      </c>
      <c r="N3" s="937"/>
      <c r="O3" s="938"/>
      <c r="P3" s="939" t="s">
        <v>357</v>
      </c>
      <c r="Q3" s="940"/>
      <c r="R3" s="941"/>
      <c r="S3" s="151"/>
      <c r="T3" s="3"/>
      <c r="U3" s="934" t="s">
        <v>10</v>
      </c>
      <c r="V3" s="935"/>
      <c r="W3" s="4" t="s">
        <v>11</v>
      </c>
      <c r="X3" s="4"/>
      <c r="Y3" s="130" t="s">
        <v>9</v>
      </c>
      <c r="Z3" s="148" t="s">
        <v>16</v>
      </c>
    </row>
    <row r="4" spans="1:26" ht="15.75" thickBot="1" x14ac:dyDescent="0.3">
      <c r="A4" s="364"/>
      <c r="B4" s="365"/>
      <c r="C4" s="366"/>
      <c r="D4" s="364"/>
      <c r="E4" s="365"/>
      <c r="F4" s="366"/>
      <c r="G4" s="364"/>
      <c r="H4" s="367"/>
      <c r="I4" s="366"/>
      <c r="J4" s="364"/>
      <c r="K4" s="367"/>
      <c r="L4" s="366"/>
      <c r="M4" s="520"/>
      <c r="N4" s="521"/>
      <c r="O4" s="522"/>
      <c r="P4" s="523"/>
      <c r="Q4" s="524"/>
      <c r="R4" s="525"/>
      <c r="S4" s="5"/>
      <c r="T4" s="6"/>
      <c r="U4" s="7"/>
      <c r="V4" s="224"/>
      <c r="W4" s="8"/>
      <c r="X4" s="8"/>
      <c r="Y4" s="131"/>
      <c r="Z4" s="149"/>
    </row>
    <row r="5" spans="1:26" ht="24.95" customHeight="1" thickBot="1" x14ac:dyDescent="0.3">
      <c r="A5" s="368" t="s">
        <v>12</v>
      </c>
      <c r="B5" s="369" t="s">
        <v>13</v>
      </c>
      <c r="C5" s="370" t="s">
        <v>14</v>
      </c>
      <c r="D5" s="368" t="s">
        <v>12</v>
      </c>
      <c r="E5" s="369" t="s">
        <v>13</v>
      </c>
      <c r="F5" s="370" t="s">
        <v>14</v>
      </c>
      <c r="G5" s="368" t="s">
        <v>12</v>
      </c>
      <c r="H5" s="369" t="s">
        <v>13</v>
      </c>
      <c r="I5" s="370" t="s">
        <v>14</v>
      </c>
      <c r="J5" s="368" t="s">
        <v>12</v>
      </c>
      <c r="K5" s="369" t="s">
        <v>13</v>
      </c>
      <c r="L5" s="370" t="s">
        <v>14</v>
      </c>
      <c r="M5" s="526" t="s">
        <v>12</v>
      </c>
      <c r="N5" s="527" t="s">
        <v>13</v>
      </c>
      <c r="O5" s="528" t="s">
        <v>14</v>
      </c>
      <c r="P5" s="529" t="s">
        <v>12</v>
      </c>
      <c r="Q5" s="530" t="s">
        <v>13</v>
      </c>
      <c r="R5" s="531" t="s">
        <v>14</v>
      </c>
      <c r="S5" s="92" t="s">
        <v>15</v>
      </c>
      <c r="T5" s="95"/>
      <c r="U5" s="93" t="s">
        <v>16</v>
      </c>
      <c r="V5" s="225" t="s">
        <v>17</v>
      </c>
      <c r="W5" s="96" t="s">
        <v>18</v>
      </c>
      <c r="X5" s="94" t="s">
        <v>19</v>
      </c>
      <c r="Y5" s="132"/>
      <c r="Z5" s="147"/>
    </row>
    <row r="6" spans="1:26" s="28" customFormat="1" ht="74.25" customHeight="1" thickBot="1" x14ac:dyDescent="0.3">
      <c r="A6" s="855"/>
      <c r="B6" s="856">
        <v>121</v>
      </c>
      <c r="C6" s="857"/>
      <c r="D6" s="858"/>
      <c r="E6" s="859">
        <v>122</v>
      </c>
      <c r="F6" s="858"/>
      <c r="G6" s="859">
        <v>146</v>
      </c>
      <c r="H6" s="858"/>
      <c r="I6" s="859">
        <v>136</v>
      </c>
      <c r="J6" s="858"/>
      <c r="K6" s="859"/>
      <c r="L6" s="859"/>
      <c r="M6" s="860"/>
      <c r="N6" s="860"/>
      <c r="O6" s="861"/>
      <c r="P6" s="862"/>
      <c r="Q6" s="863"/>
      <c r="R6" s="864"/>
      <c r="S6" s="28">
        <v>50005373</v>
      </c>
      <c r="U6" s="28">
        <v>60500000</v>
      </c>
      <c r="W6" s="860" t="s">
        <v>6</v>
      </c>
      <c r="X6" s="861" t="s">
        <v>382</v>
      </c>
      <c r="Y6" s="862" t="s">
        <v>329</v>
      </c>
      <c r="Z6" s="863" t="s">
        <v>381</v>
      </c>
    </row>
    <row r="7" spans="1:26" s="873" customFormat="1" ht="39" x14ac:dyDescent="0.25">
      <c r="A7" s="869"/>
      <c r="B7" s="870"/>
      <c r="C7" s="327"/>
      <c r="D7" s="327"/>
      <c r="E7" s="327"/>
      <c r="F7" s="327"/>
      <c r="G7" s="327"/>
      <c r="H7" s="327"/>
      <c r="I7" s="327"/>
      <c r="J7" s="327"/>
      <c r="K7" s="327"/>
      <c r="L7" s="327">
        <v>133</v>
      </c>
      <c r="M7" s="328"/>
      <c r="N7" s="328"/>
      <c r="O7" s="330"/>
      <c r="P7" s="347"/>
      <c r="Q7" s="871"/>
      <c r="R7" s="872">
        <v>133</v>
      </c>
      <c r="S7" s="873">
        <v>50005373</v>
      </c>
      <c r="U7" s="873">
        <v>60500000</v>
      </c>
      <c r="V7" s="873" t="s">
        <v>410</v>
      </c>
      <c r="W7" s="328" t="s">
        <v>355</v>
      </c>
      <c r="X7" s="874" t="s">
        <v>383</v>
      </c>
      <c r="Y7" s="347" t="s">
        <v>356</v>
      </c>
      <c r="Z7" s="871"/>
    </row>
    <row r="8" spans="1:26" s="195" customFormat="1" ht="24.95" customHeight="1" x14ac:dyDescent="0.25">
      <c r="A8" s="371"/>
      <c r="B8" s="372"/>
      <c r="C8" s="373"/>
      <c r="D8" s="371">
        <v>31</v>
      </c>
      <c r="E8" s="372"/>
      <c r="F8" s="373"/>
      <c r="G8" s="374"/>
      <c r="H8" s="375"/>
      <c r="I8" s="373">
        <v>26</v>
      </c>
      <c r="J8" s="374"/>
      <c r="K8" s="375"/>
      <c r="L8" s="373">
        <v>29</v>
      </c>
      <c r="M8" s="532"/>
      <c r="N8" s="533"/>
      <c r="O8" s="532">
        <v>13</v>
      </c>
      <c r="P8" s="534"/>
      <c r="Q8" s="535"/>
      <c r="R8" s="865"/>
      <c r="S8" s="152">
        <v>50005373</v>
      </c>
      <c r="T8" s="6"/>
      <c r="U8" s="101">
        <v>60500000</v>
      </c>
      <c r="V8" s="231">
        <v>9131810002</v>
      </c>
      <c r="W8" s="102" t="s">
        <v>34</v>
      </c>
      <c r="X8" s="102" t="s">
        <v>384</v>
      </c>
      <c r="Y8" s="263"/>
      <c r="Z8" s="146">
        <v>6912547</v>
      </c>
    </row>
    <row r="9" spans="1:26" s="678" customFormat="1" ht="24.95" customHeight="1" x14ac:dyDescent="0.25">
      <c r="A9" s="670"/>
      <c r="B9" s="671"/>
      <c r="C9" s="672"/>
      <c r="D9" s="670">
        <v>31</v>
      </c>
      <c r="E9" s="671"/>
      <c r="F9" s="672"/>
      <c r="G9" s="673"/>
      <c r="H9" s="674"/>
      <c r="I9" s="672">
        <v>26</v>
      </c>
      <c r="J9" s="673"/>
      <c r="K9" s="674"/>
      <c r="L9" s="672">
        <v>29</v>
      </c>
      <c r="M9" s="668"/>
      <c r="N9" s="669"/>
      <c r="O9" s="668"/>
      <c r="P9" s="668"/>
      <c r="Q9" s="669"/>
      <c r="R9" s="866">
        <v>30</v>
      </c>
      <c r="S9" s="681">
        <v>50005373</v>
      </c>
      <c r="T9" s="675"/>
      <c r="U9" s="680">
        <v>60500000</v>
      </c>
      <c r="V9" s="679">
        <v>9131810002</v>
      </c>
      <c r="W9" s="676" t="s">
        <v>359</v>
      </c>
      <c r="X9" s="676" t="s">
        <v>35</v>
      </c>
      <c r="Y9" s="677" t="s">
        <v>358</v>
      </c>
      <c r="Z9" s="831">
        <v>6912547</v>
      </c>
    </row>
    <row r="10" spans="1:26" s="195" customFormat="1" ht="24.95" customHeight="1" thickBot="1" x14ac:dyDescent="0.3">
      <c r="A10" s="376"/>
      <c r="B10" s="377"/>
      <c r="C10" s="378"/>
      <c r="D10" s="376">
        <v>12</v>
      </c>
      <c r="E10" s="377"/>
      <c r="F10" s="378"/>
      <c r="G10" s="379"/>
      <c r="H10" s="380"/>
      <c r="I10" s="381">
        <v>13</v>
      </c>
      <c r="J10" s="379"/>
      <c r="K10" s="380"/>
      <c r="L10" s="381">
        <v>13</v>
      </c>
      <c r="M10" s="536"/>
      <c r="N10" s="537"/>
      <c r="O10" s="536">
        <v>13</v>
      </c>
      <c r="P10" s="538"/>
      <c r="Q10" s="539"/>
      <c r="R10" s="867"/>
      <c r="S10" s="153">
        <v>50005373</v>
      </c>
      <c r="T10" s="6"/>
      <c r="U10" s="110">
        <v>60550000</v>
      </c>
      <c r="V10" s="234" t="s">
        <v>409</v>
      </c>
      <c r="W10" s="111" t="s">
        <v>36</v>
      </c>
      <c r="X10" s="111" t="s">
        <v>35</v>
      </c>
      <c r="Y10" s="264"/>
      <c r="Z10" s="245">
        <v>6912547</v>
      </c>
    </row>
    <row r="11" spans="1:26" s="195" customFormat="1" ht="24.95" customHeight="1" x14ac:dyDescent="0.25">
      <c r="A11" s="382"/>
      <c r="B11" s="383"/>
      <c r="C11" s="384"/>
      <c r="D11" s="385">
        <v>58</v>
      </c>
      <c r="E11" s="383"/>
      <c r="F11" s="384"/>
      <c r="G11" s="386">
        <v>38</v>
      </c>
      <c r="H11" s="387"/>
      <c r="I11" s="384"/>
      <c r="J11" s="386">
        <v>78</v>
      </c>
      <c r="K11" s="387"/>
      <c r="L11" s="384"/>
      <c r="M11" s="540">
        <v>102</v>
      </c>
      <c r="N11" s="541"/>
      <c r="O11" s="542"/>
      <c r="P11" s="543"/>
      <c r="Q11" s="543"/>
      <c r="R11" s="544"/>
      <c r="S11" s="253">
        <v>50005373</v>
      </c>
      <c r="T11" s="15"/>
      <c r="U11" s="106">
        <v>60500000</v>
      </c>
      <c r="V11" s="230">
        <v>9632710007</v>
      </c>
      <c r="W11" s="107" t="s">
        <v>144</v>
      </c>
      <c r="X11" s="269" t="s">
        <v>301</v>
      </c>
      <c r="Y11" s="309" t="s">
        <v>151</v>
      </c>
      <c r="Z11" s="251"/>
    </row>
    <row r="12" spans="1:26" s="195" customFormat="1" ht="24.95" customHeight="1" x14ac:dyDescent="0.25">
      <c r="A12" s="371"/>
      <c r="B12" s="372"/>
      <c r="C12" s="388"/>
      <c r="D12" s="389">
        <v>18</v>
      </c>
      <c r="E12" s="372"/>
      <c r="F12" s="388"/>
      <c r="G12" s="390">
        <v>15</v>
      </c>
      <c r="H12" s="375"/>
      <c r="I12" s="388"/>
      <c r="J12" s="390">
        <v>19</v>
      </c>
      <c r="K12" s="375"/>
      <c r="L12" s="388"/>
      <c r="M12" s="545">
        <v>22</v>
      </c>
      <c r="N12" s="533"/>
      <c r="O12" s="546"/>
      <c r="P12" s="535"/>
      <c r="Q12" s="535"/>
      <c r="R12" s="547"/>
      <c r="S12" s="256">
        <v>50005373</v>
      </c>
      <c r="T12" s="12"/>
      <c r="U12" s="101">
        <v>60550000</v>
      </c>
      <c r="V12" s="231" t="s">
        <v>427</v>
      </c>
      <c r="W12" s="102" t="s">
        <v>425</v>
      </c>
      <c r="X12" s="308" t="s">
        <v>301</v>
      </c>
      <c r="Y12" s="267" t="s">
        <v>426</v>
      </c>
      <c r="Z12" s="268"/>
    </row>
    <row r="13" spans="1:26" s="195" customFormat="1" ht="24.95" customHeight="1" thickBot="1" x14ac:dyDescent="0.3">
      <c r="A13" s="391"/>
      <c r="B13" s="392"/>
      <c r="C13" s="393"/>
      <c r="D13" s="394">
        <v>159</v>
      </c>
      <c r="E13" s="392"/>
      <c r="F13" s="393">
        <v>235</v>
      </c>
      <c r="G13" s="395">
        <v>175</v>
      </c>
      <c r="H13" s="396"/>
      <c r="I13" s="393">
        <v>228</v>
      </c>
      <c r="J13" s="395">
        <v>86</v>
      </c>
      <c r="K13" s="396"/>
      <c r="L13" s="393">
        <f>J11+J12+J13</f>
        <v>183</v>
      </c>
      <c r="M13" s="548">
        <v>69</v>
      </c>
      <c r="N13" s="549"/>
      <c r="O13" s="550">
        <f>M11+M12+M13</f>
        <v>193</v>
      </c>
      <c r="P13" s="551"/>
      <c r="Q13" s="551"/>
      <c r="R13" s="552"/>
      <c r="S13" s="254">
        <v>50005373</v>
      </c>
      <c r="T13" s="16"/>
      <c r="U13" s="103">
        <v>60510000</v>
      </c>
      <c r="V13" s="232" t="s">
        <v>427</v>
      </c>
      <c r="W13" s="104" t="s">
        <v>424</v>
      </c>
      <c r="X13" s="310" t="s">
        <v>301</v>
      </c>
      <c r="Y13" s="265" t="s">
        <v>426</v>
      </c>
      <c r="Z13" s="252"/>
    </row>
    <row r="14" spans="1:26" ht="24.95" customHeight="1" x14ac:dyDescent="0.25">
      <c r="A14" s="397"/>
      <c r="B14" s="398"/>
      <c r="C14" s="399"/>
      <c r="D14" s="397">
        <v>17.350000000000001</v>
      </c>
      <c r="E14" s="398"/>
      <c r="F14" s="399"/>
      <c r="G14" s="400">
        <v>16.75</v>
      </c>
      <c r="H14" s="401"/>
      <c r="I14" s="399"/>
      <c r="J14" s="400">
        <v>17.420000000000002</v>
      </c>
      <c r="K14" s="401"/>
      <c r="L14" s="399"/>
      <c r="M14" s="553">
        <v>17.420000000000002</v>
      </c>
      <c r="N14" s="554"/>
      <c r="O14" s="555"/>
      <c r="P14" s="556"/>
      <c r="Q14" s="557"/>
      <c r="R14" s="558"/>
      <c r="S14" s="154">
        <v>50005373</v>
      </c>
      <c r="T14" s="242"/>
      <c r="U14" s="113">
        <v>60550000</v>
      </c>
      <c r="V14" s="240" t="s">
        <v>413</v>
      </c>
      <c r="W14" s="114" t="s">
        <v>7</v>
      </c>
      <c r="X14" s="114" t="s">
        <v>38</v>
      </c>
      <c r="Y14" s="243"/>
      <c r="Z14" s="244"/>
    </row>
    <row r="15" spans="1:26" ht="24.95" customHeight="1" thickBot="1" x14ac:dyDescent="0.3">
      <c r="A15" s="376"/>
      <c r="B15" s="377"/>
      <c r="C15" s="378"/>
      <c r="D15" s="376">
        <v>8.65</v>
      </c>
      <c r="E15" s="377"/>
      <c r="F15" s="378">
        <v>26</v>
      </c>
      <c r="G15" s="379">
        <v>8.25</v>
      </c>
      <c r="H15" s="380"/>
      <c r="I15" s="378">
        <v>25</v>
      </c>
      <c r="J15" s="379">
        <f>L15-J16</f>
        <v>26</v>
      </c>
      <c r="K15" s="380"/>
      <c r="L15" s="378">
        <v>26</v>
      </c>
      <c r="M15" s="536">
        <v>8.58</v>
      </c>
      <c r="N15" s="537"/>
      <c r="O15" s="559">
        <f>M14+M15</f>
        <v>26</v>
      </c>
      <c r="P15" s="538"/>
      <c r="Q15" s="539"/>
      <c r="R15" s="560"/>
      <c r="S15" s="153">
        <v>50005373</v>
      </c>
      <c r="T15" s="13"/>
      <c r="U15" s="110">
        <v>60550000</v>
      </c>
      <c r="V15" s="234">
        <v>9131750003</v>
      </c>
      <c r="W15" s="111" t="s">
        <v>7</v>
      </c>
      <c r="X15" s="111" t="s">
        <v>37</v>
      </c>
      <c r="Y15" s="305"/>
      <c r="Z15" s="306"/>
    </row>
    <row r="16" spans="1:26" ht="24.95" customHeight="1" x14ac:dyDescent="0.25">
      <c r="A16" s="382"/>
      <c r="B16" s="383"/>
      <c r="C16" s="402"/>
      <c r="D16" s="382">
        <v>152</v>
      </c>
      <c r="E16" s="383"/>
      <c r="F16" s="402"/>
      <c r="G16" s="403"/>
      <c r="H16" s="387"/>
      <c r="I16" s="402"/>
      <c r="J16" s="403"/>
      <c r="K16" s="387"/>
      <c r="L16" s="787"/>
      <c r="M16" s="805">
        <v>155.5</v>
      </c>
      <c r="N16" s="806"/>
      <c r="O16" s="807"/>
      <c r="P16" s="808"/>
      <c r="Q16" s="808"/>
      <c r="R16" s="809"/>
      <c r="S16" s="810">
        <v>50005373</v>
      </c>
      <c r="T16" s="811"/>
      <c r="U16" s="812">
        <v>60500000</v>
      </c>
      <c r="V16" s="813">
        <v>9131710004</v>
      </c>
      <c r="W16" s="814" t="s">
        <v>3</v>
      </c>
      <c r="X16" s="814" t="s">
        <v>39</v>
      </c>
      <c r="Y16" s="815"/>
      <c r="Z16" s="816"/>
    </row>
    <row r="17" spans="1:26" s="195" customFormat="1" ht="24.95" customHeight="1" thickBot="1" x14ac:dyDescent="0.3">
      <c r="A17" s="404"/>
      <c r="B17" s="405"/>
      <c r="C17" s="406"/>
      <c r="D17" s="404">
        <v>152</v>
      </c>
      <c r="E17" s="405"/>
      <c r="F17" s="406">
        <v>304</v>
      </c>
      <c r="G17" s="407"/>
      <c r="H17" s="408"/>
      <c r="I17" s="406"/>
      <c r="J17" s="407">
        <v>155.5</v>
      </c>
      <c r="K17" s="408"/>
      <c r="L17" s="788"/>
      <c r="M17" s="817">
        <v>155.5</v>
      </c>
      <c r="N17" s="790"/>
      <c r="O17" s="791">
        <f>M16+M17</f>
        <v>311</v>
      </c>
      <c r="P17" s="792"/>
      <c r="Q17" s="792"/>
      <c r="R17" s="793"/>
      <c r="S17" s="794">
        <v>50005373</v>
      </c>
      <c r="T17" s="795"/>
      <c r="U17" s="796">
        <v>60500000</v>
      </c>
      <c r="V17" s="797">
        <v>9131750003</v>
      </c>
      <c r="W17" s="798" t="s">
        <v>3</v>
      </c>
      <c r="X17" s="798" t="s">
        <v>40</v>
      </c>
      <c r="Y17" s="82"/>
      <c r="Z17" s="818"/>
    </row>
    <row r="18" spans="1:26" s="686" customFormat="1" ht="24.95" customHeight="1" x14ac:dyDescent="0.25">
      <c r="A18" s="782"/>
      <c r="B18" s="783"/>
      <c r="C18" s="784"/>
      <c r="D18" s="782"/>
      <c r="E18" s="783"/>
      <c r="F18" s="784"/>
      <c r="G18" s="785"/>
      <c r="H18" s="786"/>
      <c r="I18" s="784"/>
      <c r="J18" s="785"/>
      <c r="K18" s="786"/>
      <c r="L18" s="789"/>
      <c r="M18" s="819"/>
      <c r="N18" s="792"/>
      <c r="O18" s="793"/>
      <c r="P18" s="792">
        <v>148</v>
      </c>
      <c r="Q18" s="792"/>
      <c r="R18" s="793"/>
      <c r="S18" s="799">
        <v>50005373</v>
      </c>
      <c r="T18" s="800"/>
      <c r="U18" s="801">
        <v>60500000</v>
      </c>
      <c r="V18" s="802" t="s">
        <v>405</v>
      </c>
      <c r="W18" s="803" t="s">
        <v>372</v>
      </c>
      <c r="X18" s="803" t="s">
        <v>39</v>
      </c>
      <c r="Y18" s="804" t="s">
        <v>373</v>
      </c>
      <c r="Z18" s="820"/>
    </row>
    <row r="19" spans="1:26" s="686" customFormat="1" ht="24.95" customHeight="1" thickBot="1" x14ac:dyDescent="0.3">
      <c r="A19" s="782"/>
      <c r="B19" s="783"/>
      <c r="C19" s="784"/>
      <c r="D19" s="782"/>
      <c r="E19" s="783"/>
      <c r="F19" s="784"/>
      <c r="G19" s="785"/>
      <c r="H19" s="786"/>
      <c r="I19" s="784"/>
      <c r="J19" s="785"/>
      <c r="K19" s="786"/>
      <c r="L19" s="789"/>
      <c r="M19" s="821"/>
      <c r="N19" s="822"/>
      <c r="O19" s="823"/>
      <c r="P19" s="822">
        <v>148</v>
      </c>
      <c r="Q19" s="822"/>
      <c r="R19" s="823">
        <f>P18+P19</f>
        <v>296</v>
      </c>
      <c r="S19" s="824">
        <v>50005373</v>
      </c>
      <c r="T19" s="825"/>
      <c r="U19" s="826">
        <v>60500000</v>
      </c>
      <c r="V19" s="827">
        <v>9131750003</v>
      </c>
      <c r="W19" s="828" t="s">
        <v>372</v>
      </c>
      <c r="X19" s="828" t="s">
        <v>40</v>
      </c>
      <c r="Y19" s="829" t="s">
        <v>358</v>
      </c>
      <c r="Z19" s="830"/>
    </row>
    <row r="20" spans="1:26" s="195" customFormat="1" ht="24.95" customHeight="1" thickBot="1" x14ac:dyDescent="0.3">
      <c r="A20" s="409"/>
      <c r="B20" s="410"/>
      <c r="C20" s="411"/>
      <c r="D20" s="409">
        <v>670</v>
      </c>
      <c r="E20" s="410"/>
      <c r="F20" s="411"/>
      <c r="G20" s="412"/>
      <c r="H20" s="413"/>
      <c r="I20" s="411"/>
      <c r="J20" s="412">
        <v>60</v>
      </c>
      <c r="K20" s="413"/>
      <c r="L20" s="411"/>
      <c r="M20" s="561"/>
      <c r="N20" s="562"/>
      <c r="O20" s="563">
        <v>160</v>
      </c>
      <c r="P20" s="564"/>
      <c r="Q20" s="565"/>
      <c r="R20" s="566"/>
      <c r="S20" s="200">
        <v>50005373</v>
      </c>
      <c r="T20" s="201"/>
      <c r="U20" s="202">
        <v>60510000</v>
      </c>
      <c r="V20" s="240" t="s">
        <v>404</v>
      </c>
      <c r="W20" s="203" t="s">
        <v>192</v>
      </c>
      <c r="X20" s="204" t="s">
        <v>337</v>
      </c>
      <c r="Y20" s="205"/>
      <c r="Z20" s="272"/>
    </row>
    <row r="21" spans="1:26" s="195" customFormat="1" ht="24.95" customHeight="1" thickBot="1" x14ac:dyDescent="0.3">
      <c r="A21" s="414"/>
      <c r="B21" s="415"/>
      <c r="C21" s="416"/>
      <c r="D21" s="414">
        <v>25</v>
      </c>
      <c r="E21" s="415"/>
      <c r="F21" s="416"/>
      <c r="G21" s="417"/>
      <c r="H21" s="418"/>
      <c r="I21" s="419">
        <v>23</v>
      </c>
      <c r="J21" s="417">
        <v>26</v>
      </c>
      <c r="K21" s="418"/>
      <c r="L21" s="419"/>
      <c r="M21" s="569"/>
      <c r="N21" s="570"/>
      <c r="O21" s="780">
        <v>27</v>
      </c>
      <c r="P21" s="572"/>
      <c r="Q21" s="573"/>
      <c r="R21" s="574"/>
      <c r="S21" s="206">
        <v>50005373</v>
      </c>
      <c r="T21" s="201"/>
      <c r="U21" s="207">
        <v>60550000</v>
      </c>
      <c r="V21" s="317" t="s">
        <v>412</v>
      </c>
      <c r="W21" s="208" t="s">
        <v>58</v>
      </c>
      <c r="X21" s="781" t="s">
        <v>320</v>
      </c>
      <c r="Y21" s="311"/>
      <c r="Z21" s="271"/>
    </row>
    <row r="22" spans="1:26" s="195" customFormat="1" ht="24.95" customHeight="1" x14ac:dyDescent="0.25">
      <c r="A22" s="420"/>
      <c r="B22" s="421"/>
      <c r="C22" s="422"/>
      <c r="D22" s="420">
        <v>1264</v>
      </c>
      <c r="E22" s="421"/>
      <c r="F22" s="422"/>
      <c r="G22" s="423">
        <v>1142</v>
      </c>
      <c r="H22" s="424"/>
      <c r="I22" s="422"/>
      <c r="J22" s="423">
        <v>1094</v>
      </c>
      <c r="K22" s="424"/>
      <c r="L22" s="691"/>
      <c r="M22" s="717">
        <v>798</v>
      </c>
      <c r="N22" s="718"/>
      <c r="O22" s="719"/>
      <c r="P22" s="720"/>
      <c r="Q22" s="720"/>
      <c r="R22" s="721">
        <v>798</v>
      </c>
      <c r="S22" s="722">
        <v>50005373</v>
      </c>
      <c r="T22" s="723"/>
      <c r="U22" s="724">
        <v>60510000</v>
      </c>
      <c r="V22" s="725" t="s">
        <v>408</v>
      </c>
      <c r="W22" s="726" t="s">
        <v>28</v>
      </c>
      <c r="X22" s="743" t="s">
        <v>30</v>
      </c>
      <c r="Y22" s="727"/>
      <c r="Z22" s="728"/>
    </row>
    <row r="23" spans="1:26" s="195" customFormat="1" ht="24.95" customHeight="1" x14ac:dyDescent="0.25">
      <c r="A23" s="425"/>
      <c r="B23" s="426"/>
      <c r="C23" s="427"/>
      <c r="D23" s="425">
        <v>202</v>
      </c>
      <c r="E23" s="426"/>
      <c r="F23" s="427">
        <v>1466</v>
      </c>
      <c r="G23" s="428">
        <v>213</v>
      </c>
      <c r="H23" s="429"/>
      <c r="I23" s="427">
        <v>1355</v>
      </c>
      <c r="J23" s="428">
        <v>253</v>
      </c>
      <c r="K23" s="429"/>
      <c r="L23" s="692">
        <v>1347</v>
      </c>
      <c r="M23" s="729">
        <v>233</v>
      </c>
      <c r="N23" s="701"/>
      <c r="O23" s="702">
        <f>M22+M23</f>
        <v>1031</v>
      </c>
      <c r="P23" s="703"/>
      <c r="Q23" s="703"/>
      <c r="R23" s="704"/>
      <c r="S23" s="705">
        <v>50005373</v>
      </c>
      <c r="T23" s="706"/>
      <c r="U23" s="707">
        <v>60500000</v>
      </c>
      <c r="V23" s="708">
        <v>9131710003</v>
      </c>
      <c r="W23" s="709" t="s">
        <v>29</v>
      </c>
      <c r="X23" s="770" t="s">
        <v>371</v>
      </c>
      <c r="Y23" s="710"/>
      <c r="Z23" s="730"/>
    </row>
    <row r="24" spans="1:26" s="686" customFormat="1" ht="24.95" customHeight="1" thickBot="1" x14ac:dyDescent="0.3">
      <c r="A24" s="687"/>
      <c r="B24" s="688"/>
      <c r="C24" s="744"/>
      <c r="D24" s="687">
        <v>202</v>
      </c>
      <c r="E24" s="688"/>
      <c r="F24" s="744">
        <v>1466</v>
      </c>
      <c r="G24" s="745">
        <v>213</v>
      </c>
      <c r="H24" s="690"/>
      <c r="I24" s="744">
        <v>1355</v>
      </c>
      <c r="J24" s="745">
        <v>253</v>
      </c>
      <c r="K24" s="690"/>
      <c r="L24" s="694">
        <v>1347</v>
      </c>
      <c r="M24" s="733"/>
      <c r="N24" s="734"/>
      <c r="O24" s="735"/>
      <c r="P24" s="734"/>
      <c r="Q24" s="734"/>
      <c r="R24" s="735">
        <v>237</v>
      </c>
      <c r="S24" s="736">
        <v>50005373</v>
      </c>
      <c r="T24" s="737"/>
      <c r="U24" s="738">
        <v>60500000</v>
      </c>
      <c r="V24" s="739" t="s">
        <v>408</v>
      </c>
      <c r="W24" s="740" t="s">
        <v>369</v>
      </c>
      <c r="X24" s="746" t="s">
        <v>370</v>
      </c>
      <c r="Y24" s="741"/>
      <c r="Z24" s="742"/>
    </row>
    <row r="25" spans="1:26" ht="24.95" customHeight="1" x14ac:dyDescent="0.25">
      <c r="A25" s="420"/>
      <c r="B25" s="421"/>
      <c r="C25" s="430"/>
      <c r="D25" s="431">
        <v>643</v>
      </c>
      <c r="E25" s="421"/>
      <c r="F25" s="430"/>
      <c r="G25" s="432">
        <v>607</v>
      </c>
      <c r="H25" s="424"/>
      <c r="I25" s="430"/>
      <c r="J25" s="432">
        <v>677</v>
      </c>
      <c r="K25" s="424"/>
      <c r="L25" s="430"/>
      <c r="M25" s="695">
        <v>460</v>
      </c>
      <c r="N25" s="562"/>
      <c r="O25" s="696"/>
      <c r="P25" s="565"/>
      <c r="Q25" s="565"/>
      <c r="R25" s="697"/>
      <c r="S25" s="698">
        <v>50005373</v>
      </c>
      <c r="T25" s="287"/>
      <c r="U25" s="202">
        <v>60510000</v>
      </c>
      <c r="V25" s="307" t="s">
        <v>403</v>
      </c>
      <c r="W25" s="203" t="s">
        <v>47</v>
      </c>
      <c r="X25" s="204" t="s">
        <v>48</v>
      </c>
      <c r="Y25" s="699"/>
      <c r="Z25" s="700"/>
    </row>
    <row r="26" spans="1:26" ht="24.95" customHeight="1" x14ac:dyDescent="0.25">
      <c r="A26" s="433"/>
      <c r="B26" s="434"/>
      <c r="C26" s="435"/>
      <c r="D26" s="436">
        <v>173</v>
      </c>
      <c r="E26" s="434"/>
      <c r="F26" s="435"/>
      <c r="G26" s="437">
        <v>180</v>
      </c>
      <c r="H26" s="438"/>
      <c r="I26" s="435"/>
      <c r="J26" s="437">
        <v>173</v>
      </c>
      <c r="K26" s="438"/>
      <c r="L26" s="435"/>
      <c r="M26" s="575">
        <v>154</v>
      </c>
      <c r="N26" s="576"/>
      <c r="O26" s="577"/>
      <c r="P26" s="576"/>
      <c r="Q26" s="576"/>
      <c r="R26" s="578"/>
      <c r="S26" s="273">
        <v>50005373</v>
      </c>
      <c r="T26" s="191"/>
      <c r="U26" s="192">
        <v>60500000</v>
      </c>
      <c r="V26" s="227">
        <v>9131710002</v>
      </c>
      <c r="W26" s="193" t="s">
        <v>45</v>
      </c>
      <c r="X26" s="199" t="s">
        <v>48</v>
      </c>
      <c r="Y26" s="274"/>
      <c r="Z26" s="275"/>
    </row>
    <row r="27" spans="1:26" s="195" customFormat="1" ht="24.95" customHeight="1" thickBot="1" x14ac:dyDescent="0.3">
      <c r="A27" s="439"/>
      <c r="B27" s="440"/>
      <c r="C27" s="441"/>
      <c r="D27" s="439">
        <v>18</v>
      </c>
      <c r="E27" s="440"/>
      <c r="F27" s="441">
        <v>834</v>
      </c>
      <c r="G27" s="442">
        <v>16</v>
      </c>
      <c r="H27" s="443"/>
      <c r="I27" s="441">
        <v>803</v>
      </c>
      <c r="J27" s="442">
        <v>16</v>
      </c>
      <c r="K27" s="443"/>
      <c r="L27" s="441">
        <f>J25+J26+J27</f>
        <v>866</v>
      </c>
      <c r="M27" s="579">
        <v>16</v>
      </c>
      <c r="N27" s="580"/>
      <c r="O27" s="581">
        <f>M25+M26+M27</f>
        <v>630</v>
      </c>
      <c r="P27" s="582"/>
      <c r="Q27" s="583"/>
      <c r="R27" s="584"/>
      <c r="S27" s="276">
        <v>50005373</v>
      </c>
      <c r="T27" s="196"/>
      <c r="U27" s="277">
        <v>60550000</v>
      </c>
      <c r="V27" s="278">
        <v>9131710002</v>
      </c>
      <c r="W27" s="279" t="s">
        <v>46</v>
      </c>
      <c r="X27" s="280" t="s">
        <v>48</v>
      </c>
      <c r="Y27" s="281"/>
      <c r="Z27" s="282"/>
    </row>
    <row r="28" spans="1:26" s="195" customFormat="1" ht="24.95" customHeight="1" thickBot="1" x14ac:dyDescent="0.3">
      <c r="A28" s="397"/>
      <c r="B28" s="398"/>
      <c r="C28" s="399"/>
      <c r="D28" s="397">
        <v>670</v>
      </c>
      <c r="E28" s="398"/>
      <c r="F28" s="399"/>
      <c r="G28" s="400"/>
      <c r="H28" s="401"/>
      <c r="I28" s="399"/>
      <c r="J28" s="400"/>
      <c r="K28" s="401"/>
      <c r="L28" s="399">
        <v>60</v>
      </c>
      <c r="M28" s="594"/>
      <c r="N28" s="573"/>
      <c r="O28" s="596">
        <v>537</v>
      </c>
      <c r="P28" s="597"/>
      <c r="Q28" s="573"/>
      <c r="R28" s="599"/>
      <c r="S28" s="290">
        <v>50005373</v>
      </c>
      <c r="T28" s="6"/>
      <c r="U28" s="291">
        <v>60510000</v>
      </c>
      <c r="V28" s="292" t="s">
        <v>405</v>
      </c>
      <c r="W28" s="109" t="s">
        <v>190</v>
      </c>
      <c r="X28" s="121" t="s">
        <v>191</v>
      </c>
      <c r="Y28" s="762"/>
      <c r="Z28" s="763">
        <v>3422292</v>
      </c>
    </row>
    <row r="29" spans="1:26" s="778" customFormat="1" ht="24.95" customHeight="1" thickBot="1" x14ac:dyDescent="0.3">
      <c r="A29" s="772"/>
      <c r="B29" s="415"/>
      <c r="C29" s="416"/>
      <c r="D29" s="772">
        <v>330</v>
      </c>
      <c r="E29" s="415"/>
      <c r="F29" s="416"/>
      <c r="G29" s="773"/>
      <c r="H29" s="418"/>
      <c r="I29" s="416">
        <v>249</v>
      </c>
      <c r="J29" s="773"/>
      <c r="K29" s="418"/>
      <c r="L29" s="761">
        <v>287</v>
      </c>
      <c r="M29" s="774"/>
      <c r="N29" s="718"/>
      <c r="O29" s="719">
        <v>252</v>
      </c>
      <c r="P29" s="718"/>
      <c r="Q29" s="718"/>
      <c r="R29" s="719"/>
      <c r="S29" s="722">
        <v>50005373</v>
      </c>
      <c r="T29" s="723"/>
      <c r="U29" s="724">
        <v>60500000</v>
      </c>
      <c r="V29" s="775">
        <v>9131710001</v>
      </c>
      <c r="W29" s="776" t="s">
        <v>5</v>
      </c>
      <c r="X29" s="743" t="s">
        <v>27</v>
      </c>
      <c r="Y29" s="727" t="s">
        <v>354</v>
      </c>
      <c r="Z29" s="777">
        <v>3422292</v>
      </c>
    </row>
    <row r="30" spans="1:26" s="195" customFormat="1" ht="24.95" customHeight="1" thickBot="1" x14ac:dyDescent="0.3">
      <c r="A30" s="414"/>
      <c r="B30" s="415"/>
      <c r="C30" s="416"/>
      <c r="D30" s="414">
        <v>330</v>
      </c>
      <c r="E30" s="415"/>
      <c r="F30" s="416"/>
      <c r="G30" s="417"/>
      <c r="H30" s="418"/>
      <c r="I30" s="416">
        <v>249</v>
      </c>
      <c r="J30" s="417"/>
      <c r="K30" s="418"/>
      <c r="L30" s="761">
        <v>287</v>
      </c>
      <c r="M30" s="731"/>
      <c r="N30" s="703"/>
      <c r="O30" s="704"/>
      <c r="P30" s="703"/>
      <c r="Q30" s="703"/>
      <c r="R30" s="704">
        <v>239</v>
      </c>
      <c r="S30" s="711">
        <v>50005373</v>
      </c>
      <c r="T30" s="712"/>
      <c r="U30" s="713">
        <v>60500000</v>
      </c>
      <c r="V30" s="714" t="s">
        <v>415</v>
      </c>
      <c r="W30" s="715" t="s">
        <v>366</v>
      </c>
      <c r="X30" s="771" t="s">
        <v>377</v>
      </c>
      <c r="Y30" s="716" t="s">
        <v>358</v>
      </c>
      <c r="Z30" s="732">
        <v>3422292</v>
      </c>
    </row>
    <row r="31" spans="1:26" s="195" customFormat="1" ht="24.95" customHeight="1" thickBot="1" x14ac:dyDescent="0.3">
      <c r="A31" s="414"/>
      <c r="B31" s="415"/>
      <c r="C31" s="416"/>
      <c r="D31" s="414">
        <v>330</v>
      </c>
      <c r="E31" s="415"/>
      <c r="F31" s="416"/>
      <c r="G31" s="417"/>
      <c r="H31" s="418"/>
      <c r="I31" s="416">
        <v>249</v>
      </c>
      <c r="J31" s="417"/>
      <c r="K31" s="418"/>
      <c r="L31" s="761">
        <v>287</v>
      </c>
      <c r="M31" s="731"/>
      <c r="N31" s="703"/>
      <c r="O31" s="704"/>
      <c r="P31" s="703"/>
      <c r="Q31" s="703"/>
      <c r="R31" s="704">
        <v>42</v>
      </c>
      <c r="S31" s="711">
        <v>50005373</v>
      </c>
      <c r="T31" s="712"/>
      <c r="U31" s="713">
        <v>60500000</v>
      </c>
      <c r="V31" s="714" t="s">
        <v>415</v>
      </c>
      <c r="W31" s="715" t="s">
        <v>367</v>
      </c>
      <c r="X31" s="771" t="s">
        <v>378</v>
      </c>
      <c r="Y31" s="716" t="s">
        <v>358</v>
      </c>
      <c r="Z31" s="732">
        <v>3422292</v>
      </c>
    </row>
    <row r="32" spans="1:26" s="195" customFormat="1" ht="24.95" customHeight="1" thickBot="1" x14ac:dyDescent="0.3">
      <c r="A32" s="414"/>
      <c r="B32" s="415"/>
      <c r="C32" s="416"/>
      <c r="D32" s="414">
        <v>330</v>
      </c>
      <c r="E32" s="415"/>
      <c r="F32" s="416"/>
      <c r="G32" s="417"/>
      <c r="H32" s="418"/>
      <c r="I32" s="416">
        <v>249</v>
      </c>
      <c r="J32" s="417"/>
      <c r="K32" s="418"/>
      <c r="L32" s="761">
        <v>287</v>
      </c>
      <c r="M32" s="733"/>
      <c r="N32" s="734"/>
      <c r="O32" s="735"/>
      <c r="P32" s="734"/>
      <c r="Q32" s="734"/>
      <c r="R32" s="735">
        <v>36</v>
      </c>
      <c r="S32" s="736">
        <v>50005373</v>
      </c>
      <c r="T32" s="737"/>
      <c r="U32" s="738">
        <v>60500000</v>
      </c>
      <c r="V32" s="739" t="s">
        <v>415</v>
      </c>
      <c r="W32" s="715" t="s">
        <v>376</v>
      </c>
      <c r="X32" s="746" t="s">
        <v>379</v>
      </c>
      <c r="Y32" s="741" t="s">
        <v>358</v>
      </c>
      <c r="Z32" s="742">
        <v>3422292</v>
      </c>
    </row>
    <row r="33" spans="1:26" s="195" customFormat="1" ht="24.95" customHeight="1" thickBot="1" x14ac:dyDescent="0.3">
      <c r="A33" s="444"/>
      <c r="B33" s="445"/>
      <c r="C33" s="446">
        <v>796</v>
      </c>
      <c r="D33" s="444">
        <v>1059</v>
      </c>
      <c r="E33" s="445"/>
      <c r="F33" s="446"/>
      <c r="G33" s="447"/>
      <c r="H33" s="445"/>
      <c r="I33" s="448">
        <v>776</v>
      </c>
      <c r="J33" s="447"/>
      <c r="K33" s="449"/>
      <c r="L33" s="448">
        <v>923</v>
      </c>
      <c r="M33" s="754"/>
      <c r="N33" s="764"/>
      <c r="O33" s="765">
        <v>800</v>
      </c>
      <c r="P33" s="755"/>
      <c r="Q33" s="766"/>
      <c r="R33" s="767"/>
      <c r="S33" s="756">
        <v>50005373</v>
      </c>
      <c r="T33" s="201"/>
      <c r="U33" s="757">
        <v>60510000</v>
      </c>
      <c r="V33" s="758" t="s">
        <v>415</v>
      </c>
      <c r="W33" s="759" t="s">
        <v>65</v>
      </c>
      <c r="X33" s="760" t="s">
        <v>27</v>
      </c>
      <c r="Y33" s="768"/>
      <c r="Z33" s="769"/>
    </row>
    <row r="34" spans="1:26" s="195" customFormat="1" ht="24.95" customHeight="1" x14ac:dyDescent="0.25">
      <c r="A34" s="420">
        <v>285.02999999999997</v>
      </c>
      <c r="B34" s="421"/>
      <c r="C34" s="430"/>
      <c r="D34" s="431">
        <f>F42*10.8%</f>
        <v>0</v>
      </c>
      <c r="E34" s="421"/>
      <c r="F34" s="430"/>
      <c r="G34" s="432">
        <f>I42*10.8%</f>
        <v>0</v>
      </c>
      <c r="H34" s="424"/>
      <c r="I34" s="430"/>
      <c r="J34" s="432">
        <v>30.02</v>
      </c>
      <c r="K34" s="424"/>
      <c r="L34" s="691"/>
      <c r="M34" s="717">
        <f>O35*10.8%</f>
        <v>26.46</v>
      </c>
      <c r="N34" s="718"/>
      <c r="O34" s="719"/>
      <c r="P34" s="720"/>
      <c r="Q34" s="720"/>
      <c r="R34" s="721"/>
      <c r="S34" s="722">
        <v>50005373</v>
      </c>
      <c r="T34" s="723"/>
      <c r="U34" s="724">
        <v>60500000</v>
      </c>
      <c r="V34" s="725">
        <v>9632710001</v>
      </c>
      <c r="W34" s="726" t="s">
        <v>4</v>
      </c>
      <c r="X34" s="726" t="s">
        <v>419</v>
      </c>
      <c r="Y34" s="727"/>
      <c r="Z34" s="728"/>
    </row>
    <row r="35" spans="1:26" s="195" customFormat="1" ht="24.95" customHeight="1" thickBot="1" x14ac:dyDescent="0.3">
      <c r="A35" s="425">
        <v>1177.07</v>
      </c>
      <c r="B35" s="426"/>
      <c r="C35" s="450"/>
      <c r="D35" s="451">
        <f>F42*44.6%</f>
        <v>0</v>
      </c>
      <c r="E35" s="426"/>
      <c r="F35" s="450"/>
      <c r="G35" s="452">
        <f>I42*44.6%</f>
        <v>0</v>
      </c>
      <c r="H35" s="429"/>
      <c r="I35" s="450"/>
      <c r="J35" s="452">
        <v>123.99</v>
      </c>
      <c r="K35" s="429"/>
      <c r="L35" s="692"/>
      <c r="M35" s="729">
        <f>O35*44.6%</f>
        <v>109.27</v>
      </c>
      <c r="N35" s="701"/>
      <c r="O35" s="702">
        <v>245</v>
      </c>
      <c r="P35" s="703"/>
      <c r="Q35" s="703"/>
      <c r="R35" s="704"/>
      <c r="S35" s="705">
        <v>50005373</v>
      </c>
      <c r="T35" s="706"/>
      <c r="U35" s="707">
        <v>60500000</v>
      </c>
      <c r="V35" s="708">
        <v>9381710001</v>
      </c>
      <c r="W35" s="709" t="s">
        <v>4</v>
      </c>
      <c r="X35" s="709" t="s">
        <v>420</v>
      </c>
      <c r="Y35" s="710"/>
      <c r="Z35" s="730"/>
    </row>
    <row r="36" spans="1:26" s="686" customFormat="1" ht="24.95" customHeight="1" x14ac:dyDescent="0.25">
      <c r="A36" s="682">
        <v>285.02999999999997</v>
      </c>
      <c r="B36" s="683"/>
      <c r="C36" s="684"/>
      <c r="D36" s="683">
        <f>F44*10.8%</f>
        <v>0</v>
      </c>
      <c r="E36" s="683"/>
      <c r="F36" s="684"/>
      <c r="G36" s="685">
        <f>I44*10.8%</f>
        <v>0</v>
      </c>
      <c r="H36" s="685"/>
      <c r="I36" s="684"/>
      <c r="J36" s="685">
        <v>30.02</v>
      </c>
      <c r="K36" s="685"/>
      <c r="L36" s="693"/>
      <c r="M36" s="731"/>
      <c r="N36" s="703"/>
      <c r="O36" s="704"/>
      <c r="P36" s="703"/>
      <c r="Q36" s="703"/>
      <c r="R36" s="704">
        <v>12.1</v>
      </c>
      <c r="S36" s="711">
        <v>50005373</v>
      </c>
      <c r="T36" s="712"/>
      <c r="U36" s="713">
        <v>60500000</v>
      </c>
      <c r="V36" s="714" t="s">
        <v>411</v>
      </c>
      <c r="W36" s="715" t="s">
        <v>362</v>
      </c>
      <c r="X36" s="715" t="s">
        <v>417</v>
      </c>
      <c r="Y36" s="716"/>
      <c r="Z36" s="732"/>
    </row>
    <row r="37" spans="1:26" s="686" customFormat="1" ht="24.95" customHeight="1" thickBot="1" x14ac:dyDescent="0.3">
      <c r="A37" s="687">
        <v>1177.07</v>
      </c>
      <c r="B37" s="688"/>
      <c r="C37" s="689"/>
      <c r="D37" s="688">
        <f>F44*44.6%</f>
        <v>0</v>
      </c>
      <c r="E37" s="688"/>
      <c r="F37" s="689"/>
      <c r="G37" s="690">
        <f>I44*44.6%</f>
        <v>0</v>
      </c>
      <c r="H37" s="690"/>
      <c r="I37" s="689"/>
      <c r="J37" s="690">
        <v>123.99</v>
      </c>
      <c r="K37" s="690"/>
      <c r="L37" s="694"/>
      <c r="M37" s="733"/>
      <c r="N37" s="734"/>
      <c r="O37" s="735"/>
      <c r="P37" s="734"/>
      <c r="Q37" s="734"/>
      <c r="R37" s="735">
        <v>49.95</v>
      </c>
      <c r="S37" s="736">
        <v>50005373</v>
      </c>
      <c r="T37" s="737"/>
      <c r="U37" s="738">
        <v>60500000</v>
      </c>
      <c r="V37" s="739" t="s">
        <v>422</v>
      </c>
      <c r="W37" s="715" t="s">
        <v>362</v>
      </c>
      <c r="X37" s="740" t="s">
        <v>416</v>
      </c>
      <c r="Y37" s="741"/>
      <c r="Z37" s="742"/>
    </row>
    <row r="38" spans="1:26" s="686" customFormat="1" ht="24.95" customHeight="1" x14ac:dyDescent="0.25">
      <c r="A38" s="750"/>
      <c r="B38" s="751"/>
      <c r="C38" s="752"/>
      <c r="D38" s="751"/>
      <c r="E38" s="751"/>
      <c r="F38" s="752"/>
      <c r="G38" s="753"/>
      <c r="H38" s="753"/>
      <c r="I38" s="752"/>
      <c r="J38" s="753"/>
      <c r="K38" s="753"/>
      <c r="L38" s="752"/>
      <c r="M38" s="731"/>
      <c r="N38" s="703"/>
      <c r="O38" s="704"/>
      <c r="P38" s="703"/>
      <c r="Q38" s="703"/>
      <c r="R38" s="704">
        <v>16.420000000000002</v>
      </c>
      <c r="S38" s="711">
        <v>50005373</v>
      </c>
      <c r="T38" s="712"/>
      <c r="U38" s="713">
        <v>60500000</v>
      </c>
      <c r="V38" s="714" t="s">
        <v>411</v>
      </c>
      <c r="W38" s="715" t="s">
        <v>364</v>
      </c>
      <c r="X38" s="715" t="s">
        <v>417</v>
      </c>
      <c r="Y38" s="716"/>
      <c r="Z38" s="732"/>
    </row>
    <row r="39" spans="1:26" s="686" customFormat="1" ht="24.95" customHeight="1" thickBot="1" x14ac:dyDescent="0.3">
      <c r="A39" s="750"/>
      <c r="B39" s="751"/>
      <c r="C39" s="752"/>
      <c r="D39" s="751"/>
      <c r="E39" s="751"/>
      <c r="F39" s="752"/>
      <c r="G39" s="753"/>
      <c r="H39" s="753"/>
      <c r="I39" s="752"/>
      <c r="J39" s="753"/>
      <c r="K39" s="753"/>
      <c r="L39" s="752"/>
      <c r="M39" s="733"/>
      <c r="N39" s="734"/>
      <c r="O39" s="735"/>
      <c r="P39" s="734"/>
      <c r="Q39" s="734"/>
      <c r="R39" s="735">
        <v>67.790000000000006</v>
      </c>
      <c r="S39" s="736">
        <v>50005373</v>
      </c>
      <c r="T39" s="737"/>
      <c r="U39" s="738">
        <v>60500000</v>
      </c>
      <c r="V39" s="739" t="s">
        <v>422</v>
      </c>
      <c r="W39" s="715" t="s">
        <v>364</v>
      </c>
      <c r="X39" s="740" t="s">
        <v>418</v>
      </c>
      <c r="Y39" s="741"/>
      <c r="Z39" s="742"/>
    </row>
    <row r="40" spans="1:26" s="195" customFormat="1" ht="24.95" customHeight="1" x14ac:dyDescent="0.25">
      <c r="A40" s="731"/>
      <c r="B40" s="703"/>
      <c r="C40" s="704"/>
      <c r="D40" s="703"/>
      <c r="E40" s="703"/>
      <c r="F40" s="704">
        <v>12.1</v>
      </c>
      <c r="G40" s="711">
        <v>50005373</v>
      </c>
      <c r="H40" s="712"/>
      <c r="I40" s="713">
        <v>60500000</v>
      </c>
      <c r="J40" s="714">
        <v>9632710001</v>
      </c>
      <c r="K40" s="715" t="s">
        <v>4</v>
      </c>
      <c r="L40" s="715" t="s">
        <v>360</v>
      </c>
      <c r="M40" s="716"/>
      <c r="N40" s="732"/>
      <c r="O40" s="696"/>
      <c r="P40" s="565"/>
      <c r="Q40" s="565"/>
      <c r="R40" s="697"/>
      <c r="S40" s="698">
        <v>50005373</v>
      </c>
      <c r="T40" s="287"/>
      <c r="U40" s="202">
        <v>60510000</v>
      </c>
      <c r="V40" s="307" t="s">
        <v>411</v>
      </c>
      <c r="W40" s="203" t="s">
        <v>49</v>
      </c>
      <c r="X40" s="203" t="s">
        <v>68</v>
      </c>
      <c r="Y40" s="699"/>
      <c r="Z40" s="700"/>
    </row>
    <row r="41" spans="1:26" s="195" customFormat="1" ht="24.95" customHeight="1" thickBot="1" x14ac:dyDescent="0.3">
      <c r="A41" s="733"/>
      <c r="B41" s="734"/>
      <c r="C41" s="735"/>
      <c r="D41" s="734"/>
      <c r="E41" s="734"/>
      <c r="F41" s="735">
        <v>49.95</v>
      </c>
      <c r="G41" s="736">
        <v>50005373</v>
      </c>
      <c r="H41" s="737"/>
      <c r="I41" s="738">
        <v>60500000</v>
      </c>
      <c r="J41" s="739">
        <v>9381710001</v>
      </c>
      <c r="K41" s="740" t="s">
        <v>4</v>
      </c>
      <c r="L41" s="740" t="s">
        <v>361</v>
      </c>
      <c r="M41" s="741"/>
      <c r="N41" s="742"/>
      <c r="O41" s="586">
        <f>N42+N43</f>
        <v>0</v>
      </c>
      <c r="P41" s="568"/>
      <c r="Q41" s="576"/>
      <c r="R41" s="587"/>
      <c r="S41" s="283">
        <v>50005373</v>
      </c>
      <c r="T41" s="284"/>
      <c r="U41" s="197">
        <v>60510000</v>
      </c>
      <c r="V41" s="228">
        <v>9632710001</v>
      </c>
      <c r="W41" s="198" t="s">
        <v>49</v>
      </c>
      <c r="X41" s="198" t="s">
        <v>328</v>
      </c>
      <c r="Y41" s="285"/>
      <c r="Z41" s="286"/>
    </row>
    <row r="42" spans="1:26" s="195" customFormat="1" ht="24.95" customHeight="1" x14ac:dyDescent="0.25">
      <c r="A42" s="420"/>
      <c r="B42" s="421"/>
      <c r="C42" s="430"/>
      <c r="D42" s="431">
        <v>152</v>
      </c>
      <c r="E42" s="421"/>
      <c r="F42" s="430"/>
      <c r="G42" s="432">
        <v>125.5</v>
      </c>
      <c r="H42" s="424"/>
      <c r="I42" s="430"/>
      <c r="J42" s="432">
        <v>125.5</v>
      </c>
      <c r="K42" s="424"/>
      <c r="L42" s="430"/>
      <c r="M42" s="561">
        <v>37</v>
      </c>
      <c r="N42" s="562"/>
      <c r="O42" s="563"/>
      <c r="P42" s="564"/>
      <c r="Q42" s="565"/>
      <c r="R42" s="566"/>
      <c r="S42" s="200">
        <v>50005373</v>
      </c>
      <c r="T42" s="201"/>
      <c r="U42" s="202">
        <v>60550000</v>
      </c>
      <c r="V42" s="307" t="s">
        <v>411</v>
      </c>
      <c r="W42" s="203" t="s">
        <v>59</v>
      </c>
      <c r="X42" s="203" t="s">
        <v>68</v>
      </c>
      <c r="Y42" s="205"/>
      <c r="Z42" s="272"/>
    </row>
    <row r="43" spans="1:26" ht="24.95" customHeight="1" thickBot="1" x14ac:dyDescent="0.3">
      <c r="A43" s="414"/>
      <c r="B43" s="415"/>
      <c r="C43" s="453"/>
      <c r="D43" s="454">
        <v>152</v>
      </c>
      <c r="E43" s="415"/>
      <c r="F43" s="453">
        <v>304</v>
      </c>
      <c r="G43" s="455">
        <v>125.5</v>
      </c>
      <c r="H43" s="418"/>
      <c r="I43" s="453">
        <v>251</v>
      </c>
      <c r="J43" s="455">
        <f>L43/2</f>
        <v>125.5</v>
      </c>
      <c r="K43" s="418"/>
      <c r="L43" s="453">
        <v>251</v>
      </c>
      <c r="M43" s="569">
        <v>37</v>
      </c>
      <c r="N43" s="570"/>
      <c r="O43" s="588">
        <f>M42+M43</f>
        <v>74</v>
      </c>
      <c r="P43" s="572"/>
      <c r="Q43" s="573"/>
      <c r="R43" s="574"/>
      <c r="S43" s="206">
        <v>50005373</v>
      </c>
      <c r="T43" s="257"/>
      <c r="U43" s="207">
        <v>60550000</v>
      </c>
      <c r="V43" s="229">
        <v>9632710001</v>
      </c>
      <c r="W43" s="208" t="s">
        <v>59</v>
      </c>
      <c r="X43" s="208" t="s">
        <v>326</v>
      </c>
      <c r="Y43" s="266"/>
      <c r="Z43" s="271"/>
    </row>
    <row r="44" spans="1:26" ht="24.95" customHeight="1" x14ac:dyDescent="0.25">
      <c r="A44" s="409"/>
      <c r="B44" s="410"/>
      <c r="C44" s="411"/>
      <c r="D44" s="409">
        <v>39</v>
      </c>
      <c r="E44" s="410"/>
      <c r="F44" s="411"/>
      <c r="G44" s="412">
        <v>36.5</v>
      </c>
      <c r="H44" s="413"/>
      <c r="I44" s="411"/>
      <c r="J44" s="412">
        <v>37</v>
      </c>
      <c r="K44" s="413"/>
      <c r="L44" s="832"/>
      <c r="M44" s="717">
        <v>306</v>
      </c>
      <c r="N44" s="718"/>
      <c r="O44" s="719"/>
      <c r="P44" s="720"/>
      <c r="Q44" s="720"/>
      <c r="R44" s="721"/>
      <c r="S44" s="722">
        <v>50005373</v>
      </c>
      <c r="T44" s="723"/>
      <c r="U44" s="724">
        <v>60510000</v>
      </c>
      <c r="V44" s="835" t="s">
        <v>402</v>
      </c>
      <c r="W44" s="726" t="s">
        <v>53</v>
      </c>
      <c r="X44" s="726" t="s">
        <v>54</v>
      </c>
      <c r="Y44" s="727"/>
      <c r="Z44" s="728"/>
    </row>
    <row r="45" spans="1:26" s="195" customFormat="1" ht="24.95" customHeight="1" x14ac:dyDescent="0.25">
      <c r="A45" s="425"/>
      <c r="B45" s="426"/>
      <c r="C45" s="456"/>
      <c r="D45" s="425">
        <v>39</v>
      </c>
      <c r="E45" s="426"/>
      <c r="F45" s="456">
        <v>78</v>
      </c>
      <c r="G45" s="428">
        <v>36.5</v>
      </c>
      <c r="H45" s="429"/>
      <c r="I45" s="456">
        <v>73</v>
      </c>
      <c r="J45" s="428">
        <f>L45/2</f>
        <v>37</v>
      </c>
      <c r="K45" s="429"/>
      <c r="L45" s="833">
        <v>74</v>
      </c>
      <c r="M45" s="729">
        <v>110</v>
      </c>
      <c r="N45" s="701"/>
      <c r="O45" s="702">
        <f>M44+M45</f>
        <v>416</v>
      </c>
      <c r="P45" s="703"/>
      <c r="Q45" s="703"/>
      <c r="R45" s="704"/>
      <c r="S45" s="705">
        <v>50005373</v>
      </c>
      <c r="T45" s="706"/>
      <c r="U45" s="707">
        <v>60500000</v>
      </c>
      <c r="V45" s="834">
        <v>9632710004</v>
      </c>
      <c r="W45" s="709" t="s">
        <v>57</v>
      </c>
      <c r="X45" s="709" t="s">
        <v>54</v>
      </c>
      <c r="Y45" s="710"/>
      <c r="Z45" s="730"/>
    </row>
    <row r="46" spans="1:26" s="779" customFormat="1" ht="24.95" customHeight="1" x14ac:dyDescent="0.25">
      <c r="A46" s="838"/>
      <c r="B46" s="839"/>
      <c r="C46" s="840"/>
      <c r="D46" s="838">
        <v>39</v>
      </c>
      <c r="E46" s="839"/>
      <c r="F46" s="840"/>
      <c r="G46" s="841">
        <v>36.5</v>
      </c>
      <c r="H46" s="842"/>
      <c r="I46" s="840"/>
      <c r="J46" s="841">
        <v>37</v>
      </c>
      <c r="K46" s="842"/>
      <c r="L46" s="843"/>
      <c r="M46" s="731"/>
      <c r="N46" s="703"/>
      <c r="O46" s="704"/>
      <c r="P46" s="703"/>
      <c r="Q46" s="703"/>
      <c r="R46" s="704">
        <v>306</v>
      </c>
      <c r="S46" s="711">
        <v>50005373</v>
      </c>
      <c r="T46" s="712"/>
      <c r="U46" s="713">
        <v>60510000</v>
      </c>
      <c r="V46" s="844">
        <v>9632710004</v>
      </c>
      <c r="W46" s="715" t="s">
        <v>53</v>
      </c>
      <c r="X46" s="715" t="s">
        <v>54</v>
      </c>
      <c r="Y46" s="716"/>
      <c r="Z46" s="732"/>
    </row>
    <row r="47" spans="1:26" s="686" customFormat="1" ht="24.95" customHeight="1" thickBot="1" x14ac:dyDescent="0.3">
      <c r="A47" s="687"/>
      <c r="B47" s="688"/>
      <c r="C47" s="744"/>
      <c r="D47" s="687">
        <v>39</v>
      </c>
      <c r="E47" s="688"/>
      <c r="F47" s="744">
        <v>78</v>
      </c>
      <c r="G47" s="745">
        <v>36.5</v>
      </c>
      <c r="H47" s="690"/>
      <c r="I47" s="744">
        <v>73</v>
      </c>
      <c r="J47" s="745">
        <f>L47/2</f>
        <v>37</v>
      </c>
      <c r="K47" s="690"/>
      <c r="L47" s="694">
        <v>74</v>
      </c>
      <c r="M47" s="733"/>
      <c r="N47" s="734"/>
      <c r="O47" s="735">
        <f>M46+M47</f>
        <v>0</v>
      </c>
      <c r="P47" s="734"/>
      <c r="Q47" s="734"/>
      <c r="R47" s="735">
        <v>119</v>
      </c>
      <c r="S47" s="736">
        <v>50005373</v>
      </c>
      <c r="T47" s="737"/>
      <c r="U47" s="738">
        <v>60500000</v>
      </c>
      <c r="V47" s="845" t="s">
        <v>402</v>
      </c>
      <c r="W47" s="740" t="s">
        <v>374</v>
      </c>
      <c r="X47" s="740" t="s">
        <v>375</v>
      </c>
      <c r="Y47" s="741"/>
      <c r="Z47" s="742"/>
    </row>
    <row r="48" spans="1:26" s="195" customFormat="1" ht="24.95" customHeight="1" x14ac:dyDescent="0.25">
      <c r="A48" s="420"/>
      <c r="B48" s="421"/>
      <c r="C48" s="430"/>
      <c r="D48" s="431">
        <v>307</v>
      </c>
      <c r="E48" s="421"/>
      <c r="F48" s="430"/>
      <c r="G48" s="432">
        <v>276</v>
      </c>
      <c r="H48" s="424"/>
      <c r="I48" s="430"/>
      <c r="J48" s="432">
        <v>291</v>
      </c>
      <c r="K48" s="424"/>
      <c r="L48" s="430"/>
      <c r="M48" s="695"/>
      <c r="N48" s="562"/>
      <c r="O48" s="561">
        <v>61</v>
      </c>
      <c r="P48" s="564"/>
      <c r="Q48" s="565"/>
      <c r="R48" s="868"/>
      <c r="S48" s="200">
        <v>50005373</v>
      </c>
      <c r="T48" s="287"/>
      <c r="U48" s="202">
        <v>60550000</v>
      </c>
      <c r="V48" s="288" t="s">
        <v>402</v>
      </c>
      <c r="W48" s="203" t="s">
        <v>56</v>
      </c>
      <c r="X48" s="203" t="s">
        <v>54</v>
      </c>
      <c r="Y48" s="289"/>
      <c r="Z48" s="272" t="s">
        <v>335</v>
      </c>
    </row>
    <row r="49" spans="1:26" s="195" customFormat="1" ht="24.95" customHeight="1" thickBot="1" x14ac:dyDescent="0.3">
      <c r="A49" s="414"/>
      <c r="B49" s="415"/>
      <c r="C49" s="453"/>
      <c r="D49" s="454">
        <v>112</v>
      </c>
      <c r="E49" s="415"/>
      <c r="F49" s="453">
        <v>419</v>
      </c>
      <c r="G49" s="455">
        <v>101</v>
      </c>
      <c r="H49" s="418"/>
      <c r="I49" s="453">
        <v>377</v>
      </c>
      <c r="J49" s="455">
        <v>124</v>
      </c>
      <c r="K49" s="418"/>
      <c r="L49" s="453">
        <v>415</v>
      </c>
      <c r="M49" s="585"/>
      <c r="N49" s="567"/>
      <c r="O49" s="561">
        <v>47</v>
      </c>
      <c r="P49" s="564"/>
      <c r="Q49" s="576"/>
      <c r="R49" s="868"/>
      <c r="S49" s="200">
        <v>50005373</v>
      </c>
      <c r="T49" s="287"/>
      <c r="U49" s="202">
        <v>60510000</v>
      </c>
      <c r="V49" s="288">
        <v>9632710003</v>
      </c>
      <c r="W49" s="203" t="s">
        <v>321</v>
      </c>
      <c r="X49" s="203" t="s">
        <v>312</v>
      </c>
      <c r="Y49" s="289" t="s">
        <v>313</v>
      </c>
      <c r="Z49" s="272">
        <v>3422292</v>
      </c>
    </row>
    <row r="50" spans="1:26" ht="24.95" customHeight="1" x14ac:dyDescent="0.25">
      <c r="A50" s="409"/>
      <c r="B50" s="410"/>
      <c r="C50" s="411"/>
      <c r="D50" s="409">
        <v>53</v>
      </c>
      <c r="E50" s="410"/>
      <c r="F50" s="411"/>
      <c r="G50" s="412"/>
      <c r="H50" s="413"/>
      <c r="I50" s="412">
        <v>42</v>
      </c>
      <c r="J50" s="412"/>
      <c r="K50" s="413"/>
      <c r="L50" s="412">
        <v>55</v>
      </c>
      <c r="M50" s="561"/>
      <c r="N50" s="562"/>
      <c r="O50" s="532">
        <v>40</v>
      </c>
      <c r="P50" s="534"/>
      <c r="Q50" s="535"/>
      <c r="R50" s="865"/>
      <c r="S50" s="152">
        <v>50005373</v>
      </c>
      <c r="T50" s="12"/>
      <c r="U50" s="101">
        <v>60550000</v>
      </c>
      <c r="V50" s="233" t="s">
        <v>406</v>
      </c>
      <c r="W50" s="102" t="s">
        <v>8</v>
      </c>
      <c r="X50" s="102" t="s">
        <v>55</v>
      </c>
      <c r="Y50" s="134"/>
      <c r="Z50" s="146"/>
    </row>
    <row r="51" spans="1:26" ht="24.95" customHeight="1" x14ac:dyDescent="0.25">
      <c r="A51" s="409"/>
      <c r="B51" s="410"/>
      <c r="C51" s="411"/>
      <c r="D51" s="409"/>
      <c r="E51" s="410"/>
      <c r="F51" s="411"/>
      <c r="G51" s="412"/>
      <c r="H51" s="413"/>
      <c r="I51" s="412"/>
      <c r="J51" s="412"/>
      <c r="K51" s="413"/>
      <c r="L51" s="412">
        <v>39</v>
      </c>
      <c r="M51" s="561"/>
      <c r="N51" s="576"/>
      <c r="O51" s="589"/>
      <c r="P51" s="590"/>
      <c r="Q51" s="576"/>
      <c r="R51" s="591"/>
      <c r="S51" s="255"/>
      <c r="T51" s="258"/>
      <c r="U51" s="259">
        <v>60550000</v>
      </c>
      <c r="V51" s="260"/>
      <c r="W51" s="261" t="s">
        <v>183</v>
      </c>
      <c r="X51" s="262" t="s">
        <v>184</v>
      </c>
      <c r="Y51" s="270" t="s">
        <v>185</v>
      </c>
      <c r="Z51" s="210"/>
    </row>
    <row r="52" spans="1:26" s="195" customFormat="1" ht="24.95" customHeight="1" x14ac:dyDescent="0.25">
      <c r="A52" s="371"/>
      <c r="B52" s="372"/>
      <c r="C52" s="373"/>
      <c r="D52" s="371">
        <v>16</v>
      </c>
      <c r="E52" s="372"/>
      <c r="F52" s="373"/>
      <c r="G52" s="374"/>
      <c r="H52" s="375"/>
      <c r="I52" s="374">
        <v>13</v>
      </c>
      <c r="J52" s="374"/>
      <c r="K52" s="375"/>
      <c r="L52" s="374">
        <v>12</v>
      </c>
      <c r="M52" s="532"/>
      <c r="N52" s="533"/>
      <c r="O52" s="592">
        <v>30</v>
      </c>
      <c r="P52" s="534"/>
      <c r="Q52" s="535"/>
      <c r="R52" s="593"/>
      <c r="S52" s="152">
        <v>50005373</v>
      </c>
      <c r="T52" s="12"/>
      <c r="U52" s="101">
        <v>60500000</v>
      </c>
      <c r="V52" s="231" t="s">
        <v>410</v>
      </c>
      <c r="W52" s="102" t="s">
        <v>41</v>
      </c>
      <c r="X52" s="90" t="s">
        <v>42</v>
      </c>
      <c r="Y52" s="134"/>
      <c r="Z52" s="146"/>
    </row>
    <row r="53" spans="1:26" s="195" customFormat="1" ht="24.95" customHeight="1" thickBot="1" x14ac:dyDescent="0.3">
      <c r="A53" s="457"/>
      <c r="B53" s="458"/>
      <c r="C53" s="459"/>
      <c r="D53" s="457"/>
      <c r="E53" s="458"/>
      <c r="F53" s="459"/>
      <c r="G53" s="460"/>
      <c r="H53" s="461"/>
      <c r="I53" s="459"/>
      <c r="J53" s="460"/>
      <c r="K53" s="461"/>
      <c r="L53" s="459"/>
      <c r="M53" s="848"/>
      <c r="N53" s="573" t="s">
        <v>327</v>
      </c>
      <c r="O53" s="571">
        <v>271</v>
      </c>
      <c r="P53" s="572"/>
      <c r="Q53" s="573"/>
      <c r="R53" s="574"/>
      <c r="S53" s="206">
        <v>50005373</v>
      </c>
      <c r="T53" s="257"/>
      <c r="U53" s="207">
        <v>60510000</v>
      </c>
      <c r="V53" s="229" t="s">
        <v>410</v>
      </c>
      <c r="W53" s="208" t="s">
        <v>43</v>
      </c>
      <c r="X53" s="209" t="s">
        <v>42</v>
      </c>
      <c r="Y53" s="266"/>
      <c r="Z53" s="271"/>
    </row>
    <row r="54" spans="1:26" s="195" customFormat="1" ht="24.95" customHeight="1" x14ac:dyDescent="0.25">
      <c r="A54" s="371"/>
      <c r="B54" s="372"/>
      <c r="C54" s="373"/>
      <c r="D54" s="371">
        <v>32</v>
      </c>
      <c r="E54" s="372"/>
      <c r="F54" s="373"/>
      <c r="G54" s="374"/>
      <c r="H54" s="375"/>
      <c r="I54" s="373">
        <v>31</v>
      </c>
      <c r="J54" s="374"/>
      <c r="K54" s="375"/>
      <c r="L54" s="846">
        <v>36</v>
      </c>
      <c r="M54" s="805"/>
      <c r="N54" s="806"/>
      <c r="O54" s="719">
        <v>109.27</v>
      </c>
      <c r="P54" s="720"/>
      <c r="Q54" s="720"/>
      <c r="R54" s="721"/>
      <c r="S54" s="722">
        <v>50005373</v>
      </c>
      <c r="T54" s="723"/>
      <c r="U54" s="724">
        <v>60500000</v>
      </c>
      <c r="V54" s="725">
        <v>9211710001</v>
      </c>
      <c r="W54" s="726" t="s">
        <v>4</v>
      </c>
      <c r="X54" s="743" t="s">
        <v>325</v>
      </c>
      <c r="Y54" s="727" t="s">
        <v>354</v>
      </c>
      <c r="Z54" s="728"/>
    </row>
    <row r="55" spans="1:26" s="686" customFormat="1" ht="24.95" customHeight="1" thickBot="1" x14ac:dyDescent="0.3">
      <c r="A55" s="433"/>
      <c r="B55" s="434"/>
      <c r="C55" s="462"/>
      <c r="D55" s="433">
        <v>303</v>
      </c>
      <c r="E55" s="434"/>
      <c r="F55" s="462"/>
      <c r="G55" s="463"/>
      <c r="H55" s="438"/>
      <c r="I55" s="462">
        <v>280</v>
      </c>
      <c r="J55" s="463"/>
      <c r="K55" s="438"/>
      <c r="L55" s="847">
        <v>307</v>
      </c>
      <c r="M55" s="836"/>
      <c r="N55" s="837"/>
      <c r="O55" s="735"/>
      <c r="P55" s="734"/>
      <c r="Q55" s="734"/>
      <c r="R55" s="735">
        <v>49.95</v>
      </c>
      <c r="S55" s="736">
        <v>50005373</v>
      </c>
      <c r="T55" s="737"/>
      <c r="U55" s="738">
        <v>60500000</v>
      </c>
      <c r="V55" s="739" t="s">
        <v>423</v>
      </c>
      <c r="W55" s="740" t="s">
        <v>362</v>
      </c>
      <c r="X55" s="746" t="s">
        <v>421</v>
      </c>
      <c r="Y55" s="741" t="s">
        <v>363</v>
      </c>
      <c r="Z55" s="742"/>
    </row>
    <row r="56" spans="1:26" s="686" customFormat="1" ht="24.95" customHeight="1" thickBot="1" x14ac:dyDescent="0.3">
      <c r="A56" s="425"/>
      <c r="B56" s="426"/>
      <c r="C56" s="427"/>
      <c r="D56" s="425"/>
      <c r="E56" s="426"/>
      <c r="F56" s="427"/>
      <c r="G56" s="428"/>
      <c r="H56" s="429"/>
      <c r="I56" s="427"/>
      <c r="J56" s="428"/>
      <c r="K56" s="429"/>
      <c r="L56" s="692"/>
      <c r="M56" s="729"/>
      <c r="N56" s="701"/>
      <c r="O56" s="704"/>
      <c r="P56" s="703"/>
      <c r="Q56" s="703"/>
      <c r="R56" s="704">
        <v>67.790000000000006</v>
      </c>
      <c r="S56" s="711">
        <v>50005373</v>
      </c>
      <c r="T56" s="712"/>
      <c r="U56" s="713">
        <v>60500000</v>
      </c>
      <c r="V56" s="714" t="s">
        <v>423</v>
      </c>
      <c r="W56" s="715" t="s">
        <v>365</v>
      </c>
      <c r="X56" s="771" t="s">
        <v>421</v>
      </c>
      <c r="Y56" s="716" t="s">
        <v>363</v>
      </c>
      <c r="Z56" s="732"/>
    </row>
    <row r="57" spans="1:26" ht="24.95" customHeight="1" x14ac:dyDescent="0.25">
      <c r="A57" s="425">
        <v>1177.07</v>
      </c>
      <c r="B57" s="426"/>
      <c r="C57" s="427">
        <v>2639.18</v>
      </c>
      <c r="D57" s="425">
        <f>F57-D54-D55</f>
        <v>-112</v>
      </c>
      <c r="E57" s="426"/>
      <c r="F57" s="427">
        <v>223</v>
      </c>
      <c r="G57" s="428">
        <f>I57-G54-G55</f>
        <v>230</v>
      </c>
      <c r="H57" s="429"/>
      <c r="I57" s="427">
        <v>230</v>
      </c>
      <c r="J57" s="428">
        <v>123.99</v>
      </c>
      <c r="K57" s="429"/>
      <c r="L57" s="692"/>
      <c r="M57" s="717"/>
      <c r="N57" s="718"/>
      <c r="O57" s="719"/>
      <c r="P57" s="720"/>
      <c r="Q57" s="720"/>
      <c r="R57" s="721"/>
      <c r="S57" s="722">
        <v>50005373</v>
      </c>
      <c r="T57" s="723"/>
      <c r="U57" s="724">
        <v>60500000</v>
      </c>
      <c r="V57" s="725" t="s">
        <v>407</v>
      </c>
      <c r="W57" s="726" t="s">
        <v>31</v>
      </c>
      <c r="X57" s="743" t="s">
        <v>33</v>
      </c>
      <c r="Y57" s="727" t="s">
        <v>354</v>
      </c>
      <c r="Z57" s="728"/>
    </row>
    <row r="58" spans="1:26" ht="24.95" customHeight="1" x14ac:dyDescent="0.25">
      <c r="A58" s="687">
        <v>1177.07</v>
      </c>
      <c r="B58" s="688"/>
      <c r="C58" s="744">
        <v>2639.18</v>
      </c>
      <c r="D58" s="687">
        <f>F58-D55-D57</f>
        <v>32</v>
      </c>
      <c r="E58" s="688"/>
      <c r="F58" s="744">
        <v>223</v>
      </c>
      <c r="G58" s="745">
        <f>I58-G55-G57</f>
        <v>0</v>
      </c>
      <c r="H58" s="690"/>
      <c r="I58" s="744">
        <v>230</v>
      </c>
      <c r="J58" s="745">
        <v>123.99</v>
      </c>
      <c r="K58" s="690"/>
      <c r="L58" s="694"/>
      <c r="M58" s="731"/>
      <c r="N58" s="703"/>
      <c r="O58" s="702">
        <f>M60+M61</f>
        <v>337</v>
      </c>
      <c r="P58" s="703"/>
      <c r="Q58" s="703"/>
      <c r="R58" s="704">
        <v>26</v>
      </c>
      <c r="S58" s="705">
        <v>50005373</v>
      </c>
      <c r="T58" s="706"/>
      <c r="U58" s="707">
        <v>60550000</v>
      </c>
      <c r="V58" s="708">
        <v>9211710003</v>
      </c>
      <c r="W58" s="709" t="s">
        <v>32</v>
      </c>
      <c r="X58" s="770" t="s">
        <v>33</v>
      </c>
      <c r="Y58" s="710"/>
      <c r="Z58" s="730"/>
    </row>
    <row r="59" spans="1:26" s="779" customFormat="1" ht="24.95" customHeight="1" thickBot="1" x14ac:dyDescent="0.3">
      <c r="A59" s="687">
        <v>1177.07</v>
      </c>
      <c r="B59" s="688"/>
      <c r="C59" s="744">
        <v>2639.18</v>
      </c>
      <c r="D59" s="687">
        <f>F59-D56-D57</f>
        <v>335</v>
      </c>
      <c r="E59" s="688"/>
      <c r="F59" s="744">
        <v>223</v>
      </c>
      <c r="G59" s="745">
        <f>I59-G56-G57</f>
        <v>0</v>
      </c>
      <c r="H59" s="690"/>
      <c r="I59" s="744">
        <v>230</v>
      </c>
      <c r="J59" s="745">
        <v>123.99</v>
      </c>
      <c r="K59" s="690"/>
      <c r="L59" s="694"/>
      <c r="M59" s="733"/>
      <c r="N59" s="734"/>
      <c r="O59" s="735"/>
      <c r="P59" s="734"/>
      <c r="Q59" s="734"/>
      <c r="R59" s="735">
        <v>290</v>
      </c>
      <c r="S59" s="736">
        <v>50005373</v>
      </c>
      <c r="T59" s="737"/>
      <c r="U59" s="738">
        <v>60500000</v>
      </c>
      <c r="V59" s="739" t="s">
        <v>407</v>
      </c>
      <c r="W59" s="740" t="s">
        <v>368</v>
      </c>
      <c r="X59" s="746" t="s">
        <v>33</v>
      </c>
      <c r="Y59" s="741" t="s">
        <v>363</v>
      </c>
      <c r="Z59" s="742"/>
    </row>
    <row r="60" spans="1:26" ht="24.95" customHeight="1" x14ac:dyDescent="0.25">
      <c r="A60" s="420"/>
      <c r="B60" s="421"/>
      <c r="C60" s="430"/>
      <c r="D60" s="431">
        <v>254</v>
      </c>
      <c r="E60" s="421"/>
      <c r="F60" s="430"/>
      <c r="G60" s="432">
        <v>255</v>
      </c>
      <c r="H60" s="424"/>
      <c r="I60" s="430"/>
      <c r="J60" s="432">
        <v>298</v>
      </c>
      <c r="K60" s="424"/>
      <c r="L60" s="430"/>
      <c r="M60" s="695">
        <v>311</v>
      </c>
      <c r="N60" s="562"/>
      <c r="O60" s="596">
        <v>591</v>
      </c>
      <c r="P60" s="597"/>
      <c r="Q60" s="598"/>
      <c r="R60" s="599"/>
      <c r="S60" s="290">
        <v>50005373</v>
      </c>
      <c r="T60" s="97"/>
      <c r="U60" s="291">
        <v>60510000</v>
      </c>
      <c r="V60" s="292" t="s">
        <v>414</v>
      </c>
      <c r="W60" s="109" t="s">
        <v>2</v>
      </c>
      <c r="X60" s="121" t="s">
        <v>23</v>
      </c>
      <c r="Y60" s="293"/>
      <c r="Z60" s="147"/>
    </row>
    <row r="61" spans="1:26" ht="24.95" customHeight="1" thickBot="1" x14ac:dyDescent="0.3">
      <c r="A61" s="414"/>
      <c r="B61" s="415"/>
      <c r="C61" s="453"/>
      <c r="D61" s="454">
        <v>41</v>
      </c>
      <c r="E61" s="415"/>
      <c r="F61" s="453">
        <v>295</v>
      </c>
      <c r="G61" s="455">
        <v>28</v>
      </c>
      <c r="H61" s="418"/>
      <c r="I61" s="453">
        <v>283</v>
      </c>
      <c r="J61" s="455">
        <v>25</v>
      </c>
      <c r="K61" s="418"/>
      <c r="L61" s="453">
        <f>J60+J61</f>
        <v>323</v>
      </c>
      <c r="M61" s="585">
        <v>26</v>
      </c>
      <c r="N61" s="567"/>
      <c r="O61" s="559">
        <v>23</v>
      </c>
      <c r="P61" s="538"/>
      <c r="Q61" s="539"/>
      <c r="R61" s="560"/>
      <c r="S61" s="153">
        <v>50005373</v>
      </c>
      <c r="T61" s="13"/>
      <c r="U61" s="110">
        <v>60550000</v>
      </c>
      <c r="V61" s="234" t="s">
        <v>406</v>
      </c>
      <c r="W61" s="111" t="s">
        <v>193</v>
      </c>
      <c r="X61" s="112" t="s">
        <v>194</v>
      </c>
      <c r="Y61" s="135"/>
      <c r="Z61" s="146"/>
    </row>
    <row r="62" spans="1:26" s="301" customFormat="1" ht="24.95" customHeight="1" thickBot="1" x14ac:dyDescent="0.3">
      <c r="A62" s="464"/>
      <c r="B62" s="465"/>
      <c r="C62" s="466"/>
      <c r="D62" s="464">
        <v>670</v>
      </c>
      <c r="E62" s="465"/>
      <c r="F62" s="466"/>
      <c r="G62" s="467"/>
      <c r="H62" s="468"/>
      <c r="I62" s="466">
        <v>569</v>
      </c>
      <c r="J62" s="467"/>
      <c r="K62" s="468"/>
      <c r="L62" s="466">
        <v>605</v>
      </c>
      <c r="M62" s="594"/>
      <c r="N62" s="595"/>
      <c r="O62" s="749"/>
      <c r="P62" s="942"/>
      <c r="Q62" s="943"/>
      <c r="R62" s="944"/>
      <c r="S62" s="294"/>
      <c r="T62" s="295"/>
      <c r="U62" s="296"/>
      <c r="V62" s="297"/>
      <c r="W62" s="298"/>
      <c r="X62" s="298"/>
      <c r="Y62" s="299"/>
      <c r="Z62" s="300"/>
    </row>
    <row r="63" spans="1:26" ht="24.95" customHeight="1" x14ac:dyDescent="0.25">
      <c r="A63" s="376"/>
      <c r="B63" s="377"/>
      <c r="C63" s="378"/>
      <c r="D63" s="376">
        <v>670</v>
      </c>
      <c r="E63" s="377"/>
      <c r="F63" s="378"/>
      <c r="G63" s="379"/>
      <c r="H63" s="380"/>
      <c r="I63" s="378"/>
      <c r="J63" s="379"/>
      <c r="K63" s="380"/>
      <c r="L63" s="378">
        <v>30</v>
      </c>
      <c r="M63" s="536"/>
      <c r="N63" s="537"/>
      <c r="O63" s="555"/>
      <c r="P63" s="601"/>
      <c r="Q63" s="601"/>
      <c r="R63" s="558"/>
      <c r="S63" s="154">
        <v>50118711</v>
      </c>
      <c r="T63" s="6"/>
      <c r="U63" s="113">
        <v>50219000</v>
      </c>
      <c r="V63" s="235">
        <v>50411000</v>
      </c>
      <c r="W63" s="114" t="s">
        <v>195</v>
      </c>
      <c r="X63" s="114" t="s">
        <v>0</v>
      </c>
      <c r="Y63" s="136"/>
      <c r="Z63" s="146"/>
    </row>
    <row r="64" spans="1:26" ht="24.95" customHeight="1" thickBot="1" x14ac:dyDescent="0.3">
      <c r="A64" s="929">
        <v>2011</v>
      </c>
      <c r="B64" s="930"/>
      <c r="C64" s="931"/>
      <c r="D64" s="929">
        <v>2012</v>
      </c>
      <c r="E64" s="930"/>
      <c r="F64" s="931"/>
      <c r="G64" s="929">
        <v>2013</v>
      </c>
      <c r="H64" s="930"/>
      <c r="I64" s="931"/>
      <c r="J64" s="929">
        <v>2014</v>
      </c>
      <c r="K64" s="930"/>
      <c r="L64" s="931"/>
      <c r="M64" s="747"/>
      <c r="N64" s="748"/>
      <c r="O64" s="592"/>
      <c r="P64" s="603"/>
      <c r="Q64" s="603"/>
      <c r="R64" s="593"/>
      <c r="S64" s="152">
        <v>50018081</v>
      </c>
      <c r="T64" s="6"/>
      <c r="U64" s="101">
        <v>50219000</v>
      </c>
      <c r="V64" s="233">
        <v>50411000</v>
      </c>
      <c r="W64" s="102" t="s">
        <v>22</v>
      </c>
      <c r="X64" s="102" t="s">
        <v>196</v>
      </c>
      <c r="Y64" s="134"/>
      <c r="Z64" s="146"/>
    </row>
    <row r="65" spans="1:26" ht="24.95" customHeight="1" x14ac:dyDescent="0.25">
      <c r="A65" s="397"/>
      <c r="B65" s="469"/>
      <c r="C65" s="399"/>
      <c r="D65" s="397"/>
      <c r="E65" s="469">
        <f>4499.36+305.96</f>
        <v>4805.32</v>
      </c>
      <c r="F65" s="399"/>
      <c r="G65" s="397"/>
      <c r="H65" s="397">
        <v>4958.29</v>
      </c>
      <c r="I65" s="399"/>
      <c r="J65" s="397"/>
      <c r="K65" s="397">
        <f>4958.29+360</f>
        <v>5318.29</v>
      </c>
      <c r="L65" s="399"/>
      <c r="M65" s="600"/>
      <c r="N65" s="600"/>
      <c r="O65" s="592"/>
      <c r="P65" s="603"/>
      <c r="Q65" s="603"/>
      <c r="R65" s="593"/>
      <c r="S65" s="152">
        <v>50018081</v>
      </c>
      <c r="T65" s="6"/>
      <c r="U65" s="101">
        <v>50219000</v>
      </c>
      <c r="V65" s="233">
        <v>50111000</v>
      </c>
      <c r="W65" s="102" t="s">
        <v>21</v>
      </c>
      <c r="X65" s="102" t="s">
        <v>20</v>
      </c>
      <c r="Y65" s="134"/>
      <c r="Z65" s="146"/>
    </row>
    <row r="66" spans="1:26" ht="24.95" customHeight="1" x14ac:dyDescent="0.25">
      <c r="A66" s="371"/>
      <c r="B66" s="389"/>
      <c r="C66" s="399"/>
      <c r="D66" s="371"/>
      <c r="E66" s="389">
        <f>5401.69+1932.74</f>
        <v>7334.43</v>
      </c>
      <c r="F66" s="399"/>
      <c r="G66" s="371"/>
      <c r="H66" s="371">
        <v>5967.37</v>
      </c>
      <c r="I66" s="373"/>
      <c r="J66" s="371"/>
      <c r="K66" s="371">
        <v>5967.37</v>
      </c>
      <c r="L66" s="373"/>
      <c r="M66" s="602"/>
      <c r="N66" s="602"/>
      <c r="O66" s="592"/>
      <c r="P66" s="603"/>
      <c r="Q66" s="603"/>
      <c r="R66" s="593"/>
      <c r="S66" s="152">
        <v>50018081</v>
      </c>
      <c r="T66" s="6"/>
      <c r="U66" s="101">
        <v>50219000</v>
      </c>
      <c r="V66" s="233">
        <v>50111000</v>
      </c>
      <c r="W66" s="102" t="s">
        <v>22</v>
      </c>
      <c r="X66" s="102" t="s">
        <v>20</v>
      </c>
      <c r="Y66" s="134"/>
      <c r="Z66" s="146"/>
    </row>
    <row r="67" spans="1:26" s="301" customFormat="1" ht="24.95" customHeight="1" thickBot="1" x14ac:dyDescent="0.3">
      <c r="A67" s="371"/>
      <c r="B67" s="389"/>
      <c r="C67" s="399"/>
      <c r="D67" s="371"/>
      <c r="E67" s="389">
        <v>5414.63</v>
      </c>
      <c r="F67" s="399"/>
      <c r="G67" s="371"/>
      <c r="H67" s="371">
        <v>5414.63</v>
      </c>
      <c r="I67" s="373"/>
      <c r="J67" s="371"/>
      <c r="K67" s="371">
        <v>5414.63</v>
      </c>
      <c r="L67" s="373"/>
      <c r="M67" s="602"/>
      <c r="N67" s="602"/>
      <c r="O67" s="749"/>
      <c r="P67" s="942"/>
      <c r="Q67" s="943"/>
      <c r="R67" s="944"/>
      <c r="S67" s="294"/>
      <c r="T67" s="295"/>
      <c r="U67" s="296"/>
      <c r="V67" s="297"/>
      <c r="W67" s="298"/>
      <c r="X67" s="298"/>
      <c r="Y67" s="299"/>
      <c r="Z67" s="300"/>
    </row>
    <row r="68" spans="1:26" ht="24.95" customHeight="1" x14ac:dyDescent="0.25">
      <c r="A68" s="371"/>
      <c r="B68" s="389"/>
      <c r="C68" s="399"/>
      <c r="D68" s="371"/>
      <c r="E68" s="389">
        <v>4908.3999999999996</v>
      </c>
      <c r="F68" s="399"/>
      <c r="G68" s="371"/>
      <c r="H68" s="371">
        <v>4908.3999999999996</v>
      </c>
      <c r="I68" s="373"/>
      <c r="J68" s="371"/>
      <c r="K68" s="371">
        <v>4908.3999999999996</v>
      </c>
      <c r="L68" s="373"/>
      <c r="M68" s="602"/>
      <c r="N68" s="602"/>
      <c r="O68" s="606"/>
      <c r="P68" s="607"/>
      <c r="Q68" s="608"/>
      <c r="R68" s="609"/>
      <c r="S68" s="155">
        <v>50077317</v>
      </c>
      <c r="T68" s="14"/>
      <c r="U68" s="115" t="s">
        <v>60</v>
      </c>
      <c r="V68" s="233" t="s">
        <v>386</v>
      </c>
      <c r="W68" s="107" t="s">
        <v>129</v>
      </c>
      <c r="X68" s="107" t="s">
        <v>320</v>
      </c>
      <c r="Y68" s="137"/>
      <c r="Z68" s="146"/>
    </row>
    <row r="69" spans="1:26" ht="24.95" customHeight="1" thickBot="1" x14ac:dyDescent="0.3">
      <c r="A69" s="929">
        <v>2011</v>
      </c>
      <c r="B69" s="930"/>
      <c r="C69" s="931"/>
      <c r="D69" s="929">
        <v>2012</v>
      </c>
      <c r="E69" s="930"/>
      <c r="F69" s="931"/>
      <c r="G69" s="929">
        <v>2013</v>
      </c>
      <c r="H69" s="930"/>
      <c r="I69" s="931"/>
      <c r="J69" s="929">
        <v>2014</v>
      </c>
      <c r="K69" s="930"/>
      <c r="L69" s="931"/>
      <c r="M69" s="747" t="s">
        <v>340</v>
      </c>
      <c r="N69" s="748"/>
      <c r="O69" s="612">
        <f>M70+M71</f>
        <v>845.53</v>
      </c>
      <c r="P69" s="613"/>
      <c r="Q69" s="614"/>
      <c r="R69" s="615"/>
      <c r="S69" s="156">
        <v>50077317</v>
      </c>
      <c r="T69" s="6"/>
      <c r="U69" s="116" t="s">
        <v>60</v>
      </c>
      <c r="V69" s="236">
        <v>9131750001</v>
      </c>
      <c r="W69" s="111" t="s">
        <v>129</v>
      </c>
      <c r="X69" s="111" t="s">
        <v>61</v>
      </c>
      <c r="Y69" s="138"/>
      <c r="Z69" s="146"/>
    </row>
    <row r="70" spans="1:26" ht="24.95" customHeight="1" x14ac:dyDescent="0.25">
      <c r="A70" s="382">
        <v>30</v>
      </c>
      <c r="B70" s="470"/>
      <c r="C70" s="471"/>
      <c r="D70" s="382">
        <v>30</v>
      </c>
      <c r="E70" s="470"/>
      <c r="F70" s="471"/>
      <c r="G70" s="403"/>
      <c r="H70" s="472">
        <v>30</v>
      </c>
      <c r="I70" s="471"/>
      <c r="J70" s="382">
        <v>30</v>
      </c>
      <c r="K70" s="472"/>
      <c r="L70" s="471"/>
      <c r="M70" s="604">
        <v>30</v>
      </c>
      <c r="N70" s="605"/>
      <c r="O70" s="606"/>
      <c r="P70" s="607"/>
      <c r="Q70" s="617"/>
      <c r="R70" s="609"/>
      <c r="S70" s="155">
        <v>50077317</v>
      </c>
      <c r="T70" s="14"/>
      <c r="U70" s="115" t="s">
        <v>60</v>
      </c>
      <c r="V70" s="237" t="s">
        <v>398</v>
      </c>
      <c r="W70" s="108" t="s">
        <v>130</v>
      </c>
      <c r="X70" s="107" t="s">
        <v>347</v>
      </c>
      <c r="Y70" s="137"/>
      <c r="Z70" s="146"/>
    </row>
    <row r="71" spans="1:26" ht="24.95" customHeight="1" thickBot="1" x14ac:dyDescent="0.3">
      <c r="A71" s="376">
        <f>C71-A70</f>
        <v>868.41</v>
      </c>
      <c r="B71" s="473"/>
      <c r="C71" s="474">
        <v>898.41</v>
      </c>
      <c r="D71" s="376">
        <v>804.03</v>
      </c>
      <c r="E71" s="473"/>
      <c r="F71" s="474">
        <v>834.03</v>
      </c>
      <c r="G71" s="379"/>
      <c r="H71" s="475">
        <f>I71-H70</f>
        <v>794.55</v>
      </c>
      <c r="I71" s="474">
        <v>824.55</v>
      </c>
      <c r="J71" s="376">
        <f>L71-J70</f>
        <v>796.23</v>
      </c>
      <c r="K71" s="476"/>
      <c r="L71" s="474">
        <v>826.23</v>
      </c>
      <c r="M71" s="610">
        <v>815.53</v>
      </c>
      <c r="N71" s="611"/>
      <c r="O71" s="619"/>
      <c r="P71" s="603"/>
      <c r="Q71" s="620"/>
      <c r="R71" s="621"/>
      <c r="S71" s="157">
        <v>50077317</v>
      </c>
      <c r="T71" s="6"/>
      <c r="U71" s="117" t="s">
        <v>60</v>
      </c>
      <c r="V71" s="233" t="s">
        <v>399</v>
      </c>
      <c r="W71" s="90" t="s">
        <v>130</v>
      </c>
      <c r="X71" s="102" t="s">
        <v>346</v>
      </c>
      <c r="Y71" s="139"/>
      <c r="Z71" s="146"/>
    </row>
    <row r="72" spans="1:26" ht="24.95" customHeight="1" x14ac:dyDescent="0.25">
      <c r="A72" s="382">
        <v>55</v>
      </c>
      <c r="B72" s="470"/>
      <c r="C72" s="471"/>
      <c r="D72" s="382">
        <v>55</v>
      </c>
      <c r="E72" s="470"/>
      <c r="F72" s="471"/>
      <c r="G72" s="382">
        <v>55</v>
      </c>
      <c r="H72" s="470"/>
      <c r="I72" s="477"/>
      <c r="J72" s="382">
        <v>55</v>
      </c>
      <c r="K72" s="470"/>
      <c r="L72" s="471"/>
      <c r="M72" s="604">
        <f>O74*5%</f>
        <v>63.2</v>
      </c>
      <c r="N72" s="616"/>
      <c r="O72" s="619"/>
      <c r="P72" s="603"/>
      <c r="Q72" s="620"/>
      <c r="R72" s="621"/>
      <c r="S72" s="157">
        <v>50077317</v>
      </c>
      <c r="T72" s="6"/>
      <c r="U72" s="117" t="s">
        <v>60</v>
      </c>
      <c r="V72" s="233" t="s">
        <v>399</v>
      </c>
      <c r="W72" s="90" t="s">
        <v>130</v>
      </c>
      <c r="X72" s="102" t="s">
        <v>345</v>
      </c>
      <c r="Y72" s="139"/>
      <c r="Z72" s="146"/>
    </row>
    <row r="73" spans="1:26" ht="24.95" customHeight="1" x14ac:dyDescent="0.25">
      <c r="A73" s="371">
        <v>90</v>
      </c>
      <c r="B73" s="478"/>
      <c r="C73" s="479"/>
      <c r="D73" s="371">
        <v>90</v>
      </c>
      <c r="E73" s="478"/>
      <c r="F73" s="479"/>
      <c r="G73" s="371">
        <v>90</v>
      </c>
      <c r="H73" s="478"/>
      <c r="I73" s="480"/>
      <c r="J73" s="371">
        <v>90</v>
      </c>
      <c r="K73" s="478"/>
      <c r="L73" s="479"/>
      <c r="M73" s="602">
        <f>O74*7.5%</f>
        <v>94.79</v>
      </c>
      <c r="N73" s="618"/>
      <c r="O73" s="619"/>
      <c r="P73" s="603"/>
      <c r="Q73" s="620"/>
      <c r="R73" s="621"/>
      <c r="S73" s="157">
        <v>50077317</v>
      </c>
      <c r="T73" s="6"/>
      <c r="U73" s="117" t="s">
        <v>60</v>
      </c>
      <c r="V73" s="233" t="s">
        <v>400</v>
      </c>
      <c r="W73" s="90" t="s">
        <v>130</v>
      </c>
      <c r="X73" s="102" t="s">
        <v>344</v>
      </c>
      <c r="Y73" s="139"/>
      <c r="Z73" s="146"/>
    </row>
    <row r="74" spans="1:26" ht="24.95" customHeight="1" thickBot="1" x14ac:dyDescent="0.3">
      <c r="A74" s="371">
        <v>90</v>
      </c>
      <c r="B74" s="478"/>
      <c r="C74" s="479"/>
      <c r="D74" s="371">
        <v>90</v>
      </c>
      <c r="E74" s="478"/>
      <c r="F74" s="479"/>
      <c r="G74" s="371">
        <v>90</v>
      </c>
      <c r="H74" s="478"/>
      <c r="I74" s="480"/>
      <c r="J74" s="371">
        <v>90</v>
      </c>
      <c r="K74" s="478"/>
      <c r="L74" s="479"/>
      <c r="M74" s="602">
        <f>O74*7.5%</f>
        <v>94.79</v>
      </c>
      <c r="N74" s="618"/>
      <c r="O74" s="624">
        <v>1263.92</v>
      </c>
      <c r="P74" s="625"/>
      <c r="Q74" s="626"/>
      <c r="R74" s="627"/>
      <c r="S74" s="158">
        <v>50077317</v>
      </c>
      <c r="T74" s="91"/>
      <c r="U74" s="118" t="s">
        <v>60</v>
      </c>
      <c r="V74" s="238" t="s">
        <v>401</v>
      </c>
      <c r="W74" s="105" t="s">
        <v>130</v>
      </c>
      <c r="X74" s="104" t="s">
        <v>348</v>
      </c>
      <c r="Y74" s="140"/>
      <c r="Z74" s="146"/>
    </row>
    <row r="75" spans="1:26" ht="24.95" customHeight="1" x14ac:dyDescent="0.25">
      <c r="A75" s="371">
        <v>695</v>
      </c>
      <c r="B75" s="478"/>
      <c r="C75" s="479"/>
      <c r="D75" s="371">
        <v>651.63</v>
      </c>
      <c r="E75" s="478"/>
      <c r="F75" s="479"/>
      <c r="G75" s="371">
        <v>645.63</v>
      </c>
      <c r="H75" s="478"/>
      <c r="I75" s="480"/>
      <c r="J75" s="371">
        <v>643.84</v>
      </c>
      <c r="K75" s="478"/>
      <c r="L75" s="479"/>
      <c r="M75" s="602">
        <f>O74*52%</f>
        <v>657.24</v>
      </c>
      <c r="N75" s="618"/>
      <c r="O75" s="619">
        <v>47.09</v>
      </c>
      <c r="P75" s="534"/>
      <c r="Q75" s="629"/>
      <c r="R75" s="621"/>
      <c r="S75" s="157">
        <v>50077317</v>
      </c>
      <c r="T75" s="6"/>
      <c r="U75" s="117" t="s">
        <v>60</v>
      </c>
      <c r="V75" s="233" t="s">
        <v>385</v>
      </c>
      <c r="W75" s="90" t="s">
        <v>131</v>
      </c>
      <c r="X75" s="102" t="s">
        <v>67</v>
      </c>
      <c r="Y75" s="876"/>
      <c r="Z75" s="146"/>
    </row>
    <row r="76" spans="1:26" ht="24.95" customHeight="1" thickBot="1" x14ac:dyDescent="0.3">
      <c r="A76" s="391">
        <v>390.44</v>
      </c>
      <c r="B76" s="481"/>
      <c r="C76" s="482">
        <f>A72+A73+A74+A75+A76</f>
        <v>1320.44</v>
      </c>
      <c r="D76" s="391">
        <v>355.54</v>
      </c>
      <c r="E76" s="481"/>
      <c r="F76" s="482">
        <v>1242.17</v>
      </c>
      <c r="G76" s="391">
        <v>348.86</v>
      </c>
      <c r="H76" s="481"/>
      <c r="I76" s="482">
        <f>G72+G73+G74+G75+G76</f>
        <v>1229.49</v>
      </c>
      <c r="J76" s="391">
        <v>348.86</v>
      </c>
      <c r="K76" s="481"/>
      <c r="L76" s="482">
        <f>J72+J73+J74+J75+J76</f>
        <v>1227.7</v>
      </c>
      <c r="M76" s="622">
        <f>O74*28%</f>
        <v>353.9</v>
      </c>
      <c r="N76" s="623"/>
      <c r="O76" s="619">
        <v>33.409999999999997</v>
      </c>
      <c r="P76" s="534"/>
      <c r="Q76" s="629"/>
      <c r="R76" s="621"/>
      <c r="S76" s="157">
        <v>50077317</v>
      </c>
      <c r="T76" s="6"/>
      <c r="U76" s="117" t="s">
        <v>60</v>
      </c>
      <c r="V76" s="233" t="s">
        <v>390</v>
      </c>
      <c r="W76" s="90" t="s">
        <v>132</v>
      </c>
      <c r="X76" s="102" t="s">
        <v>63</v>
      </c>
      <c r="Y76" s="141"/>
      <c r="Z76" s="146"/>
    </row>
    <row r="77" spans="1:26" ht="24.95" customHeight="1" x14ac:dyDescent="0.25">
      <c r="A77" s="371"/>
      <c r="B77" s="478"/>
      <c r="C77" s="479"/>
      <c r="D77" s="371">
        <v>45.74</v>
      </c>
      <c r="E77" s="478"/>
      <c r="F77" s="479"/>
      <c r="G77" s="374">
        <v>46.42</v>
      </c>
      <c r="H77" s="483"/>
      <c r="I77" s="479"/>
      <c r="J77" s="374"/>
      <c r="K77" s="483"/>
      <c r="L77" s="479">
        <v>46.01</v>
      </c>
      <c r="M77" s="532"/>
      <c r="N77" s="628"/>
      <c r="O77" s="612">
        <v>24.17</v>
      </c>
      <c r="P77" s="538"/>
      <c r="Q77" s="614"/>
      <c r="R77" s="615"/>
      <c r="S77" s="156">
        <v>50077317</v>
      </c>
      <c r="T77" s="6"/>
      <c r="U77" s="116" t="s">
        <v>60</v>
      </c>
      <c r="V77" s="236" t="s">
        <v>390</v>
      </c>
      <c r="W77" s="112" t="s">
        <v>133</v>
      </c>
      <c r="X77" s="111" t="s">
        <v>63</v>
      </c>
      <c r="Y77" s="142"/>
      <c r="Z77" s="146"/>
    </row>
    <row r="78" spans="1:26" ht="71.25" customHeight="1" x14ac:dyDescent="0.25">
      <c r="A78" s="371"/>
      <c r="B78" s="478"/>
      <c r="C78" s="479"/>
      <c r="D78" s="371">
        <v>33.409999999999997</v>
      </c>
      <c r="E78" s="478"/>
      <c r="F78" s="479"/>
      <c r="G78" s="374">
        <v>33.409999999999997</v>
      </c>
      <c r="H78" s="483"/>
      <c r="I78" s="479"/>
      <c r="J78" s="374"/>
      <c r="K78" s="483"/>
      <c r="L78" s="479">
        <v>33.409999999999997</v>
      </c>
      <c r="M78" s="532"/>
      <c r="N78" s="628"/>
      <c r="O78" s="619">
        <v>222.08</v>
      </c>
      <c r="P78" s="534"/>
      <c r="Q78" s="629"/>
      <c r="R78" s="621"/>
      <c r="S78" s="157">
        <v>50077317</v>
      </c>
      <c r="T78" s="12"/>
      <c r="U78" s="117" t="s">
        <v>60</v>
      </c>
      <c r="V78" s="233">
        <v>11310110</v>
      </c>
      <c r="W78" s="90" t="s">
        <v>134</v>
      </c>
      <c r="X78" s="320" t="s">
        <v>343</v>
      </c>
      <c r="Y78" s="141"/>
      <c r="Z78" s="146"/>
    </row>
    <row r="79" spans="1:26" ht="24.95" customHeight="1" x14ac:dyDescent="0.25">
      <c r="A79" s="376"/>
      <c r="B79" s="473"/>
      <c r="C79" s="474"/>
      <c r="D79" s="376">
        <v>24.16</v>
      </c>
      <c r="E79" s="473"/>
      <c r="F79" s="474"/>
      <c r="G79" s="379">
        <v>24.17</v>
      </c>
      <c r="H79" s="476"/>
      <c r="I79" s="474"/>
      <c r="J79" s="379"/>
      <c r="K79" s="476"/>
      <c r="L79" s="474">
        <v>24.16</v>
      </c>
      <c r="M79" s="536"/>
      <c r="N79" s="611"/>
      <c r="O79" s="619">
        <v>576.91999999999996</v>
      </c>
      <c r="P79" s="534"/>
      <c r="Q79" s="629"/>
      <c r="R79" s="621"/>
      <c r="S79" s="157">
        <v>50077317</v>
      </c>
      <c r="T79" s="12"/>
      <c r="U79" s="117" t="s">
        <v>60</v>
      </c>
      <c r="V79" s="233" t="s">
        <v>389</v>
      </c>
      <c r="W79" s="90" t="s">
        <v>135</v>
      </c>
      <c r="X79" s="102" t="s">
        <v>62</v>
      </c>
      <c r="Y79" s="141"/>
      <c r="Z79" s="146"/>
    </row>
    <row r="80" spans="1:26" s="195" customFormat="1" ht="24.95" customHeight="1" thickBot="1" x14ac:dyDescent="0.3">
      <c r="A80" s="371"/>
      <c r="B80" s="478"/>
      <c r="C80" s="479"/>
      <c r="D80" s="371">
        <v>219.85</v>
      </c>
      <c r="E80" s="478"/>
      <c r="F80" s="479"/>
      <c r="G80" s="374">
        <v>220.75</v>
      </c>
      <c r="H80" s="483"/>
      <c r="I80" s="479"/>
      <c r="J80" s="374"/>
      <c r="K80" s="483"/>
      <c r="L80" s="479">
        <v>220.19</v>
      </c>
      <c r="M80" s="532"/>
      <c r="N80" s="628"/>
      <c r="O80" s="631">
        <v>358.24</v>
      </c>
      <c r="P80" s="572"/>
      <c r="Q80" s="632"/>
      <c r="R80" s="633"/>
      <c r="S80" s="315">
        <v>50077317</v>
      </c>
      <c r="T80" s="257"/>
      <c r="U80" s="316" t="s">
        <v>60</v>
      </c>
      <c r="V80" s="317" t="s">
        <v>387</v>
      </c>
      <c r="W80" s="209" t="s">
        <v>136</v>
      </c>
      <c r="X80" s="208" t="s">
        <v>124</v>
      </c>
      <c r="Y80" s="318"/>
      <c r="Z80" s="194"/>
    </row>
    <row r="81" spans="1:26" ht="24.95" customHeight="1" x14ac:dyDescent="0.25">
      <c r="A81" s="371"/>
      <c r="B81" s="478"/>
      <c r="C81" s="479"/>
      <c r="D81" s="371">
        <v>574.69000000000005</v>
      </c>
      <c r="E81" s="478"/>
      <c r="F81" s="479"/>
      <c r="G81" s="374">
        <v>571.71</v>
      </c>
      <c r="H81" s="483"/>
      <c r="I81" s="479"/>
      <c r="J81" s="374"/>
      <c r="K81" s="483"/>
      <c r="L81" s="479">
        <v>573.87</v>
      </c>
      <c r="M81" s="532"/>
      <c r="N81" s="628"/>
      <c r="O81" s="636"/>
      <c r="P81" s="637"/>
      <c r="Q81" s="638"/>
      <c r="R81" s="639"/>
      <c r="S81" s="159">
        <v>50077317</v>
      </c>
      <c r="T81" s="98"/>
      <c r="U81" s="119" t="s">
        <v>60</v>
      </c>
      <c r="V81" s="239" t="s">
        <v>392</v>
      </c>
      <c r="W81" s="120" t="s">
        <v>137</v>
      </c>
      <c r="X81" s="120" t="s">
        <v>125</v>
      </c>
      <c r="Y81" s="143"/>
      <c r="Z81" s="146"/>
    </row>
    <row r="82" spans="1:26" ht="24.95" customHeight="1" thickBot="1" x14ac:dyDescent="0.3">
      <c r="A82" s="425"/>
      <c r="B82" s="484"/>
      <c r="C82" s="485"/>
      <c r="D82" s="425">
        <v>352.22</v>
      </c>
      <c r="E82" s="484"/>
      <c r="F82" s="485"/>
      <c r="G82" s="428">
        <v>352.28</v>
      </c>
      <c r="H82" s="486"/>
      <c r="I82" s="485"/>
      <c r="J82" s="428"/>
      <c r="K82" s="486"/>
      <c r="L82" s="485">
        <v>351.68</v>
      </c>
      <c r="M82" s="569"/>
      <c r="N82" s="630"/>
      <c r="O82" s="619"/>
      <c r="P82" s="603"/>
      <c r="Q82" s="629"/>
      <c r="R82" s="621"/>
      <c r="S82" s="157">
        <v>50077317</v>
      </c>
      <c r="T82" s="12"/>
      <c r="U82" s="117" t="s">
        <v>60</v>
      </c>
      <c r="V82" s="231" t="s">
        <v>393</v>
      </c>
      <c r="W82" s="90" t="s">
        <v>137</v>
      </c>
      <c r="X82" s="90" t="s">
        <v>126</v>
      </c>
      <c r="Y82" s="139"/>
      <c r="Z82" s="146"/>
    </row>
    <row r="83" spans="1:26" ht="24.95" customHeight="1" x14ac:dyDescent="0.25">
      <c r="A83" s="487"/>
      <c r="B83" s="488"/>
      <c r="C83" s="489"/>
      <c r="D83" s="487">
        <v>814.27</v>
      </c>
      <c r="E83" s="488"/>
      <c r="F83" s="489"/>
      <c r="G83" s="490">
        <v>786.42</v>
      </c>
      <c r="H83" s="491"/>
      <c r="I83" s="489"/>
      <c r="J83" s="487">
        <f>L86*43%</f>
        <v>797.33</v>
      </c>
      <c r="K83" s="491"/>
      <c r="L83" s="489">
        <v>1854.25</v>
      </c>
      <c r="M83" s="634">
        <v>819.41</v>
      </c>
      <c r="N83" s="635"/>
      <c r="O83" s="642"/>
      <c r="P83" s="643"/>
      <c r="Q83" s="644"/>
      <c r="R83" s="645"/>
      <c r="S83" s="157">
        <v>50077317</v>
      </c>
      <c r="T83" s="12"/>
      <c r="U83" s="117" t="s">
        <v>60</v>
      </c>
      <c r="V83" s="240" t="s">
        <v>394</v>
      </c>
      <c r="W83" s="121" t="s">
        <v>137</v>
      </c>
      <c r="X83" s="114" t="s">
        <v>127</v>
      </c>
      <c r="Y83" s="144"/>
      <c r="Z83" s="146"/>
    </row>
    <row r="84" spans="1:26" ht="24.95" customHeight="1" thickBot="1" x14ac:dyDescent="0.3">
      <c r="A84" s="371"/>
      <c r="B84" s="478"/>
      <c r="C84" s="479"/>
      <c r="D84" s="371">
        <v>814.27</v>
      </c>
      <c r="E84" s="478"/>
      <c r="F84" s="479"/>
      <c r="G84" s="374">
        <v>786.42</v>
      </c>
      <c r="H84" s="483"/>
      <c r="I84" s="479"/>
      <c r="J84" s="371">
        <f>L86*43%</f>
        <v>797.33</v>
      </c>
      <c r="K84" s="483"/>
      <c r="L84" s="479">
        <v>1854.25</v>
      </c>
      <c r="M84" s="602">
        <v>819.41</v>
      </c>
      <c r="N84" s="628"/>
      <c r="O84" s="646">
        <f>M83+M84+M85+M86</f>
        <v>1905.61</v>
      </c>
      <c r="P84" s="625"/>
      <c r="Q84" s="551"/>
      <c r="R84" s="647"/>
      <c r="S84" s="160">
        <v>50077317</v>
      </c>
      <c r="T84" s="99"/>
      <c r="U84" s="122" t="s">
        <v>60</v>
      </c>
      <c r="V84" s="238" t="s">
        <v>395</v>
      </c>
      <c r="W84" s="105" t="s">
        <v>137</v>
      </c>
      <c r="X84" s="104" t="s">
        <v>128</v>
      </c>
      <c r="Y84" s="133"/>
      <c r="Z84" s="146"/>
    </row>
    <row r="85" spans="1:26" ht="24.95" customHeight="1" thickBot="1" x14ac:dyDescent="0.3">
      <c r="A85" s="464"/>
      <c r="B85" s="492"/>
      <c r="C85" s="493"/>
      <c r="D85" s="464">
        <v>75.739999999999995</v>
      </c>
      <c r="E85" s="492"/>
      <c r="F85" s="493"/>
      <c r="G85" s="467">
        <v>73.56</v>
      </c>
      <c r="H85" s="494"/>
      <c r="I85" s="493"/>
      <c r="J85" s="464">
        <v>74.16</v>
      </c>
      <c r="K85" s="494"/>
      <c r="L85" s="493">
        <v>1854.25</v>
      </c>
      <c r="M85" s="640">
        <v>76.22</v>
      </c>
      <c r="N85" s="641"/>
      <c r="O85" s="642">
        <v>918.64</v>
      </c>
      <c r="P85" s="649"/>
      <c r="Q85" s="644"/>
      <c r="R85" s="645"/>
      <c r="S85" s="161">
        <v>50077317</v>
      </c>
      <c r="T85" s="97"/>
      <c r="U85" s="123" t="s">
        <v>60</v>
      </c>
      <c r="V85" s="241" t="s">
        <v>391</v>
      </c>
      <c r="W85" s="121" t="s">
        <v>138</v>
      </c>
      <c r="X85" s="109" t="s">
        <v>66</v>
      </c>
      <c r="Y85" s="145"/>
      <c r="Z85" s="245"/>
    </row>
    <row r="86" spans="1:26" ht="24.95" customHeight="1" thickBot="1" x14ac:dyDescent="0.3">
      <c r="A86" s="391"/>
      <c r="B86" s="392"/>
      <c r="C86" s="495"/>
      <c r="D86" s="391">
        <v>189.36</v>
      </c>
      <c r="E86" s="392"/>
      <c r="F86" s="495">
        <v>1893.64</v>
      </c>
      <c r="G86" s="496">
        <v>182.5</v>
      </c>
      <c r="H86" s="396"/>
      <c r="I86" s="495">
        <v>1828.9</v>
      </c>
      <c r="J86" s="391">
        <f>L86-J83-J84-J85</f>
        <v>185.43</v>
      </c>
      <c r="K86" s="396"/>
      <c r="L86" s="495">
        <v>1854.25</v>
      </c>
      <c r="M86" s="622">
        <v>190.57</v>
      </c>
      <c r="N86" s="549"/>
      <c r="O86" s="651"/>
      <c r="P86" s="608"/>
      <c r="Q86" s="652"/>
      <c r="R86" s="653"/>
      <c r="S86" s="115">
        <v>50077317</v>
      </c>
      <c r="T86" s="15"/>
      <c r="U86" s="115" t="s">
        <v>60</v>
      </c>
      <c r="V86" s="237" t="s">
        <v>397</v>
      </c>
      <c r="W86" s="108" t="s">
        <v>139</v>
      </c>
      <c r="X86" s="107" t="s">
        <v>123</v>
      </c>
      <c r="Y86" s="107"/>
      <c r="Z86" s="251"/>
    </row>
    <row r="87" spans="1:26" ht="24.95" customHeight="1" thickBot="1" x14ac:dyDescent="0.3">
      <c r="A87" s="497"/>
      <c r="B87" s="492"/>
      <c r="C87" s="493"/>
      <c r="D87" s="497">
        <v>911.61</v>
      </c>
      <c r="E87" s="492"/>
      <c r="F87" s="493">
        <v>911.63</v>
      </c>
      <c r="G87" s="498"/>
      <c r="H87" s="494"/>
      <c r="I87" s="493"/>
      <c r="J87" s="498"/>
      <c r="K87" s="494"/>
      <c r="L87" s="493">
        <v>911.63</v>
      </c>
      <c r="M87" s="648"/>
      <c r="N87" s="641"/>
      <c r="O87" s="656">
        <f>M88+M89</f>
        <v>295.98</v>
      </c>
      <c r="P87" s="657"/>
      <c r="Q87" s="658"/>
      <c r="R87" s="659"/>
      <c r="S87" s="118">
        <v>50077317</v>
      </c>
      <c r="T87" s="16"/>
      <c r="U87" s="118" t="s">
        <v>60</v>
      </c>
      <c r="V87" s="232" t="s">
        <v>396</v>
      </c>
      <c r="W87" s="105" t="s">
        <v>139</v>
      </c>
      <c r="X87" s="104" t="s">
        <v>300</v>
      </c>
      <c r="Y87" s="104"/>
      <c r="Z87" s="252"/>
    </row>
    <row r="88" spans="1:26" ht="24.95" customHeight="1" thickBot="1" x14ac:dyDescent="0.3">
      <c r="A88" s="499"/>
      <c r="B88" s="470"/>
      <c r="C88" s="500"/>
      <c r="D88" s="499">
        <v>110.89</v>
      </c>
      <c r="E88" s="470"/>
      <c r="F88" s="501"/>
      <c r="G88" s="472">
        <v>107.4</v>
      </c>
      <c r="H88" s="472"/>
      <c r="I88" s="501"/>
      <c r="J88" s="472"/>
      <c r="K88" s="502">
        <v>108.06</v>
      </c>
      <c r="L88" s="501"/>
      <c r="M88" s="605">
        <v>147.99</v>
      </c>
      <c r="N88" s="650"/>
      <c r="O88" s="662"/>
      <c r="P88" s="663"/>
      <c r="Q88" s="664"/>
      <c r="R88" s="665"/>
      <c r="S88" s="246">
        <v>50077317</v>
      </c>
      <c r="T88" s="242"/>
      <c r="U88" s="247" t="s">
        <v>60</v>
      </c>
      <c r="V88" s="248" t="s">
        <v>388</v>
      </c>
      <c r="W88" s="249" t="s">
        <v>140</v>
      </c>
      <c r="X88" s="114" t="s">
        <v>38</v>
      </c>
      <c r="Y88" s="250"/>
      <c r="Z88" s="147"/>
    </row>
    <row r="89" spans="1:26" ht="24.95" customHeight="1" thickBot="1" x14ac:dyDescent="0.3">
      <c r="A89" s="503"/>
      <c r="B89" s="473"/>
      <c r="C89" s="504"/>
      <c r="D89" s="505">
        <v>110.88</v>
      </c>
      <c r="E89" s="481"/>
      <c r="F89" s="506">
        <v>221.74</v>
      </c>
      <c r="G89" s="507">
        <v>107.4</v>
      </c>
      <c r="H89" s="507"/>
      <c r="I89" s="506">
        <v>214.8</v>
      </c>
      <c r="J89" s="507"/>
      <c r="K89" s="508">
        <f>L89/2</f>
        <v>108.07</v>
      </c>
      <c r="L89" s="506">
        <v>216.13</v>
      </c>
      <c r="M89" s="654">
        <v>147.99</v>
      </c>
      <c r="N89" s="655"/>
      <c r="O89" s="624">
        <f>M90+M91</f>
        <v>648.71</v>
      </c>
      <c r="P89" s="667"/>
      <c r="Q89" s="658"/>
      <c r="R89" s="627"/>
      <c r="S89" s="158">
        <v>50077317</v>
      </c>
      <c r="T89" s="16"/>
      <c r="U89" s="118" t="s">
        <v>60</v>
      </c>
      <c r="V89" s="232" t="s">
        <v>428</v>
      </c>
      <c r="W89" s="105" t="s">
        <v>140</v>
      </c>
      <c r="X89" s="104" t="s">
        <v>37</v>
      </c>
      <c r="Y89" s="140"/>
      <c r="Z89" s="146"/>
    </row>
    <row r="90" spans="1:26" ht="15" customHeight="1" x14ac:dyDescent="0.25">
      <c r="A90" s="499"/>
      <c r="B90" s="470"/>
      <c r="C90" s="471"/>
      <c r="D90" s="509">
        <v>345.32</v>
      </c>
      <c r="E90" s="510"/>
      <c r="F90" s="511"/>
      <c r="G90" s="512">
        <v>345.32</v>
      </c>
      <c r="H90" s="513"/>
      <c r="I90" s="511"/>
      <c r="J90" s="512"/>
      <c r="K90" s="514">
        <f>L91*67%</f>
        <v>337.62</v>
      </c>
      <c r="L90" s="511"/>
      <c r="M90" s="660">
        <v>434.63</v>
      </c>
      <c r="N90" s="661"/>
    </row>
    <row r="91" spans="1:26" ht="15.75" thickBot="1" x14ac:dyDescent="0.3">
      <c r="A91" s="505"/>
      <c r="B91" s="481"/>
      <c r="C91" s="482"/>
      <c r="D91" s="505">
        <v>170.07</v>
      </c>
      <c r="E91" s="481"/>
      <c r="F91" s="482">
        <v>515.41</v>
      </c>
      <c r="G91" s="515">
        <v>170.07</v>
      </c>
      <c r="H91" s="507"/>
      <c r="I91" s="482">
        <v>515.41</v>
      </c>
      <c r="J91" s="515"/>
      <c r="K91" s="508">
        <f>L91-K90</f>
        <v>166.29</v>
      </c>
      <c r="L91" s="482">
        <v>503.91</v>
      </c>
      <c r="M91" s="666">
        <v>214.08</v>
      </c>
      <c r="N91" s="655"/>
    </row>
    <row r="93" spans="1:26" ht="15" customHeight="1" x14ac:dyDescent="0.25"/>
    <row r="94" spans="1:26" ht="15" customHeight="1" x14ac:dyDescent="0.25"/>
    <row r="95" spans="1:26" x14ac:dyDescent="0.25">
      <c r="A95" s="361" t="s">
        <v>169</v>
      </c>
      <c r="D95" s="361" t="s">
        <v>169</v>
      </c>
    </row>
    <row r="98" ht="15" customHeight="1" x14ac:dyDescent="0.25"/>
  </sheetData>
  <sortState ref="A6:AC42">
    <sortCondition ref="X6:X42"/>
  </sortState>
  <mergeCells count="18">
    <mergeCell ref="P62:R62"/>
    <mergeCell ref="P67:R67"/>
    <mergeCell ref="D1:X1"/>
    <mergeCell ref="D3:F3"/>
    <mergeCell ref="G3:I3"/>
    <mergeCell ref="J3:L3"/>
    <mergeCell ref="A69:C69"/>
    <mergeCell ref="A3:C3"/>
    <mergeCell ref="U3:V3"/>
    <mergeCell ref="A64:C64"/>
    <mergeCell ref="D64:F64"/>
    <mergeCell ref="G64:I64"/>
    <mergeCell ref="J64:L64"/>
    <mergeCell ref="J69:L69"/>
    <mergeCell ref="G69:I69"/>
    <mergeCell ref="D69:F69"/>
    <mergeCell ref="M3:O3"/>
    <mergeCell ref="P3:R3"/>
  </mergeCells>
  <pageMargins left="0" right="0" top="0" bottom="0" header="0.31496062992125984" footer="0.31496062992125984"/>
  <pageSetup paperSize="9" scale="6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D60" sqref="D60"/>
    </sheetView>
  </sheetViews>
  <sheetFormatPr baseColWidth="10" defaultRowHeight="15" x14ac:dyDescent="0.25"/>
  <cols>
    <col min="1" max="1" width="6" customWidth="1"/>
    <col min="2" max="2" width="0.42578125" customWidth="1"/>
    <col min="3" max="3" width="24.28515625" style="26" customWidth="1"/>
    <col min="4" max="4" width="7" customWidth="1"/>
    <col min="5" max="5" width="18" style="27" customWidth="1"/>
    <col min="6" max="6" width="6.42578125" customWidth="1"/>
    <col min="7" max="7" width="12.28515625" customWidth="1"/>
    <col min="8" max="8" width="12" customWidth="1"/>
    <col min="9" max="9" width="12.85546875" style="28" customWidth="1"/>
    <col min="10" max="10" width="11.7109375" customWidth="1"/>
    <col min="11" max="11" width="15.28515625" style="28" customWidth="1"/>
    <col min="12" max="12" width="11.5703125" style="28" customWidth="1"/>
    <col min="13" max="13" width="14.5703125" style="28" customWidth="1"/>
    <col min="14" max="14" width="14.28515625" customWidth="1"/>
    <col min="15" max="15" width="10.140625" style="28" customWidth="1"/>
    <col min="16" max="16" width="14.140625" style="28" customWidth="1"/>
    <col min="258" max="258" width="6" customWidth="1"/>
    <col min="259" max="259" width="16.7109375" customWidth="1"/>
    <col min="260" max="260" width="26.28515625" customWidth="1"/>
    <col min="261" max="261" width="7" customWidth="1"/>
    <col min="262" max="262" width="22.28515625" customWidth="1"/>
    <col min="263" max="263" width="6.42578125" customWidth="1"/>
    <col min="264" max="264" width="15.28515625" customWidth="1"/>
    <col min="265" max="265" width="13.5703125" customWidth="1"/>
    <col min="266" max="266" width="15.7109375" customWidth="1"/>
    <col min="267" max="267" width="14.140625" customWidth="1"/>
    <col min="268" max="268" width="15.28515625" customWidth="1"/>
    <col min="269" max="270" width="11.5703125" customWidth="1"/>
    <col min="271" max="271" width="14.28515625" customWidth="1"/>
    <col min="514" max="514" width="6" customWidth="1"/>
    <col min="515" max="515" width="16.7109375" customWidth="1"/>
    <col min="516" max="516" width="26.28515625" customWidth="1"/>
    <col min="517" max="517" width="7" customWidth="1"/>
    <col min="518" max="518" width="22.28515625" customWidth="1"/>
    <col min="519" max="519" width="6.42578125" customWidth="1"/>
    <col min="520" max="520" width="15.28515625" customWidth="1"/>
    <col min="521" max="521" width="13.5703125" customWidth="1"/>
    <col min="522" max="522" width="15.7109375" customWidth="1"/>
    <col min="523" max="523" width="14.140625" customWidth="1"/>
    <col min="524" max="524" width="15.28515625" customWidth="1"/>
    <col min="525" max="526" width="11.5703125" customWidth="1"/>
    <col min="527" max="527" width="14.28515625" customWidth="1"/>
    <col min="770" max="770" width="6" customWidth="1"/>
    <col min="771" max="771" width="16.7109375" customWidth="1"/>
    <col min="772" max="772" width="26.28515625" customWidth="1"/>
    <col min="773" max="773" width="7" customWidth="1"/>
    <col min="774" max="774" width="22.28515625" customWidth="1"/>
    <col min="775" max="775" width="6.42578125" customWidth="1"/>
    <col min="776" max="776" width="15.28515625" customWidth="1"/>
    <col min="777" max="777" width="13.5703125" customWidth="1"/>
    <col min="778" max="778" width="15.7109375" customWidth="1"/>
    <col min="779" max="779" width="14.140625" customWidth="1"/>
    <col min="780" max="780" width="15.28515625" customWidth="1"/>
    <col min="781" max="782" width="11.5703125" customWidth="1"/>
    <col min="783" max="783" width="14.28515625" customWidth="1"/>
    <col min="1026" max="1026" width="6" customWidth="1"/>
    <col min="1027" max="1027" width="16.7109375" customWidth="1"/>
    <col min="1028" max="1028" width="26.28515625" customWidth="1"/>
    <col min="1029" max="1029" width="7" customWidth="1"/>
    <col min="1030" max="1030" width="22.28515625" customWidth="1"/>
    <col min="1031" max="1031" width="6.42578125" customWidth="1"/>
    <col min="1032" max="1032" width="15.28515625" customWidth="1"/>
    <col min="1033" max="1033" width="13.5703125" customWidth="1"/>
    <col min="1034" max="1034" width="15.7109375" customWidth="1"/>
    <col min="1035" max="1035" width="14.140625" customWidth="1"/>
    <col min="1036" max="1036" width="15.28515625" customWidth="1"/>
    <col min="1037" max="1038" width="11.5703125" customWidth="1"/>
    <col min="1039" max="1039" width="14.28515625" customWidth="1"/>
    <col min="1282" max="1282" width="6" customWidth="1"/>
    <col min="1283" max="1283" width="16.7109375" customWidth="1"/>
    <col min="1284" max="1284" width="26.28515625" customWidth="1"/>
    <col min="1285" max="1285" width="7" customWidth="1"/>
    <col min="1286" max="1286" width="22.28515625" customWidth="1"/>
    <col min="1287" max="1287" width="6.42578125" customWidth="1"/>
    <col min="1288" max="1288" width="15.28515625" customWidth="1"/>
    <col min="1289" max="1289" width="13.5703125" customWidth="1"/>
    <col min="1290" max="1290" width="15.7109375" customWidth="1"/>
    <col min="1291" max="1291" width="14.140625" customWidth="1"/>
    <col min="1292" max="1292" width="15.28515625" customWidth="1"/>
    <col min="1293" max="1294" width="11.5703125" customWidth="1"/>
    <col min="1295" max="1295" width="14.28515625" customWidth="1"/>
    <col min="1538" max="1538" width="6" customWidth="1"/>
    <col min="1539" max="1539" width="16.7109375" customWidth="1"/>
    <col min="1540" max="1540" width="26.28515625" customWidth="1"/>
    <col min="1541" max="1541" width="7" customWidth="1"/>
    <col min="1542" max="1542" width="22.28515625" customWidth="1"/>
    <col min="1543" max="1543" width="6.42578125" customWidth="1"/>
    <col min="1544" max="1544" width="15.28515625" customWidth="1"/>
    <col min="1545" max="1545" width="13.5703125" customWidth="1"/>
    <col min="1546" max="1546" width="15.7109375" customWidth="1"/>
    <col min="1547" max="1547" width="14.140625" customWidth="1"/>
    <col min="1548" max="1548" width="15.28515625" customWidth="1"/>
    <col min="1549" max="1550" width="11.5703125" customWidth="1"/>
    <col min="1551" max="1551" width="14.28515625" customWidth="1"/>
    <col min="1794" max="1794" width="6" customWidth="1"/>
    <col min="1795" max="1795" width="16.7109375" customWidth="1"/>
    <col min="1796" max="1796" width="26.28515625" customWidth="1"/>
    <col min="1797" max="1797" width="7" customWidth="1"/>
    <col min="1798" max="1798" width="22.28515625" customWidth="1"/>
    <col min="1799" max="1799" width="6.42578125" customWidth="1"/>
    <col min="1800" max="1800" width="15.28515625" customWidth="1"/>
    <col min="1801" max="1801" width="13.5703125" customWidth="1"/>
    <col min="1802" max="1802" width="15.7109375" customWidth="1"/>
    <col min="1803" max="1803" width="14.140625" customWidth="1"/>
    <col min="1804" max="1804" width="15.28515625" customWidth="1"/>
    <col min="1805" max="1806" width="11.5703125" customWidth="1"/>
    <col min="1807" max="1807" width="14.28515625" customWidth="1"/>
    <col min="2050" max="2050" width="6" customWidth="1"/>
    <col min="2051" max="2051" width="16.7109375" customWidth="1"/>
    <col min="2052" max="2052" width="26.28515625" customWidth="1"/>
    <col min="2053" max="2053" width="7" customWidth="1"/>
    <col min="2054" max="2054" width="22.28515625" customWidth="1"/>
    <col min="2055" max="2055" width="6.42578125" customWidth="1"/>
    <col min="2056" max="2056" width="15.28515625" customWidth="1"/>
    <col min="2057" max="2057" width="13.5703125" customWidth="1"/>
    <col min="2058" max="2058" width="15.7109375" customWidth="1"/>
    <col min="2059" max="2059" width="14.140625" customWidth="1"/>
    <col min="2060" max="2060" width="15.28515625" customWidth="1"/>
    <col min="2061" max="2062" width="11.5703125" customWidth="1"/>
    <col min="2063" max="2063" width="14.28515625" customWidth="1"/>
    <col min="2306" max="2306" width="6" customWidth="1"/>
    <col min="2307" max="2307" width="16.7109375" customWidth="1"/>
    <col min="2308" max="2308" width="26.28515625" customWidth="1"/>
    <col min="2309" max="2309" width="7" customWidth="1"/>
    <col min="2310" max="2310" width="22.28515625" customWidth="1"/>
    <col min="2311" max="2311" width="6.42578125" customWidth="1"/>
    <col min="2312" max="2312" width="15.28515625" customWidth="1"/>
    <col min="2313" max="2313" width="13.5703125" customWidth="1"/>
    <col min="2314" max="2314" width="15.7109375" customWidth="1"/>
    <col min="2315" max="2315" width="14.140625" customWidth="1"/>
    <col min="2316" max="2316" width="15.28515625" customWidth="1"/>
    <col min="2317" max="2318" width="11.5703125" customWidth="1"/>
    <col min="2319" max="2319" width="14.28515625" customWidth="1"/>
    <col min="2562" max="2562" width="6" customWidth="1"/>
    <col min="2563" max="2563" width="16.7109375" customWidth="1"/>
    <col min="2564" max="2564" width="26.28515625" customWidth="1"/>
    <col min="2565" max="2565" width="7" customWidth="1"/>
    <col min="2566" max="2566" width="22.28515625" customWidth="1"/>
    <col min="2567" max="2567" width="6.42578125" customWidth="1"/>
    <col min="2568" max="2568" width="15.28515625" customWidth="1"/>
    <col min="2569" max="2569" width="13.5703125" customWidth="1"/>
    <col min="2570" max="2570" width="15.7109375" customWidth="1"/>
    <col min="2571" max="2571" width="14.140625" customWidth="1"/>
    <col min="2572" max="2572" width="15.28515625" customWidth="1"/>
    <col min="2573" max="2574" width="11.5703125" customWidth="1"/>
    <col min="2575" max="2575" width="14.28515625" customWidth="1"/>
    <col min="2818" max="2818" width="6" customWidth="1"/>
    <col min="2819" max="2819" width="16.7109375" customWidth="1"/>
    <col min="2820" max="2820" width="26.28515625" customWidth="1"/>
    <col min="2821" max="2821" width="7" customWidth="1"/>
    <col min="2822" max="2822" width="22.28515625" customWidth="1"/>
    <col min="2823" max="2823" width="6.42578125" customWidth="1"/>
    <col min="2824" max="2824" width="15.28515625" customWidth="1"/>
    <col min="2825" max="2825" width="13.5703125" customWidth="1"/>
    <col min="2826" max="2826" width="15.7109375" customWidth="1"/>
    <col min="2827" max="2827" width="14.140625" customWidth="1"/>
    <col min="2828" max="2828" width="15.28515625" customWidth="1"/>
    <col min="2829" max="2830" width="11.5703125" customWidth="1"/>
    <col min="2831" max="2831" width="14.28515625" customWidth="1"/>
    <col min="3074" max="3074" width="6" customWidth="1"/>
    <col min="3075" max="3075" width="16.7109375" customWidth="1"/>
    <col min="3076" max="3076" width="26.28515625" customWidth="1"/>
    <col min="3077" max="3077" width="7" customWidth="1"/>
    <col min="3078" max="3078" width="22.28515625" customWidth="1"/>
    <col min="3079" max="3079" width="6.42578125" customWidth="1"/>
    <col min="3080" max="3080" width="15.28515625" customWidth="1"/>
    <col min="3081" max="3081" width="13.5703125" customWidth="1"/>
    <col min="3082" max="3082" width="15.7109375" customWidth="1"/>
    <col min="3083" max="3083" width="14.140625" customWidth="1"/>
    <col min="3084" max="3084" width="15.28515625" customWidth="1"/>
    <col min="3085" max="3086" width="11.5703125" customWidth="1"/>
    <col min="3087" max="3087" width="14.28515625" customWidth="1"/>
    <col min="3330" max="3330" width="6" customWidth="1"/>
    <col min="3331" max="3331" width="16.7109375" customWidth="1"/>
    <col min="3332" max="3332" width="26.28515625" customWidth="1"/>
    <col min="3333" max="3333" width="7" customWidth="1"/>
    <col min="3334" max="3334" width="22.28515625" customWidth="1"/>
    <col min="3335" max="3335" width="6.42578125" customWidth="1"/>
    <col min="3336" max="3336" width="15.28515625" customWidth="1"/>
    <col min="3337" max="3337" width="13.5703125" customWidth="1"/>
    <col min="3338" max="3338" width="15.7109375" customWidth="1"/>
    <col min="3339" max="3339" width="14.140625" customWidth="1"/>
    <col min="3340" max="3340" width="15.28515625" customWidth="1"/>
    <col min="3341" max="3342" width="11.5703125" customWidth="1"/>
    <col min="3343" max="3343" width="14.28515625" customWidth="1"/>
    <col min="3586" max="3586" width="6" customWidth="1"/>
    <col min="3587" max="3587" width="16.7109375" customWidth="1"/>
    <col min="3588" max="3588" width="26.28515625" customWidth="1"/>
    <col min="3589" max="3589" width="7" customWidth="1"/>
    <col min="3590" max="3590" width="22.28515625" customWidth="1"/>
    <col min="3591" max="3591" width="6.42578125" customWidth="1"/>
    <col min="3592" max="3592" width="15.28515625" customWidth="1"/>
    <col min="3593" max="3593" width="13.5703125" customWidth="1"/>
    <col min="3594" max="3594" width="15.7109375" customWidth="1"/>
    <col min="3595" max="3595" width="14.140625" customWidth="1"/>
    <col min="3596" max="3596" width="15.28515625" customWidth="1"/>
    <col min="3597" max="3598" width="11.5703125" customWidth="1"/>
    <col min="3599" max="3599" width="14.28515625" customWidth="1"/>
    <col min="3842" max="3842" width="6" customWidth="1"/>
    <col min="3843" max="3843" width="16.7109375" customWidth="1"/>
    <col min="3844" max="3844" width="26.28515625" customWidth="1"/>
    <col min="3845" max="3845" width="7" customWidth="1"/>
    <col min="3846" max="3846" width="22.28515625" customWidth="1"/>
    <col min="3847" max="3847" width="6.42578125" customWidth="1"/>
    <col min="3848" max="3848" width="15.28515625" customWidth="1"/>
    <col min="3849" max="3849" width="13.5703125" customWidth="1"/>
    <col min="3850" max="3850" width="15.7109375" customWidth="1"/>
    <col min="3851" max="3851" width="14.140625" customWidth="1"/>
    <col min="3852" max="3852" width="15.28515625" customWidth="1"/>
    <col min="3853" max="3854" width="11.5703125" customWidth="1"/>
    <col min="3855" max="3855" width="14.28515625" customWidth="1"/>
    <col min="4098" max="4098" width="6" customWidth="1"/>
    <col min="4099" max="4099" width="16.7109375" customWidth="1"/>
    <col min="4100" max="4100" width="26.28515625" customWidth="1"/>
    <col min="4101" max="4101" width="7" customWidth="1"/>
    <col min="4102" max="4102" width="22.28515625" customWidth="1"/>
    <col min="4103" max="4103" width="6.42578125" customWidth="1"/>
    <col min="4104" max="4104" width="15.28515625" customWidth="1"/>
    <col min="4105" max="4105" width="13.5703125" customWidth="1"/>
    <col min="4106" max="4106" width="15.7109375" customWidth="1"/>
    <col min="4107" max="4107" width="14.140625" customWidth="1"/>
    <col min="4108" max="4108" width="15.28515625" customWidth="1"/>
    <col min="4109" max="4110" width="11.5703125" customWidth="1"/>
    <col min="4111" max="4111" width="14.28515625" customWidth="1"/>
    <col min="4354" max="4354" width="6" customWidth="1"/>
    <col min="4355" max="4355" width="16.7109375" customWidth="1"/>
    <col min="4356" max="4356" width="26.28515625" customWidth="1"/>
    <col min="4357" max="4357" width="7" customWidth="1"/>
    <col min="4358" max="4358" width="22.28515625" customWidth="1"/>
    <col min="4359" max="4359" width="6.42578125" customWidth="1"/>
    <col min="4360" max="4360" width="15.28515625" customWidth="1"/>
    <col min="4361" max="4361" width="13.5703125" customWidth="1"/>
    <col min="4362" max="4362" width="15.7109375" customWidth="1"/>
    <col min="4363" max="4363" width="14.140625" customWidth="1"/>
    <col min="4364" max="4364" width="15.28515625" customWidth="1"/>
    <col min="4365" max="4366" width="11.5703125" customWidth="1"/>
    <col min="4367" max="4367" width="14.28515625" customWidth="1"/>
    <col min="4610" max="4610" width="6" customWidth="1"/>
    <col min="4611" max="4611" width="16.7109375" customWidth="1"/>
    <col min="4612" max="4612" width="26.28515625" customWidth="1"/>
    <col min="4613" max="4613" width="7" customWidth="1"/>
    <col min="4614" max="4614" width="22.28515625" customWidth="1"/>
    <col min="4615" max="4615" width="6.42578125" customWidth="1"/>
    <col min="4616" max="4616" width="15.28515625" customWidth="1"/>
    <col min="4617" max="4617" width="13.5703125" customWidth="1"/>
    <col min="4618" max="4618" width="15.7109375" customWidth="1"/>
    <col min="4619" max="4619" width="14.140625" customWidth="1"/>
    <col min="4620" max="4620" width="15.28515625" customWidth="1"/>
    <col min="4621" max="4622" width="11.5703125" customWidth="1"/>
    <col min="4623" max="4623" width="14.28515625" customWidth="1"/>
    <col min="4866" max="4866" width="6" customWidth="1"/>
    <col min="4867" max="4867" width="16.7109375" customWidth="1"/>
    <col min="4868" max="4868" width="26.28515625" customWidth="1"/>
    <col min="4869" max="4869" width="7" customWidth="1"/>
    <col min="4870" max="4870" width="22.28515625" customWidth="1"/>
    <col min="4871" max="4871" width="6.42578125" customWidth="1"/>
    <col min="4872" max="4872" width="15.28515625" customWidth="1"/>
    <col min="4873" max="4873" width="13.5703125" customWidth="1"/>
    <col min="4874" max="4874" width="15.7109375" customWidth="1"/>
    <col min="4875" max="4875" width="14.140625" customWidth="1"/>
    <col min="4876" max="4876" width="15.28515625" customWidth="1"/>
    <col min="4877" max="4878" width="11.5703125" customWidth="1"/>
    <col min="4879" max="4879" width="14.28515625" customWidth="1"/>
    <col min="5122" max="5122" width="6" customWidth="1"/>
    <col min="5123" max="5123" width="16.7109375" customWidth="1"/>
    <col min="5124" max="5124" width="26.28515625" customWidth="1"/>
    <col min="5125" max="5125" width="7" customWidth="1"/>
    <col min="5126" max="5126" width="22.28515625" customWidth="1"/>
    <col min="5127" max="5127" width="6.42578125" customWidth="1"/>
    <col min="5128" max="5128" width="15.28515625" customWidth="1"/>
    <col min="5129" max="5129" width="13.5703125" customWidth="1"/>
    <col min="5130" max="5130" width="15.7109375" customWidth="1"/>
    <col min="5131" max="5131" width="14.140625" customWidth="1"/>
    <col min="5132" max="5132" width="15.28515625" customWidth="1"/>
    <col min="5133" max="5134" width="11.5703125" customWidth="1"/>
    <col min="5135" max="5135" width="14.28515625" customWidth="1"/>
    <col min="5378" max="5378" width="6" customWidth="1"/>
    <col min="5379" max="5379" width="16.7109375" customWidth="1"/>
    <col min="5380" max="5380" width="26.28515625" customWidth="1"/>
    <col min="5381" max="5381" width="7" customWidth="1"/>
    <col min="5382" max="5382" width="22.28515625" customWidth="1"/>
    <col min="5383" max="5383" width="6.42578125" customWidth="1"/>
    <col min="5384" max="5384" width="15.28515625" customWidth="1"/>
    <col min="5385" max="5385" width="13.5703125" customWidth="1"/>
    <col min="5386" max="5386" width="15.7109375" customWidth="1"/>
    <col min="5387" max="5387" width="14.140625" customWidth="1"/>
    <col min="5388" max="5388" width="15.28515625" customWidth="1"/>
    <col min="5389" max="5390" width="11.5703125" customWidth="1"/>
    <col min="5391" max="5391" width="14.28515625" customWidth="1"/>
    <col min="5634" max="5634" width="6" customWidth="1"/>
    <col min="5635" max="5635" width="16.7109375" customWidth="1"/>
    <col min="5636" max="5636" width="26.28515625" customWidth="1"/>
    <col min="5637" max="5637" width="7" customWidth="1"/>
    <col min="5638" max="5638" width="22.28515625" customWidth="1"/>
    <col min="5639" max="5639" width="6.42578125" customWidth="1"/>
    <col min="5640" max="5640" width="15.28515625" customWidth="1"/>
    <col min="5641" max="5641" width="13.5703125" customWidth="1"/>
    <col min="5642" max="5642" width="15.7109375" customWidth="1"/>
    <col min="5643" max="5643" width="14.140625" customWidth="1"/>
    <col min="5644" max="5644" width="15.28515625" customWidth="1"/>
    <col min="5645" max="5646" width="11.5703125" customWidth="1"/>
    <col min="5647" max="5647" width="14.28515625" customWidth="1"/>
    <col min="5890" max="5890" width="6" customWidth="1"/>
    <col min="5891" max="5891" width="16.7109375" customWidth="1"/>
    <col min="5892" max="5892" width="26.28515625" customWidth="1"/>
    <col min="5893" max="5893" width="7" customWidth="1"/>
    <col min="5894" max="5894" width="22.28515625" customWidth="1"/>
    <col min="5895" max="5895" width="6.42578125" customWidth="1"/>
    <col min="5896" max="5896" width="15.28515625" customWidth="1"/>
    <col min="5897" max="5897" width="13.5703125" customWidth="1"/>
    <col min="5898" max="5898" width="15.7109375" customWidth="1"/>
    <col min="5899" max="5899" width="14.140625" customWidth="1"/>
    <col min="5900" max="5900" width="15.28515625" customWidth="1"/>
    <col min="5901" max="5902" width="11.5703125" customWidth="1"/>
    <col min="5903" max="5903" width="14.28515625" customWidth="1"/>
    <col min="6146" max="6146" width="6" customWidth="1"/>
    <col min="6147" max="6147" width="16.7109375" customWidth="1"/>
    <col min="6148" max="6148" width="26.28515625" customWidth="1"/>
    <col min="6149" max="6149" width="7" customWidth="1"/>
    <col min="6150" max="6150" width="22.28515625" customWidth="1"/>
    <col min="6151" max="6151" width="6.42578125" customWidth="1"/>
    <col min="6152" max="6152" width="15.28515625" customWidth="1"/>
    <col min="6153" max="6153" width="13.5703125" customWidth="1"/>
    <col min="6154" max="6154" width="15.7109375" customWidth="1"/>
    <col min="6155" max="6155" width="14.140625" customWidth="1"/>
    <col min="6156" max="6156" width="15.28515625" customWidth="1"/>
    <col min="6157" max="6158" width="11.5703125" customWidth="1"/>
    <col min="6159" max="6159" width="14.28515625" customWidth="1"/>
    <col min="6402" max="6402" width="6" customWidth="1"/>
    <col min="6403" max="6403" width="16.7109375" customWidth="1"/>
    <col min="6404" max="6404" width="26.28515625" customWidth="1"/>
    <col min="6405" max="6405" width="7" customWidth="1"/>
    <col min="6406" max="6406" width="22.28515625" customWidth="1"/>
    <col min="6407" max="6407" width="6.42578125" customWidth="1"/>
    <col min="6408" max="6408" width="15.28515625" customWidth="1"/>
    <col min="6409" max="6409" width="13.5703125" customWidth="1"/>
    <col min="6410" max="6410" width="15.7109375" customWidth="1"/>
    <col min="6411" max="6411" width="14.140625" customWidth="1"/>
    <col min="6412" max="6412" width="15.28515625" customWidth="1"/>
    <col min="6413" max="6414" width="11.5703125" customWidth="1"/>
    <col min="6415" max="6415" width="14.28515625" customWidth="1"/>
    <col min="6658" max="6658" width="6" customWidth="1"/>
    <col min="6659" max="6659" width="16.7109375" customWidth="1"/>
    <col min="6660" max="6660" width="26.28515625" customWidth="1"/>
    <col min="6661" max="6661" width="7" customWidth="1"/>
    <col min="6662" max="6662" width="22.28515625" customWidth="1"/>
    <col min="6663" max="6663" width="6.42578125" customWidth="1"/>
    <col min="6664" max="6664" width="15.28515625" customWidth="1"/>
    <col min="6665" max="6665" width="13.5703125" customWidth="1"/>
    <col min="6666" max="6666" width="15.7109375" customWidth="1"/>
    <col min="6667" max="6667" width="14.140625" customWidth="1"/>
    <col min="6668" max="6668" width="15.28515625" customWidth="1"/>
    <col min="6669" max="6670" width="11.5703125" customWidth="1"/>
    <col min="6671" max="6671" width="14.28515625" customWidth="1"/>
    <col min="6914" max="6914" width="6" customWidth="1"/>
    <col min="6915" max="6915" width="16.7109375" customWidth="1"/>
    <col min="6916" max="6916" width="26.28515625" customWidth="1"/>
    <col min="6917" max="6917" width="7" customWidth="1"/>
    <col min="6918" max="6918" width="22.28515625" customWidth="1"/>
    <col min="6919" max="6919" width="6.42578125" customWidth="1"/>
    <col min="6920" max="6920" width="15.28515625" customWidth="1"/>
    <col min="6921" max="6921" width="13.5703125" customWidth="1"/>
    <col min="6922" max="6922" width="15.7109375" customWidth="1"/>
    <col min="6923" max="6923" width="14.140625" customWidth="1"/>
    <col min="6924" max="6924" width="15.28515625" customWidth="1"/>
    <col min="6925" max="6926" width="11.5703125" customWidth="1"/>
    <col min="6927" max="6927" width="14.28515625" customWidth="1"/>
    <col min="7170" max="7170" width="6" customWidth="1"/>
    <col min="7171" max="7171" width="16.7109375" customWidth="1"/>
    <col min="7172" max="7172" width="26.28515625" customWidth="1"/>
    <col min="7173" max="7173" width="7" customWidth="1"/>
    <col min="7174" max="7174" width="22.28515625" customWidth="1"/>
    <col min="7175" max="7175" width="6.42578125" customWidth="1"/>
    <col min="7176" max="7176" width="15.28515625" customWidth="1"/>
    <col min="7177" max="7177" width="13.5703125" customWidth="1"/>
    <col min="7178" max="7178" width="15.7109375" customWidth="1"/>
    <col min="7179" max="7179" width="14.140625" customWidth="1"/>
    <col min="7180" max="7180" width="15.28515625" customWidth="1"/>
    <col min="7181" max="7182" width="11.5703125" customWidth="1"/>
    <col min="7183" max="7183" width="14.28515625" customWidth="1"/>
    <col min="7426" max="7426" width="6" customWidth="1"/>
    <col min="7427" max="7427" width="16.7109375" customWidth="1"/>
    <col min="7428" max="7428" width="26.28515625" customWidth="1"/>
    <col min="7429" max="7429" width="7" customWidth="1"/>
    <col min="7430" max="7430" width="22.28515625" customWidth="1"/>
    <col min="7431" max="7431" width="6.42578125" customWidth="1"/>
    <col min="7432" max="7432" width="15.28515625" customWidth="1"/>
    <col min="7433" max="7433" width="13.5703125" customWidth="1"/>
    <col min="7434" max="7434" width="15.7109375" customWidth="1"/>
    <col min="7435" max="7435" width="14.140625" customWidth="1"/>
    <col min="7436" max="7436" width="15.28515625" customWidth="1"/>
    <col min="7437" max="7438" width="11.5703125" customWidth="1"/>
    <col min="7439" max="7439" width="14.28515625" customWidth="1"/>
    <col min="7682" max="7682" width="6" customWidth="1"/>
    <col min="7683" max="7683" width="16.7109375" customWidth="1"/>
    <col min="7684" max="7684" width="26.28515625" customWidth="1"/>
    <col min="7685" max="7685" width="7" customWidth="1"/>
    <col min="7686" max="7686" width="22.28515625" customWidth="1"/>
    <col min="7687" max="7687" width="6.42578125" customWidth="1"/>
    <col min="7688" max="7688" width="15.28515625" customWidth="1"/>
    <col min="7689" max="7689" width="13.5703125" customWidth="1"/>
    <col min="7690" max="7690" width="15.7109375" customWidth="1"/>
    <col min="7691" max="7691" width="14.140625" customWidth="1"/>
    <col min="7692" max="7692" width="15.28515625" customWidth="1"/>
    <col min="7693" max="7694" width="11.5703125" customWidth="1"/>
    <col min="7695" max="7695" width="14.28515625" customWidth="1"/>
    <col min="7938" max="7938" width="6" customWidth="1"/>
    <col min="7939" max="7939" width="16.7109375" customWidth="1"/>
    <col min="7940" max="7940" width="26.28515625" customWidth="1"/>
    <col min="7941" max="7941" width="7" customWidth="1"/>
    <col min="7942" max="7942" width="22.28515625" customWidth="1"/>
    <col min="7943" max="7943" width="6.42578125" customWidth="1"/>
    <col min="7944" max="7944" width="15.28515625" customWidth="1"/>
    <col min="7945" max="7945" width="13.5703125" customWidth="1"/>
    <col min="7946" max="7946" width="15.7109375" customWidth="1"/>
    <col min="7947" max="7947" width="14.140625" customWidth="1"/>
    <col min="7948" max="7948" width="15.28515625" customWidth="1"/>
    <col min="7949" max="7950" width="11.5703125" customWidth="1"/>
    <col min="7951" max="7951" width="14.28515625" customWidth="1"/>
    <col min="8194" max="8194" width="6" customWidth="1"/>
    <col min="8195" max="8195" width="16.7109375" customWidth="1"/>
    <col min="8196" max="8196" width="26.28515625" customWidth="1"/>
    <col min="8197" max="8197" width="7" customWidth="1"/>
    <col min="8198" max="8198" width="22.28515625" customWidth="1"/>
    <col min="8199" max="8199" width="6.42578125" customWidth="1"/>
    <col min="8200" max="8200" width="15.28515625" customWidth="1"/>
    <col min="8201" max="8201" width="13.5703125" customWidth="1"/>
    <col min="8202" max="8202" width="15.7109375" customWidth="1"/>
    <col min="8203" max="8203" width="14.140625" customWidth="1"/>
    <col min="8204" max="8204" width="15.28515625" customWidth="1"/>
    <col min="8205" max="8206" width="11.5703125" customWidth="1"/>
    <col min="8207" max="8207" width="14.28515625" customWidth="1"/>
    <col min="8450" max="8450" width="6" customWidth="1"/>
    <col min="8451" max="8451" width="16.7109375" customWidth="1"/>
    <col min="8452" max="8452" width="26.28515625" customWidth="1"/>
    <col min="8453" max="8453" width="7" customWidth="1"/>
    <col min="8454" max="8454" width="22.28515625" customWidth="1"/>
    <col min="8455" max="8455" width="6.42578125" customWidth="1"/>
    <col min="8456" max="8456" width="15.28515625" customWidth="1"/>
    <col min="8457" max="8457" width="13.5703125" customWidth="1"/>
    <col min="8458" max="8458" width="15.7109375" customWidth="1"/>
    <col min="8459" max="8459" width="14.140625" customWidth="1"/>
    <col min="8460" max="8460" width="15.28515625" customWidth="1"/>
    <col min="8461" max="8462" width="11.5703125" customWidth="1"/>
    <col min="8463" max="8463" width="14.28515625" customWidth="1"/>
    <col min="8706" max="8706" width="6" customWidth="1"/>
    <col min="8707" max="8707" width="16.7109375" customWidth="1"/>
    <col min="8708" max="8708" width="26.28515625" customWidth="1"/>
    <col min="8709" max="8709" width="7" customWidth="1"/>
    <col min="8710" max="8710" width="22.28515625" customWidth="1"/>
    <col min="8711" max="8711" width="6.42578125" customWidth="1"/>
    <col min="8712" max="8712" width="15.28515625" customWidth="1"/>
    <col min="8713" max="8713" width="13.5703125" customWidth="1"/>
    <col min="8714" max="8714" width="15.7109375" customWidth="1"/>
    <col min="8715" max="8715" width="14.140625" customWidth="1"/>
    <col min="8716" max="8716" width="15.28515625" customWidth="1"/>
    <col min="8717" max="8718" width="11.5703125" customWidth="1"/>
    <col min="8719" max="8719" width="14.28515625" customWidth="1"/>
    <col min="8962" max="8962" width="6" customWidth="1"/>
    <col min="8963" max="8963" width="16.7109375" customWidth="1"/>
    <col min="8964" max="8964" width="26.28515625" customWidth="1"/>
    <col min="8965" max="8965" width="7" customWidth="1"/>
    <col min="8966" max="8966" width="22.28515625" customWidth="1"/>
    <col min="8967" max="8967" width="6.42578125" customWidth="1"/>
    <col min="8968" max="8968" width="15.28515625" customWidth="1"/>
    <col min="8969" max="8969" width="13.5703125" customWidth="1"/>
    <col min="8970" max="8970" width="15.7109375" customWidth="1"/>
    <col min="8971" max="8971" width="14.140625" customWidth="1"/>
    <col min="8972" max="8972" width="15.28515625" customWidth="1"/>
    <col min="8973" max="8974" width="11.5703125" customWidth="1"/>
    <col min="8975" max="8975" width="14.28515625" customWidth="1"/>
    <col min="9218" max="9218" width="6" customWidth="1"/>
    <col min="9219" max="9219" width="16.7109375" customWidth="1"/>
    <col min="9220" max="9220" width="26.28515625" customWidth="1"/>
    <col min="9221" max="9221" width="7" customWidth="1"/>
    <col min="9222" max="9222" width="22.28515625" customWidth="1"/>
    <col min="9223" max="9223" width="6.42578125" customWidth="1"/>
    <col min="9224" max="9224" width="15.28515625" customWidth="1"/>
    <col min="9225" max="9225" width="13.5703125" customWidth="1"/>
    <col min="9226" max="9226" width="15.7109375" customWidth="1"/>
    <col min="9227" max="9227" width="14.140625" customWidth="1"/>
    <col min="9228" max="9228" width="15.28515625" customWidth="1"/>
    <col min="9229" max="9230" width="11.5703125" customWidth="1"/>
    <col min="9231" max="9231" width="14.28515625" customWidth="1"/>
    <col min="9474" max="9474" width="6" customWidth="1"/>
    <col min="9475" max="9475" width="16.7109375" customWidth="1"/>
    <col min="9476" max="9476" width="26.28515625" customWidth="1"/>
    <col min="9477" max="9477" width="7" customWidth="1"/>
    <col min="9478" max="9478" width="22.28515625" customWidth="1"/>
    <col min="9479" max="9479" width="6.42578125" customWidth="1"/>
    <col min="9480" max="9480" width="15.28515625" customWidth="1"/>
    <col min="9481" max="9481" width="13.5703125" customWidth="1"/>
    <col min="9482" max="9482" width="15.7109375" customWidth="1"/>
    <col min="9483" max="9483" width="14.140625" customWidth="1"/>
    <col min="9484" max="9484" width="15.28515625" customWidth="1"/>
    <col min="9485" max="9486" width="11.5703125" customWidth="1"/>
    <col min="9487" max="9487" width="14.28515625" customWidth="1"/>
    <col min="9730" max="9730" width="6" customWidth="1"/>
    <col min="9731" max="9731" width="16.7109375" customWidth="1"/>
    <col min="9732" max="9732" width="26.28515625" customWidth="1"/>
    <col min="9733" max="9733" width="7" customWidth="1"/>
    <col min="9734" max="9734" width="22.28515625" customWidth="1"/>
    <col min="9735" max="9735" width="6.42578125" customWidth="1"/>
    <col min="9736" max="9736" width="15.28515625" customWidth="1"/>
    <col min="9737" max="9737" width="13.5703125" customWidth="1"/>
    <col min="9738" max="9738" width="15.7109375" customWidth="1"/>
    <col min="9739" max="9739" width="14.140625" customWidth="1"/>
    <col min="9740" max="9740" width="15.28515625" customWidth="1"/>
    <col min="9741" max="9742" width="11.5703125" customWidth="1"/>
    <col min="9743" max="9743" width="14.28515625" customWidth="1"/>
    <col min="9986" max="9986" width="6" customWidth="1"/>
    <col min="9987" max="9987" width="16.7109375" customWidth="1"/>
    <col min="9988" max="9988" width="26.28515625" customWidth="1"/>
    <col min="9989" max="9989" width="7" customWidth="1"/>
    <col min="9990" max="9990" width="22.28515625" customWidth="1"/>
    <col min="9991" max="9991" width="6.42578125" customWidth="1"/>
    <col min="9992" max="9992" width="15.28515625" customWidth="1"/>
    <col min="9993" max="9993" width="13.5703125" customWidth="1"/>
    <col min="9994" max="9994" width="15.7109375" customWidth="1"/>
    <col min="9995" max="9995" width="14.140625" customWidth="1"/>
    <col min="9996" max="9996" width="15.28515625" customWidth="1"/>
    <col min="9997" max="9998" width="11.5703125" customWidth="1"/>
    <col min="9999" max="9999" width="14.28515625" customWidth="1"/>
    <col min="10242" max="10242" width="6" customWidth="1"/>
    <col min="10243" max="10243" width="16.7109375" customWidth="1"/>
    <col min="10244" max="10244" width="26.28515625" customWidth="1"/>
    <col min="10245" max="10245" width="7" customWidth="1"/>
    <col min="10246" max="10246" width="22.28515625" customWidth="1"/>
    <col min="10247" max="10247" width="6.42578125" customWidth="1"/>
    <col min="10248" max="10248" width="15.28515625" customWidth="1"/>
    <col min="10249" max="10249" width="13.5703125" customWidth="1"/>
    <col min="10250" max="10250" width="15.7109375" customWidth="1"/>
    <col min="10251" max="10251" width="14.140625" customWidth="1"/>
    <col min="10252" max="10252" width="15.28515625" customWidth="1"/>
    <col min="10253" max="10254" width="11.5703125" customWidth="1"/>
    <col min="10255" max="10255" width="14.28515625" customWidth="1"/>
    <col min="10498" max="10498" width="6" customWidth="1"/>
    <col min="10499" max="10499" width="16.7109375" customWidth="1"/>
    <col min="10500" max="10500" width="26.28515625" customWidth="1"/>
    <col min="10501" max="10501" width="7" customWidth="1"/>
    <col min="10502" max="10502" width="22.28515625" customWidth="1"/>
    <col min="10503" max="10503" width="6.42578125" customWidth="1"/>
    <col min="10504" max="10504" width="15.28515625" customWidth="1"/>
    <col min="10505" max="10505" width="13.5703125" customWidth="1"/>
    <col min="10506" max="10506" width="15.7109375" customWidth="1"/>
    <col min="10507" max="10507" width="14.140625" customWidth="1"/>
    <col min="10508" max="10508" width="15.28515625" customWidth="1"/>
    <col min="10509" max="10510" width="11.5703125" customWidth="1"/>
    <col min="10511" max="10511" width="14.28515625" customWidth="1"/>
    <col min="10754" max="10754" width="6" customWidth="1"/>
    <col min="10755" max="10755" width="16.7109375" customWidth="1"/>
    <col min="10756" max="10756" width="26.28515625" customWidth="1"/>
    <col min="10757" max="10757" width="7" customWidth="1"/>
    <col min="10758" max="10758" width="22.28515625" customWidth="1"/>
    <col min="10759" max="10759" width="6.42578125" customWidth="1"/>
    <col min="10760" max="10760" width="15.28515625" customWidth="1"/>
    <col min="10761" max="10761" width="13.5703125" customWidth="1"/>
    <col min="10762" max="10762" width="15.7109375" customWidth="1"/>
    <col min="10763" max="10763" width="14.140625" customWidth="1"/>
    <col min="10764" max="10764" width="15.28515625" customWidth="1"/>
    <col min="10765" max="10766" width="11.5703125" customWidth="1"/>
    <col min="10767" max="10767" width="14.28515625" customWidth="1"/>
    <col min="11010" max="11010" width="6" customWidth="1"/>
    <col min="11011" max="11011" width="16.7109375" customWidth="1"/>
    <col min="11012" max="11012" width="26.28515625" customWidth="1"/>
    <col min="11013" max="11013" width="7" customWidth="1"/>
    <col min="11014" max="11014" width="22.28515625" customWidth="1"/>
    <col min="11015" max="11015" width="6.42578125" customWidth="1"/>
    <col min="11016" max="11016" width="15.28515625" customWidth="1"/>
    <col min="11017" max="11017" width="13.5703125" customWidth="1"/>
    <col min="11018" max="11018" width="15.7109375" customWidth="1"/>
    <col min="11019" max="11019" width="14.140625" customWidth="1"/>
    <col min="11020" max="11020" width="15.28515625" customWidth="1"/>
    <col min="11021" max="11022" width="11.5703125" customWidth="1"/>
    <col min="11023" max="11023" width="14.28515625" customWidth="1"/>
    <col min="11266" max="11266" width="6" customWidth="1"/>
    <col min="11267" max="11267" width="16.7109375" customWidth="1"/>
    <col min="11268" max="11268" width="26.28515625" customWidth="1"/>
    <col min="11269" max="11269" width="7" customWidth="1"/>
    <col min="11270" max="11270" width="22.28515625" customWidth="1"/>
    <col min="11271" max="11271" width="6.42578125" customWidth="1"/>
    <col min="11272" max="11272" width="15.28515625" customWidth="1"/>
    <col min="11273" max="11273" width="13.5703125" customWidth="1"/>
    <col min="11274" max="11274" width="15.7109375" customWidth="1"/>
    <col min="11275" max="11275" width="14.140625" customWidth="1"/>
    <col min="11276" max="11276" width="15.28515625" customWidth="1"/>
    <col min="11277" max="11278" width="11.5703125" customWidth="1"/>
    <col min="11279" max="11279" width="14.28515625" customWidth="1"/>
    <col min="11522" max="11522" width="6" customWidth="1"/>
    <col min="11523" max="11523" width="16.7109375" customWidth="1"/>
    <col min="11524" max="11524" width="26.28515625" customWidth="1"/>
    <col min="11525" max="11525" width="7" customWidth="1"/>
    <col min="11526" max="11526" width="22.28515625" customWidth="1"/>
    <col min="11527" max="11527" width="6.42578125" customWidth="1"/>
    <col min="11528" max="11528" width="15.28515625" customWidth="1"/>
    <col min="11529" max="11529" width="13.5703125" customWidth="1"/>
    <col min="11530" max="11530" width="15.7109375" customWidth="1"/>
    <col min="11531" max="11531" width="14.140625" customWidth="1"/>
    <col min="11532" max="11532" width="15.28515625" customWidth="1"/>
    <col min="11533" max="11534" width="11.5703125" customWidth="1"/>
    <col min="11535" max="11535" width="14.28515625" customWidth="1"/>
    <col min="11778" max="11778" width="6" customWidth="1"/>
    <col min="11779" max="11779" width="16.7109375" customWidth="1"/>
    <col min="11780" max="11780" width="26.28515625" customWidth="1"/>
    <col min="11781" max="11781" width="7" customWidth="1"/>
    <col min="11782" max="11782" width="22.28515625" customWidth="1"/>
    <col min="11783" max="11783" width="6.42578125" customWidth="1"/>
    <col min="11784" max="11784" width="15.28515625" customWidth="1"/>
    <col min="11785" max="11785" width="13.5703125" customWidth="1"/>
    <col min="11786" max="11786" width="15.7109375" customWidth="1"/>
    <col min="11787" max="11787" width="14.140625" customWidth="1"/>
    <col min="11788" max="11788" width="15.28515625" customWidth="1"/>
    <col min="11789" max="11790" width="11.5703125" customWidth="1"/>
    <col min="11791" max="11791" width="14.28515625" customWidth="1"/>
    <col min="12034" max="12034" width="6" customWidth="1"/>
    <col min="12035" max="12035" width="16.7109375" customWidth="1"/>
    <col min="12036" max="12036" width="26.28515625" customWidth="1"/>
    <col min="12037" max="12037" width="7" customWidth="1"/>
    <col min="12038" max="12038" width="22.28515625" customWidth="1"/>
    <col min="12039" max="12039" width="6.42578125" customWidth="1"/>
    <col min="12040" max="12040" width="15.28515625" customWidth="1"/>
    <col min="12041" max="12041" width="13.5703125" customWidth="1"/>
    <col min="12042" max="12042" width="15.7109375" customWidth="1"/>
    <col min="12043" max="12043" width="14.140625" customWidth="1"/>
    <col min="12044" max="12044" width="15.28515625" customWidth="1"/>
    <col min="12045" max="12046" width="11.5703125" customWidth="1"/>
    <col min="12047" max="12047" width="14.28515625" customWidth="1"/>
    <col min="12290" max="12290" width="6" customWidth="1"/>
    <col min="12291" max="12291" width="16.7109375" customWidth="1"/>
    <col min="12292" max="12292" width="26.28515625" customWidth="1"/>
    <col min="12293" max="12293" width="7" customWidth="1"/>
    <col min="12294" max="12294" width="22.28515625" customWidth="1"/>
    <col min="12295" max="12295" width="6.42578125" customWidth="1"/>
    <col min="12296" max="12296" width="15.28515625" customWidth="1"/>
    <col min="12297" max="12297" width="13.5703125" customWidth="1"/>
    <col min="12298" max="12298" width="15.7109375" customWidth="1"/>
    <col min="12299" max="12299" width="14.140625" customWidth="1"/>
    <col min="12300" max="12300" width="15.28515625" customWidth="1"/>
    <col min="12301" max="12302" width="11.5703125" customWidth="1"/>
    <col min="12303" max="12303" width="14.28515625" customWidth="1"/>
    <col min="12546" max="12546" width="6" customWidth="1"/>
    <col min="12547" max="12547" width="16.7109375" customWidth="1"/>
    <col min="12548" max="12548" width="26.28515625" customWidth="1"/>
    <col min="12549" max="12549" width="7" customWidth="1"/>
    <col min="12550" max="12550" width="22.28515625" customWidth="1"/>
    <col min="12551" max="12551" width="6.42578125" customWidth="1"/>
    <col min="12552" max="12552" width="15.28515625" customWidth="1"/>
    <col min="12553" max="12553" width="13.5703125" customWidth="1"/>
    <col min="12554" max="12554" width="15.7109375" customWidth="1"/>
    <col min="12555" max="12555" width="14.140625" customWidth="1"/>
    <col min="12556" max="12556" width="15.28515625" customWidth="1"/>
    <col min="12557" max="12558" width="11.5703125" customWidth="1"/>
    <col min="12559" max="12559" width="14.28515625" customWidth="1"/>
    <col min="12802" max="12802" width="6" customWidth="1"/>
    <col min="12803" max="12803" width="16.7109375" customWidth="1"/>
    <col min="12804" max="12804" width="26.28515625" customWidth="1"/>
    <col min="12805" max="12805" width="7" customWidth="1"/>
    <col min="12806" max="12806" width="22.28515625" customWidth="1"/>
    <col min="12807" max="12807" width="6.42578125" customWidth="1"/>
    <col min="12808" max="12808" width="15.28515625" customWidth="1"/>
    <col min="12809" max="12809" width="13.5703125" customWidth="1"/>
    <col min="12810" max="12810" width="15.7109375" customWidth="1"/>
    <col min="12811" max="12811" width="14.140625" customWidth="1"/>
    <col min="12812" max="12812" width="15.28515625" customWidth="1"/>
    <col min="12813" max="12814" width="11.5703125" customWidth="1"/>
    <col min="12815" max="12815" width="14.28515625" customWidth="1"/>
    <col min="13058" max="13058" width="6" customWidth="1"/>
    <col min="13059" max="13059" width="16.7109375" customWidth="1"/>
    <col min="13060" max="13060" width="26.28515625" customWidth="1"/>
    <col min="13061" max="13061" width="7" customWidth="1"/>
    <col min="13062" max="13062" width="22.28515625" customWidth="1"/>
    <col min="13063" max="13063" width="6.42578125" customWidth="1"/>
    <col min="13064" max="13064" width="15.28515625" customWidth="1"/>
    <col min="13065" max="13065" width="13.5703125" customWidth="1"/>
    <col min="13066" max="13066" width="15.7109375" customWidth="1"/>
    <col min="13067" max="13067" width="14.140625" customWidth="1"/>
    <col min="13068" max="13068" width="15.28515625" customWidth="1"/>
    <col min="13069" max="13070" width="11.5703125" customWidth="1"/>
    <col min="13071" max="13071" width="14.28515625" customWidth="1"/>
    <col min="13314" max="13314" width="6" customWidth="1"/>
    <col min="13315" max="13315" width="16.7109375" customWidth="1"/>
    <col min="13316" max="13316" width="26.28515625" customWidth="1"/>
    <col min="13317" max="13317" width="7" customWidth="1"/>
    <col min="13318" max="13318" width="22.28515625" customWidth="1"/>
    <col min="13319" max="13319" width="6.42578125" customWidth="1"/>
    <col min="13320" max="13320" width="15.28515625" customWidth="1"/>
    <col min="13321" max="13321" width="13.5703125" customWidth="1"/>
    <col min="13322" max="13322" width="15.7109375" customWidth="1"/>
    <col min="13323" max="13323" width="14.140625" customWidth="1"/>
    <col min="13324" max="13324" width="15.28515625" customWidth="1"/>
    <col min="13325" max="13326" width="11.5703125" customWidth="1"/>
    <col min="13327" max="13327" width="14.28515625" customWidth="1"/>
    <col min="13570" max="13570" width="6" customWidth="1"/>
    <col min="13571" max="13571" width="16.7109375" customWidth="1"/>
    <col min="13572" max="13572" width="26.28515625" customWidth="1"/>
    <col min="13573" max="13573" width="7" customWidth="1"/>
    <col min="13574" max="13574" width="22.28515625" customWidth="1"/>
    <col min="13575" max="13575" width="6.42578125" customWidth="1"/>
    <col min="13576" max="13576" width="15.28515625" customWidth="1"/>
    <col min="13577" max="13577" width="13.5703125" customWidth="1"/>
    <col min="13578" max="13578" width="15.7109375" customWidth="1"/>
    <col min="13579" max="13579" width="14.140625" customWidth="1"/>
    <col min="13580" max="13580" width="15.28515625" customWidth="1"/>
    <col min="13581" max="13582" width="11.5703125" customWidth="1"/>
    <col min="13583" max="13583" width="14.28515625" customWidth="1"/>
    <col min="13826" max="13826" width="6" customWidth="1"/>
    <col min="13827" max="13827" width="16.7109375" customWidth="1"/>
    <col min="13828" max="13828" width="26.28515625" customWidth="1"/>
    <col min="13829" max="13829" width="7" customWidth="1"/>
    <col min="13830" max="13830" width="22.28515625" customWidth="1"/>
    <col min="13831" max="13831" width="6.42578125" customWidth="1"/>
    <col min="13832" max="13832" width="15.28515625" customWidth="1"/>
    <col min="13833" max="13833" width="13.5703125" customWidth="1"/>
    <col min="13834" max="13834" width="15.7109375" customWidth="1"/>
    <col min="13835" max="13835" width="14.140625" customWidth="1"/>
    <col min="13836" max="13836" width="15.28515625" customWidth="1"/>
    <col min="13837" max="13838" width="11.5703125" customWidth="1"/>
    <col min="13839" max="13839" width="14.28515625" customWidth="1"/>
    <col min="14082" max="14082" width="6" customWidth="1"/>
    <col min="14083" max="14083" width="16.7109375" customWidth="1"/>
    <col min="14084" max="14084" width="26.28515625" customWidth="1"/>
    <col min="14085" max="14085" width="7" customWidth="1"/>
    <col min="14086" max="14086" width="22.28515625" customWidth="1"/>
    <col min="14087" max="14087" width="6.42578125" customWidth="1"/>
    <col min="14088" max="14088" width="15.28515625" customWidth="1"/>
    <col min="14089" max="14089" width="13.5703125" customWidth="1"/>
    <col min="14090" max="14090" width="15.7109375" customWidth="1"/>
    <col min="14091" max="14091" width="14.140625" customWidth="1"/>
    <col min="14092" max="14092" width="15.28515625" customWidth="1"/>
    <col min="14093" max="14094" width="11.5703125" customWidth="1"/>
    <col min="14095" max="14095" width="14.28515625" customWidth="1"/>
    <col min="14338" max="14338" width="6" customWidth="1"/>
    <col min="14339" max="14339" width="16.7109375" customWidth="1"/>
    <col min="14340" max="14340" width="26.28515625" customWidth="1"/>
    <col min="14341" max="14341" width="7" customWidth="1"/>
    <col min="14342" max="14342" width="22.28515625" customWidth="1"/>
    <col min="14343" max="14343" width="6.42578125" customWidth="1"/>
    <col min="14344" max="14344" width="15.28515625" customWidth="1"/>
    <col min="14345" max="14345" width="13.5703125" customWidth="1"/>
    <col min="14346" max="14346" width="15.7109375" customWidth="1"/>
    <col min="14347" max="14347" width="14.140625" customWidth="1"/>
    <col min="14348" max="14348" width="15.28515625" customWidth="1"/>
    <col min="14349" max="14350" width="11.5703125" customWidth="1"/>
    <col min="14351" max="14351" width="14.28515625" customWidth="1"/>
    <col min="14594" max="14594" width="6" customWidth="1"/>
    <col min="14595" max="14595" width="16.7109375" customWidth="1"/>
    <col min="14596" max="14596" width="26.28515625" customWidth="1"/>
    <col min="14597" max="14597" width="7" customWidth="1"/>
    <col min="14598" max="14598" width="22.28515625" customWidth="1"/>
    <col min="14599" max="14599" width="6.42578125" customWidth="1"/>
    <col min="14600" max="14600" width="15.28515625" customWidth="1"/>
    <col min="14601" max="14601" width="13.5703125" customWidth="1"/>
    <col min="14602" max="14602" width="15.7109375" customWidth="1"/>
    <col min="14603" max="14603" width="14.140625" customWidth="1"/>
    <col min="14604" max="14604" width="15.28515625" customWidth="1"/>
    <col min="14605" max="14606" width="11.5703125" customWidth="1"/>
    <col min="14607" max="14607" width="14.28515625" customWidth="1"/>
    <col min="14850" max="14850" width="6" customWidth="1"/>
    <col min="14851" max="14851" width="16.7109375" customWidth="1"/>
    <col min="14852" max="14852" width="26.28515625" customWidth="1"/>
    <col min="14853" max="14853" width="7" customWidth="1"/>
    <col min="14854" max="14854" width="22.28515625" customWidth="1"/>
    <col min="14855" max="14855" width="6.42578125" customWidth="1"/>
    <col min="14856" max="14856" width="15.28515625" customWidth="1"/>
    <col min="14857" max="14857" width="13.5703125" customWidth="1"/>
    <col min="14858" max="14858" width="15.7109375" customWidth="1"/>
    <col min="14859" max="14859" width="14.140625" customWidth="1"/>
    <col min="14860" max="14860" width="15.28515625" customWidth="1"/>
    <col min="14861" max="14862" width="11.5703125" customWidth="1"/>
    <col min="14863" max="14863" width="14.28515625" customWidth="1"/>
    <col min="15106" max="15106" width="6" customWidth="1"/>
    <col min="15107" max="15107" width="16.7109375" customWidth="1"/>
    <col min="15108" max="15108" width="26.28515625" customWidth="1"/>
    <col min="15109" max="15109" width="7" customWidth="1"/>
    <col min="15110" max="15110" width="22.28515625" customWidth="1"/>
    <col min="15111" max="15111" width="6.42578125" customWidth="1"/>
    <col min="15112" max="15112" width="15.28515625" customWidth="1"/>
    <col min="15113" max="15113" width="13.5703125" customWidth="1"/>
    <col min="15114" max="15114" width="15.7109375" customWidth="1"/>
    <col min="15115" max="15115" width="14.140625" customWidth="1"/>
    <col min="15116" max="15116" width="15.28515625" customWidth="1"/>
    <col min="15117" max="15118" width="11.5703125" customWidth="1"/>
    <col min="15119" max="15119" width="14.28515625" customWidth="1"/>
    <col min="15362" max="15362" width="6" customWidth="1"/>
    <col min="15363" max="15363" width="16.7109375" customWidth="1"/>
    <col min="15364" max="15364" width="26.28515625" customWidth="1"/>
    <col min="15365" max="15365" width="7" customWidth="1"/>
    <col min="15366" max="15366" width="22.28515625" customWidth="1"/>
    <col min="15367" max="15367" width="6.42578125" customWidth="1"/>
    <col min="15368" max="15368" width="15.28515625" customWidth="1"/>
    <col min="15369" max="15369" width="13.5703125" customWidth="1"/>
    <col min="15370" max="15370" width="15.7109375" customWidth="1"/>
    <col min="15371" max="15371" width="14.140625" customWidth="1"/>
    <col min="15372" max="15372" width="15.28515625" customWidth="1"/>
    <col min="15373" max="15374" width="11.5703125" customWidth="1"/>
    <col min="15375" max="15375" width="14.28515625" customWidth="1"/>
    <col min="15618" max="15618" width="6" customWidth="1"/>
    <col min="15619" max="15619" width="16.7109375" customWidth="1"/>
    <col min="15620" max="15620" width="26.28515625" customWidth="1"/>
    <col min="15621" max="15621" width="7" customWidth="1"/>
    <col min="15622" max="15622" width="22.28515625" customWidth="1"/>
    <col min="15623" max="15623" width="6.42578125" customWidth="1"/>
    <col min="15624" max="15624" width="15.28515625" customWidth="1"/>
    <col min="15625" max="15625" width="13.5703125" customWidth="1"/>
    <col min="15626" max="15626" width="15.7109375" customWidth="1"/>
    <col min="15627" max="15627" width="14.140625" customWidth="1"/>
    <col min="15628" max="15628" width="15.28515625" customWidth="1"/>
    <col min="15629" max="15630" width="11.5703125" customWidth="1"/>
    <col min="15631" max="15631" width="14.28515625" customWidth="1"/>
    <col min="15874" max="15874" width="6" customWidth="1"/>
    <col min="15875" max="15875" width="16.7109375" customWidth="1"/>
    <col min="15876" max="15876" width="26.28515625" customWidth="1"/>
    <col min="15877" max="15877" width="7" customWidth="1"/>
    <col min="15878" max="15878" width="22.28515625" customWidth="1"/>
    <col min="15879" max="15879" width="6.42578125" customWidth="1"/>
    <col min="15880" max="15880" width="15.28515625" customWidth="1"/>
    <col min="15881" max="15881" width="13.5703125" customWidth="1"/>
    <col min="15882" max="15882" width="15.7109375" customWidth="1"/>
    <col min="15883" max="15883" width="14.140625" customWidth="1"/>
    <col min="15884" max="15884" width="15.28515625" customWidth="1"/>
    <col min="15885" max="15886" width="11.5703125" customWidth="1"/>
    <col min="15887" max="15887" width="14.28515625" customWidth="1"/>
    <col min="16130" max="16130" width="6" customWidth="1"/>
    <col min="16131" max="16131" width="16.7109375" customWidth="1"/>
    <col min="16132" max="16132" width="26.28515625" customWidth="1"/>
    <col min="16133" max="16133" width="7" customWidth="1"/>
    <col min="16134" max="16134" width="22.28515625" customWidth="1"/>
    <col min="16135" max="16135" width="6.42578125" customWidth="1"/>
    <col min="16136" max="16136" width="15.28515625" customWidth="1"/>
    <col min="16137" max="16137" width="13.5703125" customWidth="1"/>
    <col min="16138" max="16138" width="15.7109375" customWidth="1"/>
    <col min="16139" max="16139" width="14.140625" customWidth="1"/>
    <col min="16140" max="16140" width="15.28515625" customWidth="1"/>
    <col min="16141" max="16142" width="11.5703125" customWidth="1"/>
    <col min="16143" max="16143" width="14.28515625" customWidth="1"/>
  </cols>
  <sheetData>
    <row r="1" spans="1:16" ht="22.5" customHeight="1" x14ac:dyDescent="0.3">
      <c r="A1" s="875" t="s">
        <v>69</v>
      </c>
      <c r="B1" s="875"/>
      <c r="C1" s="875"/>
      <c r="D1" s="875"/>
      <c r="E1" s="875"/>
      <c r="F1" s="875"/>
      <c r="G1" s="875"/>
      <c r="H1" s="875"/>
      <c r="I1" s="875"/>
      <c r="J1" s="875"/>
      <c r="K1" s="875"/>
      <c r="L1" s="21"/>
      <c r="M1" s="21"/>
      <c r="O1" s="875"/>
    </row>
    <row r="2" spans="1:16" s="189" customFormat="1" ht="47.25" customHeight="1" x14ac:dyDescent="0.25">
      <c r="A2" s="186"/>
      <c r="B2" s="186"/>
      <c r="C2" s="187" t="s">
        <v>70</v>
      </c>
      <c r="D2" s="186" t="s">
        <v>71</v>
      </c>
      <c r="E2" s="188" t="s">
        <v>72</v>
      </c>
      <c r="F2" s="188" t="s">
        <v>73</v>
      </c>
      <c r="G2" s="186" t="s">
        <v>74</v>
      </c>
      <c r="H2" s="186" t="s">
        <v>75</v>
      </c>
      <c r="I2" s="188" t="s">
        <v>175</v>
      </c>
      <c r="J2" s="186" t="s">
        <v>77</v>
      </c>
      <c r="K2" s="188" t="s">
        <v>76</v>
      </c>
      <c r="L2" s="188" t="s">
        <v>176</v>
      </c>
      <c r="M2" s="188" t="s">
        <v>78</v>
      </c>
      <c r="N2" s="23" t="s">
        <v>177</v>
      </c>
      <c r="O2" s="188" t="s">
        <v>76</v>
      </c>
      <c r="P2" s="188" t="s">
        <v>178</v>
      </c>
    </row>
    <row r="3" spans="1:16" ht="18.75" customHeight="1" x14ac:dyDescent="0.3">
      <c r="A3" s="24">
        <v>1</v>
      </c>
      <c r="B3" s="25" t="s">
        <v>20</v>
      </c>
    </row>
    <row r="4" spans="1:16" ht="15" customHeight="1" x14ac:dyDescent="0.25">
      <c r="C4" s="29" t="s">
        <v>79</v>
      </c>
      <c r="G4" s="30"/>
      <c r="H4" s="30"/>
      <c r="I4" s="31"/>
      <c r="J4" s="30"/>
      <c r="K4" s="31"/>
      <c r="L4" s="31"/>
      <c r="M4" s="31"/>
      <c r="O4" s="31"/>
    </row>
    <row r="5" spans="1:16" ht="31.5" customHeight="1" x14ac:dyDescent="0.25">
      <c r="C5" s="76" t="s">
        <v>154</v>
      </c>
      <c r="D5" s="57" t="s">
        <v>80</v>
      </c>
      <c r="E5" s="302" t="s">
        <v>302</v>
      </c>
      <c r="F5" s="2">
        <v>87</v>
      </c>
      <c r="G5" s="63">
        <v>537</v>
      </c>
      <c r="H5" s="63">
        <f>12*G5</f>
        <v>6444</v>
      </c>
      <c r="I5" s="68" t="s">
        <v>81</v>
      </c>
      <c r="J5" s="63">
        <v>160.47999999999999</v>
      </c>
      <c r="K5" s="68" t="s">
        <v>82</v>
      </c>
      <c r="L5" s="64">
        <f>J5+G5</f>
        <v>697.48</v>
      </c>
      <c r="M5" s="64">
        <f>12*L5</f>
        <v>8369.76</v>
      </c>
      <c r="N5" s="60"/>
      <c r="O5" s="211" t="s">
        <v>179</v>
      </c>
      <c r="P5" s="212"/>
    </row>
    <row r="6" spans="1:16" ht="31.5" customHeight="1" x14ac:dyDescent="0.25">
      <c r="C6" s="181">
        <v>40513</v>
      </c>
      <c r="D6" s="57" t="s">
        <v>80</v>
      </c>
      <c r="E6" s="302" t="s">
        <v>302</v>
      </c>
      <c r="F6" s="2">
        <v>87</v>
      </c>
      <c r="G6" s="63">
        <f>L6-J6</f>
        <v>587</v>
      </c>
      <c r="H6" s="63">
        <f>12*G6</f>
        <v>7044</v>
      </c>
      <c r="I6" s="68" t="s">
        <v>81</v>
      </c>
      <c r="J6" s="63">
        <v>160.47999999999999</v>
      </c>
      <c r="K6" s="68" t="s">
        <v>82</v>
      </c>
      <c r="L6" s="64">
        <v>747.48</v>
      </c>
      <c r="M6" s="64">
        <f>12*L6</f>
        <v>8969.76</v>
      </c>
      <c r="N6" s="60"/>
      <c r="O6" s="211" t="s">
        <v>179</v>
      </c>
      <c r="P6" s="212"/>
    </row>
    <row r="7" spans="1:16" ht="31.5" customHeight="1" x14ac:dyDescent="0.25">
      <c r="C7" s="181">
        <v>41275</v>
      </c>
      <c r="D7" s="57" t="s">
        <v>80</v>
      </c>
      <c r="E7" s="302" t="s">
        <v>302</v>
      </c>
      <c r="F7" s="2">
        <v>87</v>
      </c>
      <c r="G7" s="63">
        <v>587</v>
      </c>
      <c r="H7" s="63">
        <f>12*G7</f>
        <v>7044</v>
      </c>
      <c r="I7" s="68" t="s">
        <v>81</v>
      </c>
      <c r="J7" s="183">
        <v>190</v>
      </c>
      <c r="K7" s="68" t="s">
        <v>82</v>
      </c>
      <c r="L7" s="64">
        <f>J7+G7</f>
        <v>777</v>
      </c>
      <c r="M7" s="64">
        <f>12*L7</f>
        <v>9324</v>
      </c>
      <c r="N7" s="58" t="s">
        <v>315</v>
      </c>
      <c r="O7" s="211" t="s">
        <v>179</v>
      </c>
      <c r="P7" s="212" t="s">
        <v>189</v>
      </c>
    </row>
    <row r="8" spans="1:16" ht="31.5" customHeight="1" x14ac:dyDescent="0.25">
      <c r="C8" s="181" t="s">
        <v>158</v>
      </c>
      <c r="D8" s="57" t="s">
        <v>83</v>
      </c>
      <c r="E8" s="302" t="s">
        <v>303</v>
      </c>
      <c r="F8" s="2">
        <v>123</v>
      </c>
      <c r="G8" s="63">
        <v>669.38</v>
      </c>
      <c r="H8" s="63">
        <f>1*G8</f>
        <v>669.38</v>
      </c>
      <c r="I8" s="68" t="s">
        <v>81</v>
      </c>
      <c r="J8" s="63">
        <v>179</v>
      </c>
      <c r="K8" s="68" t="s">
        <v>82</v>
      </c>
      <c r="L8" s="64">
        <f>J8+G8</f>
        <v>848.38</v>
      </c>
      <c r="M8" s="64">
        <f>L8*12</f>
        <v>10180.56</v>
      </c>
      <c r="N8" s="60"/>
      <c r="O8" s="211" t="s">
        <v>179</v>
      </c>
      <c r="P8" s="212"/>
    </row>
    <row r="9" spans="1:16" ht="27" customHeight="1" x14ac:dyDescent="0.25">
      <c r="C9" s="76" t="s">
        <v>159</v>
      </c>
      <c r="D9" s="57" t="s">
        <v>83</v>
      </c>
      <c r="E9" s="302" t="s">
        <v>303</v>
      </c>
      <c r="F9" s="2">
        <v>123</v>
      </c>
      <c r="G9" s="63">
        <v>669.38</v>
      </c>
      <c r="H9" s="63">
        <f>1*G9</f>
        <v>669.38</v>
      </c>
      <c r="I9" s="68" t="s">
        <v>81</v>
      </c>
      <c r="J9" s="63">
        <v>200</v>
      </c>
      <c r="K9" s="68" t="s">
        <v>82</v>
      </c>
      <c r="L9" s="64">
        <f>J9+G9</f>
        <v>869.38</v>
      </c>
      <c r="M9" s="64">
        <f>L9*12</f>
        <v>10432.56</v>
      </c>
      <c r="N9" s="60"/>
      <c r="O9" s="211" t="s">
        <v>179</v>
      </c>
      <c r="P9" s="212"/>
    </row>
    <row r="10" spans="1:16" ht="30.75" customHeight="1" x14ac:dyDescent="0.25">
      <c r="C10" s="76" t="s">
        <v>167</v>
      </c>
      <c r="D10" s="57" t="s">
        <v>83</v>
      </c>
      <c r="E10" s="302" t="s">
        <v>303</v>
      </c>
      <c r="F10" s="2">
        <v>123</v>
      </c>
      <c r="G10" s="63">
        <f>L10-J10</f>
        <v>803.15</v>
      </c>
      <c r="H10" s="63">
        <f>11*G10</f>
        <v>8834.65</v>
      </c>
      <c r="I10" s="68" t="s">
        <v>81</v>
      </c>
      <c r="J10" s="63">
        <v>200</v>
      </c>
      <c r="K10" s="68" t="s">
        <v>82</v>
      </c>
      <c r="L10" s="64">
        <v>1003.15</v>
      </c>
      <c r="M10" s="64">
        <f>11*L10</f>
        <v>11034.65</v>
      </c>
      <c r="N10" s="60"/>
      <c r="O10" s="211" t="s">
        <v>179</v>
      </c>
      <c r="P10" s="212" t="s">
        <v>189</v>
      </c>
    </row>
    <row r="11" spans="1:16" ht="30.75" customHeight="1" x14ac:dyDescent="0.25">
      <c r="C11" s="181" t="s">
        <v>168</v>
      </c>
      <c r="D11" s="57" t="s">
        <v>83</v>
      </c>
      <c r="E11" s="302" t="s">
        <v>314</v>
      </c>
      <c r="F11" s="2">
        <v>123</v>
      </c>
      <c r="G11" s="63">
        <f>7.5*F11</f>
        <v>922.5</v>
      </c>
      <c r="H11" s="63">
        <f>11*G11</f>
        <v>10147.5</v>
      </c>
      <c r="I11" s="68" t="s">
        <v>81</v>
      </c>
      <c r="J11" s="63">
        <v>200</v>
      </c>
      <c r="K11" s="68" t="s">
        <v>82</v>
      </c>
      <c r="L11" s="64">
        <f>J11+G11</f>
        <v>1122.5</v>
      </c>
      <c r="M11" s="64">
        <f>11*L11</f>
        <v>12347.5</v>
      </c>
      <c r="N11" s="60"/>
      <c r="O11" s="211" t="s">
        <v>179</v>
      </c>
      <c r="P11" s="212"/>
    </row>
    <row r="12" spans="1:16" ht="17.100000000000001" customHeight="1" x14ac:dyDescent="0.25">
      <c r="C12" s="29" t="s">
        <v>89</v>
      </c>
      <c r="D12" s="57"/>
      <c r="G12" s="61"/>
      <c r="H12" s="61"/>
      <c r="I12" s="62"/>
      <c r="J12" s="61"/>
      <c r="K12" s="62"/>
      <c r="L12" s="62"/>
      <c r="M12" s="62"/>
      <c r="O12" s="62"/>
      <c r="P12" s="212"/>
    </row>
    <row r="13" spans="1:16" ht="27" customHeight="1" x14ac:dyDescent="0.25">
      <c r="C13" s="76" t="s">
        <v>157</v>
      </c>
      <c r="D13" s="57"/>
      <c r="E13" s="302" t="s">
        <v>304</v>
      </c>
      <c r="F13" s="2">
        <v>141.29</v>
      </c>
      <c r="G13" s="63"/>
      <c r="H13" s="63"/>
      <c r="I13" s="64"/>
      <c r="J13" s="63">
        <v>310</v>
      </c>
      <c r="K13" s="68" t="s">
        <v>91</v>
      </c>
      <c r="L13" s="64"/>
      <c r="M13" s="64"/>
      <c r="N13" s="60" t="s">
        <v>141</v>
      </c>
      <c r="O13" s="72" t="s">
        <v>145</v>
      </c>
      <c r="P13" s="212"/>
    </row>
    <row r="14" spans="1:16" ht="27" customHeight="1" x14ac:dyDescent="0.25">
      <c r="C14" s="76" t="s">
        <v>153</v>
      </c>
      <c r="D14" s="57"/>
      <c r="E14" s="302" t="s">
        <v>304</v>
      </c>
      <c r="F14" s="2">
        <v>141.29</v>
      </c>
      <c r="G14" s="63"/>
      <c r="H14" s="63"/>
      <c r="I14" s="64"/>
      <c r="J14" s="63">
        <v>340</v>
      </c>
      <c r="K14" s="68" t="s">
        <v>91</v>
      </c>
      <c r="L14" s="64"/>
      <c r="M14" s="64"/>
      <c r="N14" s="60" t="s">
        <v>141</v>
      </c>
      <c r="O14" s="72" t="s">
        <v>145</v>
      </c>
      <c r="P14" s="212"/>
    </row>
    <row r="15" spans="1:16" ht="36" customHeight="1" x14ac:dyDescent="0.25">
      <c r="C15" s="304" t="s">
        <v>318</v>
      </c>
      <c r="D15" s="57"/>
      <c r="E15" s="302" t="s">
        <v>304</v>
      </c>
      <c r="F15" s="2">
        <v>141.29</v>
      </c>
      <c r="G15" s="63" t="s">
        <v>90</v>
      </c>
      <c r="H15" s="63"/>
      <c r="I15" s="64"/>
      <c r="J15" s="63">
        <v>360</v>
      </c>
      <c r="K15" s="68" t="s">
        <v>91</v>
      </c>
      <c r="L15" s="64"/>
      <c r="M15" s="64"/>
      <c r="N15" s="60" t="s">
        <v>141</v>
      </c>
      <c r="O15" s="72" t="s">
        <v>145</v>
      </c>
      <c r="P15" s="212"/>
    </row>
    <row r="16" spans="1:16" ht="36" customHeight="1" x14ac:dyDescent="0.25">
      <c r="C16" s="304" t="s">
        <v>322</v>
      </c>
      <c r="D16" s="57"/>
      <c r="E16" s="302" t="s">
        <v>319</v>
      </c>
      <c r="F16" s="2">
        <v>141.29</v>
      </c>
      <c r="G16" s="63"/>
      <c r="H16" s="63"/>
      <c r="I16" s="64"/>
      <c r="J16" s="63">
        <v>360</v>
      </c>
      <c r="K16" s="68" t="s">
        <v>91</v>
      </c>
      <c r="L16" s="64"/>
      <c r="M16" s="64"/>
      <c r="N16" s="60" t="s">
        <v>141</v>
      </c>
      <c r="O16" s="72" t="s">
        <v>145</v>
      </c>
      <c r="P16" s="312" t="s">
        <v>330</v>
      </c>
    </row>
    <row r="17" spans="1:16" ht="17.100000000000001" customHeight="1" x14ac:dyDescent="0.25">
      <c r="C17" s="76"/>
      <c r="D17" s="57" t="s">
        <v>84</v>
      </c>
      <c r="E17" s="58" t="s">
        <v>92</v>
      </c>
      <c r="F17" s="2">
        <v>133.09</v>
      </c>
      <c r="G17" s="53" t="s">
        <v>87</v>
      </c>
      <c r="H17" s="53"/>
      <c r="I17" s="59"/>
      <c r="J17" s="53" t="s">
        <v>87</v>
      </c>
      <c r="K17" s="59"/>
      <c r="L17" s="59"/>
      <c r="M17" s="59"/>
      <c r="N17" s="60"/>
      <c r="O17" s="59"/>
      <c r="P17" s="212"/>
    </row>
    <row r="18" spans="1:16" ht="17.100000000000001" customHeight="1" x14ac:dyDescent="0.25">
      <c r="C18" s="76"/>
      <c r="D18" s="57" t="s">
        <v>84</v>
      </c>
      <c r="E18" s="58" t="s">
        <v>85</v>
      </c>
      <c r="F18" s="2">
        <v>69</v>
      </c>
      <c r="G18" s="53" t="s">
        <v>86</v>
      </c>
      <c r="H18" s="53"/>
      <c r="I18" s="59"/>
      <c r="J18" s="53" t="s">
        <v>87</v>
      </c>
      <c r="K18" s="59"/>
      <c r="L18" s="59"/>
      <c r="M18" s="59"/>
      <c r="N18" s="60"/>
      <c r="O18" s="59"/>
      <c r="P18" s="212"/>
    </row>
    <row r="19" spans="1:16" ht="17.100000000000001" customHeight="1" x14ac:dyDescent="0.25">
      <c r="C19" s="76"/>
      <c r="D19" s="57"/>
      <c r="E19" s="58" t="s">
        <v>88</v>
      </c>
      <c r="F19" s="53" t="s">
        <v>86</v>
      </c>
      <c r="G19" s="53" t="s">
        <v>86</v>
      </c>
      <c r="H19" s="53"/>
      <c r="I19" s="59"/>
      <c r="J19" s="53" t="s">
        <v>87</v>
      </c>
      <c r="K19" s="59">
        <v>9211710001</v>
      </c>
      <c r="L19" s="59"/>
      <c r="M19" s="59"/>
      <c r="N19" s="60"/>
      <c r="O19" s="59"/>
      <c r="P19" s="212"/>
    </row>
    <row r="20" spans="1:16" ht="20.25" customHeight="1" x14ac:dyDescent="0.3">
      <c r="A20" s="65">
        <v>3</v>
      </c>
      <c r="B20" s="22" t="s">
        <v>93</v>
      </c>
      <c r="G20" s="30"/>
      <c r="H20" s="30"/>
      <c r="I20" s="31"/>
      <c r="J20" s="30"/>
      <c r="K20" s="31"/>
      <c r="L20" s="31"/>
      <c r="M20" s="31"/>
      <c r="O20" s="31"/>
    </row>
    <row r="21" spans="1:16" ht="17.100000000000001" customHeight="1" thickBot="1" x14ac:dyDescent="0.3">
      <c r="C21" s="66" t="s">
        <v>94</v>
      </c>
      <c r="D21" s="32"/>
      <c r="G21" s="30"/>
      <c r="H21" s="30"/>
      <c r="I21" s="31"/>
      <c r="J21" s="30"/>
      <c r="K21" s="31"/>
      <c r="L21" s="31"/>
      <c r="M21" s="31"/>
      <c r="O21" s="31"/>
    </row>
    <row r="22" spans="1:16" ht="27" customHeight="1" thickBot="1" x14ac:dyDescent="0.3">
      <c r="C22" s="33" t="s">
        <v>156</v>
      </c>
      <c r="D22" s="34" t="s">
        <v>95</v>
      </c>
      <c r="E22" s="303" t="s">
        <v>305</v>
      </c>
      <c r="F22" s="9">
        <v>180.22</v>
      </c>
      <c r="G22" s="35">
        <f>L22-J22</f>
        <v>1170</v>
      </c>
      <c r="H22" s="67">
        <f>2*G22</f>
        <v>2340</v>
      </c>
      <c r="I22" s="68" t="s">
        <v>96</v>
      </c>
      <c r="J22" s="35">
        <v>350</v>
      </c>
      <c r="K22" s="68" t="s">
        <v>97</v>
      </c>
      <c r="L22" s="36">
        <v>1520</v>
      </c>
      <c r="M22" s="67">
        <f>2*L22</f>
        <v>3040</v>
      </c>
      <c r="N22" s="37"/>
      <c r="O22" s="68" t="s">
        <v>180</v>
      </c>
      <c r="P22" s="212"/>
    </row>
    <row r="23" spans="1:16" ht="28.5" customHeight="1" thickBot="1" x14ac:dyDescent="0.3">
      <c r="C23" s="38" t="s">
        <v>160</v>
      </c>
      <c r="D23" s="39" t="s">
        <v>95</v>
      </c>
      <c r="E23" s="303" t="s">
        <v>305</v>
      </c>
      <c r="F23" s="10">
        <v>180.22</v>
      </c>
      <c r="G23" s="40">
        <f>L23-J23</f>
        <v>1279.55</v>
      </c>
      <c r="H23" s="42">
        <f>10*G23</f>
        <v>12795.5</v>
      </c>
      <c r="I23" s="68" t="s">
        <v>96</v>
      </c>
      <c r="J23" s="40">
        <v>350</v>
      </c>
      <c r="K23" s="69" t="s">
        <v>97</v>
      </c>
      <c r="L23" s="41">
        <v>1629.55</v>
      </c>
      <c r="M23" s="42">
        <f>10*L23</f>
        <v>16295.5</v>
      </c>
      <c r="N23" s="43"/>
      <c r="O23" s="68" t="s">
        <v>180</v>
      </c>
      <c r="P23" s="212"/>
    </row>
    <row r="24" spans="1:16" ht="28.5" customHeight="1" thickBot="1" x14ac:dyDescent="0.3">
      <c r="C24" s="38" t="s">
        <v>338</v>
      </c>
      <c r="D24" s="39" t="s">
        <v>95</v>
      </c>
      <c r="E24" s="303" t="s">
        <v>305</v>
      </c>
      <c r="F24" s="10">
        <v>180.22</v>
      </c>
      <c r="G24" s="40">
        <v>1279.55</v>
      </c>
      <c r="H24" s="42">
        <f>10*G24</f>
        <v>12795.5</v>
      </c>
      <c r="I24" s="68" t="s">
        <v>96</v>
      </c>
      <c r="J24" s="184">
        <v>583</v>
      </c>
      <c r="K24" s="69" t="s">
        <v>97</v>
      </c>
      <c r="L24" s="41">
        <f>G24+J24</f>
        <v>1862.55</v>
      </c>
      <c r="M24" s="42">
        <f>10*L24</f>
        <v>18625.5</v>
      </c>
      <c r="N24" s="58" t="s">
        <v>316</v>
      </c>
      <c r="O24" s="68" t="s">
        <v>180</v>
      </c>
      <c r="P24" s="212" t="s">
        <v>188</v>
      </c>
    </row>
    <row r="25" spans="1:16" ht="16.5" customHeight="1" x14ac:dyDescent="0.25">
      <c r="C25" s="44"/>
      <c r="D25" s="45"/>
      <c r="E25" s="46"/>
      <c r="F25" s="11"/>
      <c r="G25" s="47"/>
      <c r="H25" s="47">
        <f>SUM(H22:H23)</f>
        <v>15135.5</v>
      </c>
      <c r="I25" s="49"/>
      <c r="J25" s="47"/>
      <c r="K25" s="48"/>
      <c r="L25" s="49"/>
      <c r="M25" s="70">
        <f>SUM(M22:M23)</f>
        <v>19335.5</v>
      </c>
      <c r="N25" s="50"/>
      <c r="O25" s="48"/>
      <c r="P25" s="212"/>
    </row>
    <row r="26" spans="1:16" ht="17.100000000000001" customHeight="1" x14ac:dyDescent="0.25">
      <c r="D26" s="51" t="s">
        <v>95</v>
      </c>
      <c r="E26" s="52" t="s">
        <v>88</v>
      </c>
      <c r="F26" s="53" t="s">
        <v>86</v>
      </c>
      <c r="G26" s="53" t="s">
        <v>86</v>
      </c>
      <c r="H26" s="54"/>
      <c r="I26" s="55"/>
      <c r="J26" s="54" t="s">
        <v>87</v>
      </c>
      <c r="K26" s="55"/>
      <c r="L26" s="55"/>
      <c r="M26" s="55"/>
      <c r="N26" s="56"/>
      <c r="O26" s="55"/>
      <c r="P26" s="212"/>
    </row>
    <row r="27" spans="1:16" ht="17.100000000000001" customHeight="1" x14ac:dyDescent="0.25">
      <c r="C27" s="29" t="s">
        <v>98</v>
      </c>
      <c r="D27" s="57"/>
      <c r="G27" s="30"/>
      <c r="H27" s="30"/>
      <c r="I27" s="31"/>
      <c r="J27" s="30"/>
      <c r="K27" s="31"/>
      <c r="L27" s="31"/>
      <c r="M27" s="31"/>
      <c r="O27" s="31"/>
    </row>
    <row r="28" spans="1:16" ht="29.25" customHeight="1" x14ac:dyDescent="0.25">
      <c r="C28" s="76">
        <v>2011</v>
      </c>
      <c r="D28" s="57" t="s">
        <v>99</v>
      </c>
      <c r="E28" s="302" t="s">
        <v>306</v>
      </c>
      <c r="F28" s="2">
        <v>101.05</v>
      </c>
      <c r="G28" s="71" t="s">
        <v>142</v>
      </c>
      <c r="H28" s="71"/>
      <c r="I28" s="72"/>
      <c r="J28" s="73" t="s">
        <v>100</v>
      </c>
      <c r="K28" s="72"/>
      <c r="L28" s="74" t="s">
        <v>100</v>
      </c>
      <c r="M28" s="74"/>
      <c r="N28" s="150">
        <v>64.86</v>
      </c>
      <c r="O28" s="72" t="s">
        <v>146</v>
      </c>
      <c r="P28" s="212"/>
    </row>
    <row r="29" spans="1:16" ht="29.25" customHeight="1" x14ac:dyDescent="0.25">
      <c r="C29" s="76" t="s">
        <v>172</v>
      </c>
      <c r="D29" s="57" t="s">
        <v>99</v>
      </c>
      <c r="E29" s="302" t="s">
        <v>306</v>
      </c>
      <c r="F29" s="2">
        <v>101.05</v>
      </c>
      <c r="G29" s="71"/>
      <c r="H29" s="71"/>
      <c r="I29" s="72"/>
      <c r="J29" s="73">
        <v>90</v>
      </c>
      <c r="K29" s="59">
        <v>9131810002</v>
      </c>
      <c r="L29" s="74" t="s">
        <v>100</v>
      </c>
      <c r="M29" s="74"/>
      <c r="N29" s="150">
        <v>64.86</v>
      </c>
      <c r="O29" s="72" t="s">
        <v>146</v>
      </c>
      <c r="P29" s="212"/>
    </row>
    <row r="30" spans="1:16" ht="22.5" customHeight="1" x14ac:dyDescent="0.3">
      <c r="A30" s="65">
        <v>4</v>
      </c>
      <c r="B30" s="22" t="s">
        <v>0</v>
      </c>
      <c r="G30" s="30"/>
      <c r="H30" s="30"/>
      <c r="I30" s="31"/>
      <c r="J30" s="30"/>
      <c r="K30" s="31"/>
      <c r="L30" s="31"/>
      <c r="M30" s="31"/>
      <c r="O30" s="31"/>
    </row>
    <row r="31" spans="1:16" ht="17.100000000000001" customHeight="1" x14ac:dyDescent="0.25">
      <c r="C31" s="75" t="s">
        <v>101</v>
      </c>
      <c r="D31" s="57"/>
      <c r="G31" s="30"/>
      <c r="H31" s="30"/>
      <c r="I31" s="31"/>
      <c r="J31" s="30"/>
      <c r="K31" s="31"/>
      <c r="L31" s="31"/>
      <c r="M31" s="31"/>
      <c r="O31" s="31"/>
    </row>
    <row r="32" spans="1:16" ht="41.25" customHeight="1" x14ac:dyDescent="0.25">
      <c r="C32" s="76" t="s">
        <v>102</v>
      </c>
      <c r="D32" s="57" t="s">
        <v>99</v>
      </c>
      <c r="E32" s="302" t="s">
        <v>307</v>
      </c>
      <c r="F32" s="2">
        <v>107.72</v>
      </c>
      <c r="G32" s="71" t="s">
        <v>103</v>
      </c>
      <c r="H32" s="71"/>
      <c r="I32" s="72"/>
      <c r="J32" s="63">
        <v>220</v>
      </c>
      <c r="K32" s="68" t="s">
        <v>104</v>
      </c>
      <c r="L32" s="74" t="s">
        <v>100</v>
      </c>
      <c r="M32" s="74"/>
      <c r="N32" s="60"/>
      <c r="O32" s="68"/>
      <c r="P32" s="212"/>
    </row>
    <row r="33" spans="3:16" ht="42" customHeight="1" x14ac:dyDescent="0.25">
      <c r="C33" s="76" t="s">
        <v>105</v>
      </c>
      <c r="D33" s="57" t="s">
        <v>99</v>
      </c>
      <c r="E33" s="302" t="s">
        <v>307</v>
      </c>
      <c r="F33" s="2">
        <v>107.72</v>
      </c>
      <c r="G33" s="71" t="s">
        <v>103</v>
      </c>
      <c r="H33" s="71"/>
      <c r="I33" s="72"/>
      <c r="J33" s="63">
        <v>300</v>
      </c>
      <c r="K33" s="68" t="s">
        <v>104</v>
      </c>
      <c r="L33" s="74" t="s">
        <v>100</v>
      </c>
      <c r="M33" s="74"/>
      <c r="N33" s="60"/>
      <c r="O33" s="68"/>
      <c r="P33" s="212"/>
    </row>
    <row r="34" spans="3:16" ht="37.5" customHeight="1" x14ac:dyDescent="0.25">
      <c r="C34" s="304" t="s">
        <v>336</v>
      </c>
      <c r="D34" s="57" t="s">
        <v>99</v>
      </c>
      <c r="E34" s="302" t="s">
        <v>307</v>
      </c>
      <c r="F34" s="2">
        <v>107.72</v>
      </c>
      <c r="G34" s="71" t="s">
        <v>103</v>
      </c>
      <c r="H34" s="71"/>
      <c r="I34" s="72"/>
      <c r="J34" s="183">
        <v>340</v>
      </c>
      <c r="K34" s="68" t="s">
        <v>104</v>
      </c>
      <c r="L34" s="74" t="s">
        <v>100</v>
      </c>
      <c r="M34" s="74"/>
      <c r="N34" s="58" t="s">
        <v>317</v>
      </c>
      <c r="O34" s="68"/>
      <c r="P34" s="212"/>
    </row>
    <row r="35" spans="3:16" ht="69" customHeight="1" x14ac:dyDescent="0.25">
      <c r="C35" s="304" t="s">
        <v>331</v>
      </c>
      <c r="D35" s="57" t="s">
        <v>99</v>
      </c>
      <c r="E35" s="302" t="s">
        <v>332</v>
      </c>
      <c r="F35" s="2">
        <v>107.72</v>
      </c>
      <c r="G35" s="71"/>
      <c r="H35" s="71"/>
      <c r="I35" s="72"/>
      <c r="J35" s="313">
        <v>340</v>
      </c>
      <c r="K35" s="68" t="s">
        <v>104</v>
      </c>
      <c r="L35" s="74" t="s">
        <v>100</v>
      </c>
      <c r="M35" s="74"/>
      <c r="N35" s="314">
        <v>35</v>
      </c>
      <c r="O35" s="68"/>
      <c r="P35" s="212">
        <v>7532542</v>
      </c>
    </row>
    <row r="36" spans="3:16" ht="17.100000000000001" customHeight="1" x14ac:dyDescent="0.25">
      <c r="C36" s="76"/>
      <c r="D36" s="57" t="s">
        <v>106</v>
      </c>
      <c r="E36" s="58" t="s">
        <v>92</v>
      </c>
      <c r="F36" s="53" t="s">
        <v>86</v>
      </c>
      <c r="G36" s="53" t="s">
        <v>86</v>
      </c>
      <c r="H36" s="53"/>
      <c r="I36" s="59"/>
      <c r="J36" s="53" t="s">
        <v>87</v>
      </c>
      <c r="K36" s="59"/>
      <c r="L36" s="59"/>
      <c r="M36" s="59"/>
      <c r="N36" s="60"/>
      <c r="O36" s="59"/>
      <c r="P36" s="212"/>
    </row>
    <row r="37" spans="3:16" ht="17.100000000000001" customHeight="1" x14ac:dyDescent="0.25">
      <c r="C37" s="124" t="s">
        <v>107</v>
      </c>
      <c r="D37" s="32"/>
      <c r="G37" s="30"/>
      <c r="H37" s="30"/>
      <c r="I37" s="31"/>
      <c r="J37" s="30"/>
      <c r="K37" s="31"/>
      <c r="L37" s="31"/>
      <c r="M37" s="31"/>
      <c r="O37" s="31"/>
    </row>
    <row r="38" spans="3:16" ht="27.75" customHeight="1" x14ac:dyDescent="0.25">
      <c r="C38" s="76" t="s">
        <v>156</v>
      </c>
      <c r="D38" s="57"/>
      <c r="E38" s="302" t="s">
        <v>308</v>
      </c>
      <c r="F38" s="2">
        <v>75</v>
      </c>
      <c r="G38" s="63">
        <f>L38-J38</f>
        <v>506.25</v>
      </c>
      <c r="H38" s="63">
        <f>12*G38</f>
        <v>6075</v>
      </c>
      <c r="I38" s="68" t="s">
        <v>108</v>
      </c>
      <c r="J38" s="63">
        <v>70</v>
      </c>
      <c r="K38" s="68" t="s">
        <v>109</v>
      </c>
      <c r="L38" s="64">
        <v>576.25</v>
      </c>
      <c r="M38" s="64"/>
      <c r="N38" s="60"/>
      <c r="O38" s="68" t="s">
        <v>197</v>
      </c>
      <c r="P38" s="212" t="s">
        <v>186</v>
      </c>
    </row>
    <row r="39" spans="3:16" ht="27.75" customHeight="1" x14ac:dyDescent="0.25">
      <c r="C39" s="76" t="s">
        <v>155</v>
      </c>
      <c r="D39" s="57"/>
      <c r="E39" s="302" t="s">
        <v>308</v>
      </c>
      <c r="F39" s="2">
        <v>75</v>
      </c>
      <c r="G39" s="63">
        <f>L39-J39</f>
        <v>532.5</v>
      </c>
      <c r="H39" s="63">
        <f>12*G39</f>
        <v>6390</v>
      </c>
      <c r="I39" s="68" t="s">
        <v>108</v>
      </c>
      <c r="J39" s="63">
        <v>70</v>
      </c>
      <c r="K39" s="68" t="s">
        <v>109</v>
      </c>
      <c r="L39" s="64">
        <v>602.5</v>
      </c>
      <c r="M39" s="64"/>
      <c r="N39" s="60"/>
      <c r="O39" s="68" t="s">
        <v>197</v>
      </c>
      <c r="P39" s="212"/>
    </row>
    <row r="40" spans="3:16" ht="17.100000000000001" customHeight="1" x14ac:dyDescent="0.25">
      <c r="C40" s="75" t="s">
        <v>110</v>
      </c>
      <c r="D40" s="57"/>
      <c r="G40" s="30"/>
      <c r="H40" s="30"/>
      <c r="I40" s="31"/>
      <c r="J40" s="30"/>
      <c r="K40" s="31"/>
      <c r="L40" s="31"/>
      <c r="M40" s="31"/>
      <c r="O40" s="31"/>
    </row>
    <row r="41" spans="3:16" ht="29.25" customHeight="1" x14ac:dyDescent="0.25">
      <c r="C41" s="190" t="s">
        <v>111</v>
      </c>
      <c r="D41" s="57" t="s">
        <v>99</v>
      </c>
      <c r="E41" s="302" t="s">
        <v>309</v>
      </c>
      <c r="F41" s="2">
        <v>81.5</v>
      </c>
      <c r="G41" s="63" t="s">
        <v>143</v>
      </c>
      <c r="H41" s="63"/>
      <c r="I41" s="64"/>
      <c r="J41" s="63">
        <v>50</v>
      </c>
      <c r="K41" s="68" t="s">
        <v>112</v>
      </c>
      <c r="L41" s="74" t="s">
        <v>100</v>
      </c>
      <c r="M41" s="74"/>
      <c r="N41" s="150"/>
      <c r="O41" s="68"/>
      <c r="P41" s="212"/>
    </row>
    <row r="42" spans="3:16" ht="29.25" customHeight="1" x14ac:dyDescent="0.25">
      <c r="C42" s="76" t="s">
        <v>113</v>
      </c>
      <c r="D42" s="57"/>
      <c r="E42" s="58" t="s">
        <v>114</v>
      </c>
      <c r="F42" s="2"/>
      <c r="G42" s="63"/>
      <c r="H42" s="63"/>
      <c r="I42" s="64"/>
      <c r="J42" s="63"/>
      <c r="K42" s="77">
        <v>9632710007</v>
      </c>
      <c r="L42" s="74"/>
      <c r="M42" s="74"/>
      <c r="N42" s="60"/>
      <c r="O42" s="77"/>
      <c r="P42" s="212"/>
    </row>
    <row r="43" spans="3:16" ht="42.75" customHeight="1" x14ac:dyDescent="0.25">
      <c r="C43" s="182" t="s">
        <v>161</v>
      </c>
      <c r="D43" s="45"/>
      <c r="E43" s="302" t="s">
        <v>310</v>
      </c>
      <c r="F43" s="2">
        <v>81.5</v>
      </c>
      <c r="G43" s="63">
        <f>7.5*F43</f>
        <v>611.25</v>
      </c>
      <c r="H43" s="63"/>
      <c r="I43" s="68" t="s">
        <v>163</v>
      </c>
      <c r="J43" s="63">
        <v>120</v>
      </c>
      <c r="K43" s="68" t="s">
        <v>162</v>
      </c>
      <c r="L43" s="74">
        <f>J43+G43</f>
        <v>731.25</v>
      </c>
      <c r="M43" s="74"/>
      <c r="N43" s="60"/>
      <c r="O43" s="68" t="s">
        <v>197</v>
      </c>
      <c r="P43" s="213" t="s">
        <v>187</v>
      </c>
    </row>
    <row r="44" spans="3:16" ht="17.100000000000001" customHeight="1" x14ac:dyDescent="0.25">
      <c r="C44" s="125" t="s">
        <v>115</v>
      </c>
      <c r="D44" s="45"/>
      <c r="G44" s="30"/>
      <c r="H44" s="30"/>
      <c r="I44" s="31"/>
      <c r="J44" s="30"/>
      <c r="K44" s="31"/>
      <c r="L44" s="31"/>
      <c r="M44" s="31"/>
      <c r="O44" s="31"/>
    </row>
    <row r="45" spans="3:16" ht="27.75" customHeight="1" x14ac:dyDescent="0.25">
      <c r="C45" s="76" t="s">
        <v>116</v>
      </c>
      <c r="D45" s="57" t="s">
        <v>84</v>
      </c>
      <c r="E45" s="302" t="s">
        <v>311</v>
      </c>
      <c r="F45" s="2">
        <v>340</v>
      </c>
      <c r="G45" s="63">
        <v>1200</v>
      </c>
      <c r="H45" s="63">
        <f>12*G45</f>
        <v>14400</v>
      </c>
      <c r="I45" s="68" t="s">
        <v>171</v>
      </c>
      <c r="J45" s="63">
        <v>270</v>
      </c>
      <c r="K45" s="68" t="s">
        <v>170</v>
      </c>
      <c r="L45" s="64">
        <v>1470</v>
      </c>
      <c r="M45" s="64">
        <f>12*L45</f>
        <v>17640</v>
      </c>
      <c r="N45" s="60"/>
      <c r="O45" s="68" t="s">
        <v>197</v>
      </c>
      <c r="P45" s="212"/>
    </row>
    <row r="46" spans="3:16" ht="24.75" customHeight="1" x14ac:dyDescent="0.25">
      <c r="C46" s="76" t="s">
        <v>117</v>
      </c>
      <c r="D46" s="57" t="s">
        <v>84</v>
      </c>
      <c r="E46" s="58" t="s">
        <v>118</v>
      </c>
      <c r="F46" s="2">
        <v>340</v>
      </c>
      <c r="G46" s="126" t="s">
        <v>119</v>
      </c>
      <c r="H46" s="126"/>
      <c r="I46" s="127"/>
      <c r="J46" s="63"/>
      <c r="K46" s="127"/>
      <c r="L46" s="64"/>
      <c r="M46" s="64"/>
      <c r="N46" s="2"/>
      <c r="O46" s="68" t="s">
        <v>197</v>
      </c>
      <c r="P46" s="212"/>
    </row>
    <row r="47" spans="3:16" ht="35.25" customHeight="1" x14ac:dyDescent="0.25">
      <c r="C47" s="76" t="s">
        <v>173</v>
      </c>
      <c r="D47" s="57" t="s">
        <v>84</v>
      </c>
      <c r="E47" s="302" t="s">
        <v>311</v>
      </c>
      <c r="F47" s="2">
        <v>340</v>
      </c>
      <c r="G47" s="126"/>
      <c r="H47" s="126"/>
      <c r="I47" s="127"/>
      <c r="J47" s="63">
        <v>300</v>
      </c>
      <c r="K47" s="185" t="s">
        <v>174</v>
      </c>
      <c r="L47" s="64">
        <v>300</v>
      </c>
      <c r="M47" s="64">
        <f>L47*12</f>
        <v>3600</v>
      </c>
      <c r="N47" s="2"/>
      <c r="O47" s="68" t="s">
        <v>197</v>
      </c>
      <c r="P47" s="212"/>
    </row>
    <row r="49" spans="4:11" x14ac:dyDescent="0.25">
      <c r="D49" t="s">
        <v>164</v>
      </c>
      <c r="G49" t="s">
        <v>165</v>
      </c>
      <c r="K49" t="s">
        <v>166</v>
      </c>
    </row>
  </sheetData>
  <pageMargins left="0" right="0" top="0.78740157480314965" bottom="0.78740157480314965" header="0.31496062992125984" footer="0.31496062992125984"/>
  <pageSetup paperSize="9" scale="7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"/>
  <sheetViews>
    <sheetView workbookViewId="0">
      <selection activeCell="H10" sqref="H10"/>
    </sheetView>
  </sheetViews>
  <sheetFormatPr baseColWidth="10" defaultRowHeight="15" x14ac:dyDescent="0.25"/>
  <sheetData>
    <row r="1" spans="1:11" ht="47.25" x14ac:dyDescent="0.25">
      <c r="A1" s="216" t="s">
        <v>278</v>
      </c>
      <c r="B1" s="216" t="s">
        <v>277</v>
      </c>
      <c r="C1" s="217" t="s">
        <v>20</v>
      </c>
      <c r="D1" s="218">
        <v>20820000</v>
      </c>
      <c r="E1" s="217" t="s">
        <v>279</v>
      </c>
      <c r="F1" s="219" t="s">
        <v>280</v>
      </c>
      <c r="G1" s="220"/>
      <c r="H1" s="220"/>
      <c r="I1" s="220" t="s">
        <v>281</v>
      </c>
      <c r="J1" s="220" t="s">
        <v>292</v>
      </c>
      <c r="K1" s="221" t="s">
        <v>285</v>
      </c>
    </row>
    <row r="2" spans="1:11" ht="47.25" x14ac:dyDescent="0.25">
      <c r="A2" s="216"/>
      <c r="B2" s="216"/>
      <c r="C2" s="222"/>
      <c r="D2" s="223"/>
      <c r="E2" s="217"/>
      <c r="F2" s="219" t="s">
        <v>282</v>
      </c>
      <c r="G2" s="220"/>
      <c r="H2" s="220"/>
      <c r="I2" s="220" t="s">
        <v>283</v>
      </c>
      <c r="J2" s="220" t="s">
        <v>293</v>
      </c>
      <c r="K2" s="221" t="s">
        <v>284</v>
      </c>
    </row>
    <row r="3" spans="1:11" ht="63" x14ac:dyDescent="0.25">
      <c r="A3" s="216"/>
      <c r="B3" s="216"/>
      <c r="C3" s="222"/>
      <c r="D3" s="223"/>
      <c r="E3" s="217"/>
      <c r="F3" s="219" t="s">
        <v>282</v>
      </c>
      <c r="G3" s="220"/>
      <c r="H3" s="220"/>
      <c r="I3" s="220" t="s">
        <v>286</v>
      </c>
      <c r="J3" s="220" t="s">
        <v>293</v>
      </c>
      <c r="K3" s="221" t="s">
        <v>287</v>
      </c>
    </row>
    <row r="4" spans="1:11" ht="63" x14ac:dyDescent="0.25">
      <c r="A4" s="216"/>
      <c r="B4" s="216"/>
      <c r="C4" s="222"/>
      <c r="D4" s="223"/>
      <c r="E4" s="217"/>
      <c r="F4" s="219" t="s">
        <v>280</v>
      </c>
      <c r="G4" s="220"/>
      <c r="H4" s="220"/>
      <c r="I4" s="220" t="s">
        <v>288</v>
      </c>
      <c r="J4" s="220" t="s">
        <v>292</v>
      </c>
      <c r="K4" s="221" t="s">
        <v>297</v>
      </c>
    </row>
    <row r="5" spans="1:11" ht="63" x14ac:dyDescent="0.25">
      <c r="A5" s="216"/>
      <c r="B5" s="216"/>
      <c r="C5" s="222"/>
      <c r="D5" s="223"/>
      <c r="E5" s="217"/>
      <c r="F5" s="219" t="s">
        <v>296</v>
      </c>
      <c r="G5" s="220"/>
      <c r="H5" s="220"/>
      <c r="I5" s="220" t="s">
        <v>290</v>
      </c>
      <c r="J5" s="220" t="s">
        <v>289</v>
      </c>
      <c r="K5" s="221" t="s">
        <v>298</v>
      </c>
    </row>
    <row r="6" spans="1:11" ht="78.75" x14ac:dyDescent="0.25">
      <c r="A6" s="216"/>
      <c r="B6" s="216"/>
      <c r="C6" s="222"/>
      <c r="D6" s="223"/>
      <c r="E6" s="217"/>
      <c r="F6" s="219" t="s">
        <v>280</v>
      </c>
      <c r="G6" s="220"/>
      <c r="H6" s="220"/>
      <c r="I6" s="220" t="s">
        <v>291</v>
      </c>
      <c r="J6" s="220" t="s">
        <v>292</v>
      </c>
      <c r="K6" s="221" t="s">
        <v>299</v>
      </c>
    </row>
    <row r="7" spans="1:11" ht="47.25" x14ac:dyDescent="0.25">
      <c r="A7" s="216"/>
      <c r="B7" s="216"/>
      <c r="C7" s="222"/>
      <c r="D7" s="223"/>
      <c r="E7" s="217"/>
      <c r="F7" s="219" t="s">
        <v>280</v>
      </c>
      <c r="G7" s="220"/>
      <c r="H7" s="220"/>
      <c r="I7" s="220" t="s">
        <v>294</v>
      </c>
      <c r="J7" s="220" t="s">
        <v>292</v>
      </c>
      <c r="K7" s="221" t="s">
        <v>295</v>
      </c>
    </row>
  </sheetData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workbookViewId="0">
      <selection activeCell="H4" sqref="H4:H8"/>
    </sheetView>
  </sheetViews>
  <sheetFormatPr baseColWidth="10" defaultRowHeight="15" x14ac:dyDescent="0.25"/>
  <cols>
    <col min="3" max="3" width="29.140625" customWidth="1"/>
    <col min="4" max="4" width="11.5703125" customWidth="1"/>
    <col min="5" max="5" width="9.42578125" bestFit="1" customWidth="1"/>
    <col min="6" max="6" width="12.42578125" bestFit="1" customWidth="1"/>
    <col min="7" max="7" width="18.28515625" bestFit="1" customWidth="1"/>
    <col min="8" max="8" width="60.5703125" customWidth="1"/>
  </cols>
  <sheetData>
    <row r="1" spans="1:8" x14ac:dyDescent="0.25">
      <c r="D1" t="s">
        <v>341</v>
      </c>
    </row>
    <row r="2" spans="1:8" s="319" customFormat="1" ht="15.75" x14ac:dyDescent="0.25"/>
    <row r="3" spans="1:8" ht="15.75" thickBot="1" x14ac:dyDescent="0.3"/>
    <row r="4" spans="1:8" x14ac:dyDescent="0.25">
      <c r="A4" s="322">
        <f>C8*5%</f>
        <v>63.2</v>
      </c>
      <c r="B4" s="269"/>
      <c r="C4" s="323"/>
      <c r="D4" s="155">
        <v>50077317</v>
      </c>
      <c r="E4" s="115" t="s">
        <v>60</v>
      </c>
      <c r="F4" s="237">
        <v>9131810001</v>
      </c>
      <c r="G4" s="108" t="s">
        <v>130</v>
      </c>
      <c r="H4" s="107" t="s">
        <v>347</v>
      </c>
    </row>
    <row r="5" spans="1:8" x14ac:dyDescent="0.25">
      <c r="A5" s="321">
        <f>C8*7.5%</f>
        <v>94.79</v>
      </c>
      <c r="B5" s="308"/>
      <c r="C5" s="324"/>
      <c r="D5" s="157">
        <v>50077317</v>
      </c>
      <c r="E5" s="117" t="s">
        <v>60</v>
      </c>
      <c r="F5" s="233">
        <v>9632710001</v>
      </c>
      <c r="G5" s="90" t="s">
        <v>130</v>
      </c>
      <c r="H5" s="102" t="s">
        <v>346</v>
      </c>
    </row>
    <row r="6" spans="1:8" x14ac:dyDescent="0.25">
      <c r="A6" s="321">
        <f>C8*7.5%</f>
        <v>94.79</v>
      </c>
      <c r="B6" s="308"/>
      <c r="C6" s="324"/>
      <c r="D6" s="157">
        <v>50077317</v>
      </c>
      <c r="E6" s="117" t="s">
        <v>60</v>
      </c>
      <c r="F6" s="233">
        <v>9632710001</v>
      </c>
      <c r="G6" s="90" t="s">
        <v>130</v>
      </c>
      <c r="H6" s="102" t="s">
        <v>345</v>
      </c>
    </row>
    <row r="7" spans="1:8" x14ac:dyDescent="0.25">
      <c r="A7" s="321">
        <f>C8*52%</f>
        <v>657.24</v>
      </c>
      <c r="B7" s="308"/>
      <c r="C7" s="324"/>
      <c r="D7" s="157">
        <v>50077317</v>
      </c>
      <c r="E7" s="117" t="s">
        <v>60</v>
      </c>
      <c r="F7" s="233">
        <v>9131750001</v>
      </c>
      <c r="G7" s="90" t="s">
        <v>130</v>
      </c>
      <c r="H7" s="102" t="s">
        <v>344</v>
      </c>
    </row>
    <row r="8" spans="1:8" ht="15.75" thickBot="1" x14ac:dyDescent="0.3">
      <c r="A8" s="325">
        <f>C8*28%</f>
        <v>353.9</v>
      </c>
      <c r="B8" s="310"/>
      <c r="C8" s="326">
        <v>1263.92</v>
      </c>
      <c r="D8" s="158">
        <v>50077317</v>
      </c>
      <c r="E8" s="118" t="s">
        <v>60</v>
      </c>
      <c r="F8" s="238">
        <v>9211710001</v>
      </c>
      <c r="G8" s="105" t="s">
        <v>130</v>
      </c>
      <c r="H8" s="104" t="s">
        <v>348</v>
      </c>
    </row>
  </sheetData>
  <sheetProtection autoFilter="0"/>
  <pageMargins left="0" right="0" top="0.78740157480314965" bottom="0.78740157480314965" header="0.31496062992125984" footer="0.31496062992125984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"/>
  <sheetViews>
    <sheetView workbookViewId="0">
      <selection activeCell="Q10" sqref="Q10"/>
    </sheetView>
  </sheetViews>
  <sheetFormatPr baseColWidth="10" defaultRowHeight="15" x14ac:dyDescent="0.25"/>
  <cols>
    <col min="1" max="1" width="6" customWidth="1"/>
    <col min="2" max="2" width="15.7109375" bestFit="1" customWidth="1"/>
    <col min="3" max="3" width="27.7109375" style="26" customWidth="1"/>
    <col min="4" max="4" width="7" customWidth="1"/>
    <col min="5" max="5" width="18" style="27" customWidth="1"/>
    <col min="6" max="6" width="6.42578125" customWidth="1"/>
    <col min="7" max="7" width="12.28515625" customWidth="1"/>
    <col min="8" max="8" width="12" customWidth="1"/>
    <col min="9" max="9" width="12.85546875" style="28" customWidth="1"/>
    <col min="10" max="10" width="11.7109375" customWidth="1"/>
    <col min="11" max="11" width="15.28515625" style="28" customWidth="1"/>
    <col min="12" max="12" width="11.5703125" style="28" customWidth="1"/>
    <col min="13" max="13" width="14.5703125" style="28" customWidth="1"/>
    <col min="14" max="14" width="14.28515625" customWidth="1"/>
    <col min="15" max="15" width="10.140625" style="28" customWidth="1"/>
    <col min="16" max="16" width="14.140625" style="28" customWidth="1"/>
    <col min="258" max="258" width="6" customWidth="1"/>
    <col min="259" max="259" width="16.7109375" customWidth="1"/>
    <col min="260" max="260" width="26.28515625" customWidth="1"/>
    <col min="261" max="261" width="7" customWidth="1"/>
    <col min="262" max="262" width="22.28515625" customWidth="1"/>
    <col min="263" max="263" width="6.42578125" customWidth="1"/>
    <col min="264" max="264" width="15.28515625" customWidth="1"/>
    <col min="265" max="265" width="13.5703125" customWidth="1"/>
    <col min="266" max="266" width="15.7109375" customWidth="1"/>
    <col min="267" max="267" width="14.140625" customWidth="1"/>
    <col min="268" max="268" width="15.28515625" customWidth="1"/>
    <col min="269" max="270" width="11.5703125" customWidth="1"/>
    <col min="271" max="271" width="14.28515625" customWidth="1"/>
    <col min="514" max="514" width="6" customWidth="1"/>
    <col min="515" max="515" width="16.7109375" customWidth="1"/>
    <col min="516" max="516" width="26.28515625" customWidth="1"/>
    <col min="517" max="517" width="7" customWidth="1"/>
    <col min="518" max="518" width="22.28515625" customWidth="1"/>
    <col min="519" max="519" width="6.42578125" customWidth="1"/>
    <col min="520" max="520" width="15.28515625" customWidth="1"/>
    <col min="521" max="521" width="13.5703125" customWidth="1"/>
    <col min="522" max="522" width="15.7109375" customWidth="1"/>
    <col min="523" max="523" width="14.140625" customWidth="1"/>
    <col min="524" max="524" width="15.28515625" customWidth="1"/>
    <col min="525" max="526" width="11.5703125" customWidth="1"/>
    <col min="527" max="527" width="14.28515625" customWidth="1"/>
    <col min="770" max="770" width="6" customWidth="1"/>
    <col min="771" max="771" width="16.7109375" customWidth="1"/>
    <col min="772" max="772" width="26.28515625" customWidth="1"/>
    <col min="773" max="773" width="7" customWidth="1"/>
    <col min="774" max="774" width="22.28515625" customWidth="1"/>
    <col min="775" max="775" width="6.42578125" customWidth="1"/>
    <col min="776" max="776" width="15.28515625" customWidth="1"/>
    <col min="777" max="777" width="13.5703125" customWidth="1"/>
    <col min="778" max="778" width="15.7109375" customWidth="1"/>
    <col min="779" max="779" width="14.140625" customWidth="1"/>
    <col min="780" max="780" width="15.28515625" customWidth="1"/>
    <col min="781" max="782" width="11.5703125" customWidth="1"/>
    <col min="783" max="783" width="14.28515625" customWidth="1"/>
    <col min="1026" max="1026" width="6" customWidth="1"/>
    <col min="1027" max="1027" width="16.7109375" customWidth="1"/>
    <col min="1028" max="1028" width="26.28515625" customWidth="1"/>
    <col min="1029" max="1029" width="7" customWidth="1"/>
    <col min="1030" max="1030" width="22.28515625" customWidth="1"/>
    <col min="1031" max="1031" width="6.42578125" customWidth="1"/>
    <col min="1032" max="1032" width="15.28515625" customWidth="1"/>
    <col min="1033" max="1033" width="13.5703125" customWidth="1"/>
    <col min="1034" max="1034" width="15.7109375" customWidth="1"/>
    <col min="1035" max="1035" width="14.140625" customWidth="1"/>
    <col min="1036" max="1036" width="15.28515625" customWidth="1"/>
    <col min="1037" max="1038" width="11.5703125" customWidth="1"/>
    <col min="1039" max="1039" width="14.28515625" customWidth="1"/>
    <col min="1282" max="1282" width="6" customWidth="1"/>
    <col min="1283" max="1283" width="16.7109375" customWidth="1"/>
    <col min="1284" max="1284" width="26.28515625" customWidth="1"/>
    <col min="1285" max="1285" width="7" customWidth="1"/>
    <col min="1286" max="1286" width="22.28515625" customWidth="1"/>
    <col min="1287" max="1287" width="6.42578125" customWidth="1"/>
    <col min="1288" max="1288" width="15.28515625" customWidth="1"/>
    <col min="1289" max="1289" width="13.5703125" customWidth="1"/>
    <col min="1290" max="1290" width="15.7109375" customWidth="1"/>
    <col min="1291" max="1291" width="14.140625" customWidth="1"/>
    <col min="1292" max="1292" width="15.28515625" customWidth="1"/>
    <col min="1293" max="1294" width="11.5703125" customWidth="1"/>
    <col min="1295" max="1295" width="14.28515625" customWidth="1"/>
    <col min="1538" max="1538" width="6" customWidth="1"/>
    <col min="1539" max="1539" width="16.7109375" customWidth="1"/>
    <col min="1540" max="1540" width="26.28515625" customWidth="1"/>
    <col min="1541" max="1541" width="7" customWidth="1"/>
    <col min="1542" max="1542" width="22.28515625" customWidth="1"/>
    <col min="1543" max="1543" width="6.42578125" customWidth="1"/>
    <col min="1544" max="1544" width="15.28515625" customWidth="1"/>
    <col min="1545" max="1545" width="13.5703125" customWidth="1"/>
    <col min="1546" max="1546" width="15.7109375" customWidth="1"/>
    <col min="1547" max="1547" width="14.140625" customWidth="1"/>
    <col min="1548" max="1548" width="15.28515625" customWidth="1"/>
    <col min="1549" max="1550" width="11.5703125" customWidth="1"/>
    <col min="1551" max="1551" width="14.28515625" customWidth="1"/>
    <col min="1794" max="1794" width="6" customWidth="1"/>
    <col min="1795" max="1795" width="16.7109375" customWidth="1"/>
    <col min="1796" max="1796" width="26.28515625" customWidth="1"/>
    <col min="1797" max="1797" width="7" customWidth="1"/>
    <col min="1798" max="1798" width="22.28515625" customWidth="1"/>
    <col min="1799" max="1799" width="6.42578125" customWidth="1"/>
    <col min="1800" max="1800" width="15.28515625" customWidth="1"/>
    <col min="1801" max="1801" width="13.5703125" customWidth="1"/>
    <col min="1802" max="1802" width="15.7109375" customWidth="1"/>
    <col min="1803" max="1803" width="14.140625" customWidth="1"/>
    <col min="1804" max="1804" width="15.28515625" customWidth="1"/>
    <col min="1805" max="1806" width="11.5703125" customWidth="1"/>
    <col min="1807" max="1807" width="14.28515625" customWidth="1"/>
    <col min="2050" max="2050" width="6" customWidth="1"/>
    <col min="2051" max="2051" width="16.7109375" customWidth="1"/>
    <col min="2052" max="2052" width="26.28515625" customWidth="1"/>
    <col min="2053" max="2053" width="7" customWidth="1"/>
    <col min="2054" max="2054" width="22.28515625" customWidth="1"/>
    <col min="2055" max="2055" width="6.42578125" customWidth="1"/>
    <col min="2056" max="2056" width="15.28515625" customWidth="1"/>
    <col min="2057" max="2057" width="13.5703125" customWidth="1"/>
    <col min="2058" max="2058" width="15.7109375" customWidth="1"/>
    <col min="2059" max="2059" width="14.140625" customWidth="1"/>
    <col min="2060" max="2060" width="15.28515625" customWidth="1"/>
    <col min="2061" max="2062" width="11.5703125" customWidth="1"/>
    <col min="2063" max="2063" width="14.28515625" customWidth="1"/>
    <col min="2306" max="2306" width="6" customWidth="1"/>
    <col min="2307" max="2307" width="16.7109375" customWidth="1"/>
    <col min="2308" max="2308" width="26.28515625" customWidth="1"/>
    <col min="2309" max="2309" width="7" customWidth="1"/>
    <col min="2310" max="2310" width="22.28515625" customWidth="1"/>
    <col min="2311" max="2311" width="6.42578125" customWidth="1"/>
    <col min="2312" max="2312" width="15.28515625" customWidth="1"/>
    <col min="2313" max="2313" width="13.5703125" customWidth="1"/>
    <col min="2314" max="2314" width="15.7109375" customWidth="1"/>
    <col min="2315" max="2315" width="14.140625" customWidth="1"/>
    <col min="2316" max="2316" width="15.28515625" customWidth="1"/>
    <col min="2317" max="2318" width="11.5703125" customWidth="1"/>
    <col min="2319" max="2319" width="14.28515625" customWidth="1"/>
    <col min="2562" max="2562" width="6" customWidth="1"/>
    <col min="2563" max="2563" width="16.7109375" customWidth="1"/>
    <col min="2564" max="2564" width="26.28515625" customWidth="1"/>
    <col min="2565" max="2565" width="7" customWidth="1"/>
    <col min="2566" max="2566" width="22.28515625" customWidth="1"/>
    <col min="2567" max="2567" width="6.42578125" customWidth="1"/>
    <col min="2568" max="2568" width="15.28515625" customWidth="1"/>
    <col min="2569" max="2569" width="13.5703125" customWidth="1"/>
    <col min="2570" max="2570" width="15.7109375" customWidth="1"/>
    <col min="2571" max="2571" width="14.140625" customWidth="1"/>
    <col min="2572" max="2572" width="15.28515625" customWidth="1"/>
    <col min="2573" max="2574" width="11.5703125" customWidth="1"/>
    <col min="2575" max="2575" width="14.28515625" customWidth="1"/>
    <col min="2818" max="2818" width="6" customWidth="1"/>
    <col min="2819" max="2819" width="16.7109375" customWidth="1"/>
    <col min="2820" max="2820" width="26.28515625" customWidth="1"/>
    <col min="2821" max="2821" width="7" customWidth="1"/>
    <col min="2822" max="2822" width="22.28515625" customWidth="1"/>
    <col min="2823" max="2823" width="6.42578125" customWidth="1"/>
    <col min="2824" max="2824" width="15.28515625" customWidth="1"/>
    <col min="2825" max="2825" width="13.5703125" customWidth="1"/>
    <col min="2826" max="2826" width="15.7109375" customWidth="1"/>
    <col min="2827" max="2827" width="14.140625" customWidth="1"/>
    <col min="2828" max="2828" width="15.28515625" customWidth="1"/>
    <col min="2829" max="2830" width="11.5703125" customWidth="1"/>
    <col min="2831" max="2831" width="14.28515625" customWidth="1"/>
    <col min="3074" max="3074" width="6" customWidth="1"/>
    <col min="3075" max="3075" width="16.7109375" customWidth="1"/>
    <col min="3076" max="3076" width="26.28515625" customWidth="1"/>
    <col min="3077" max="3077" width="7" customWidth="1"/>
    <col min="3078" max="3078" width="22.28515625" customWidth="1"/>
    <col min="3079" max="3079" width="6.42578125" customWidth="1"/>
    <col min="3080" max="3080" width="15.28515625" customWidth="1"/>
    <col min="3081" max="3081" width="13.5703125" customWidth="1"/>
    <col min="3082" max="3082" width="15.7109375" customWidth="1"/>
    <col min="3083" max="3083" width="14.140625" customWidth="1"/>
    <col min="3084" max="3084" width="15.28515625" customWidth="1"/>
    <col min="3085" max="3086" width="11.5703125" customWidth="1"/>
    <col min="3087" max="3087" width="14.28515625" customWidth="1"/>
    <col min="3330" max="3330" width="6" customWidth="1"/>
    <col min="3331" max="3331" width="16.7109375" customWidth="1"/>
    <col min="3332" max="3332" width="26.28515625" customWidth="1"/>
    <col min="3333" max="3333" width="7" customWidth="1"/>
    <col min="3334" max="3334" width="22.28515625" customWidth="1"/>
    <col min="3335" max="3335" width="6.42578125" customWidth="1"/>
    <col min="3336" max="3336" width="15.28515625" customWidth="1"/>
    <col min="3337" max="3337" width="13.5703125" customWidth="1"/>
    <col min="3338" max="3338" width="15.7109375" customWidth="1"/>
    <col min="3339" max="3339" width="14.140625" customWidth="1"/>
    <col min="3340" max="3340" width="15.28515625" customWidth="1"/>
    <col min="3341" max="3342" width="11.5703125" customWidth="1"/>
    <col min="3343" max="3343" width="14.28515625" customWidth="1"/>
    <col min="3586" max="3586" width="6" customWidth="1"/>
    <col min="3587" max="3587" width="16.7109375" customWidth="1"/>
    <col min="3588" max="3588" width="26.28515625" customWidth="1"/>
    <col min="3589" max="3589" width="7" customWidth="1"/>
    <col min="3590" max="3590" width="22.28515625" customWidth="1"/>
    <col min="3591" max="3591" width="6.42578125" customWidth="1"/>
    <col min="3592" max="3592" width="15.28515625" customWidth="1"/>
    <col min="3593" max="3593" width="13.5703125" customWidth="1"/>
    <col min="3594" max="3594" width="15.7109375" customWidth="1"/>
    <col min="3595" max="3595" width="14.140625" customWidth="1"/>
    <col min="3596" max="3596" width="15.28515625" customWidth="1"/>
    <col min="3597" max="3598" width="11.5703125" customWidth="1"/>
    <col min="3599" max="3599" width="14.28515625" customWidth="1"/>
    <col min="3842" max="3842" width="6" customWidth="1"/>
    <col min="3843" max="3843" width="16.7109375" customWidth="1"/>
    <col min="3844" max="3844" width="26.28515625" customWidth="1"/>
    <col min="3845" max="3845" width="7" customWidth="1"/>
    <col min="3846" max="3846" width="22.28515625" customWidth="1"/>
    <col min="3847" max="3847" width="6.42578125" customWidth="1"/>
    <col min="3848" max="3848" width="15.28515625" customWidth="1"/>
    <col min="3849" max="3849" width="13.5703125" customWidth="1"/>
    <col min="3850" max="3850" width="15.7109375" customWidth="1"/>
    <col min="3851" max="3851" width="14.140625" customWidth="1"/>
    <col min="3852" max="3852" width="15.28515625" customWidth="1"/>
    <col min="3853" max="3854" width="11.5703125" customWidth="1"/>
    <col min="3855" max="3855" width="14.28515625" customWidth="1"/>
    <col min="4098" max="4098" width="6" customWidth="1"/>
    <col min="4099" max="4099" width="16.7109375" customWidth="1"/>
    <col min="4100" max="4100" width="26.28515625" customWidth="1"/>
    <col min="4101" max="4101" width="7" customWidth="1"/>
    <col min="4102" max="4102" width="22.28515625" customWidth="1"/>
    <col min="4103" max="4103" width="6.42578125" customWidth="1"/>
    <col min="4104" max="4104" width="15.28515625" customWidth="1"/>
    <col min="4105" max="4105" width="13.5703125" customWidth="1"/>
    <col min="4106" max="4106" width="15.7109375" customWidth="1"/>
    <col min="4107" max="4107" width="14.140625" customWidth="1"/>
    <col min="4108" max="4108" width="15.28515625" customWidth="1"/>
    <col min="4109" max="4110" width="11.5703125" customWidth="1"/>
    <col min="4111" max="4111" width="14.28515625" customWidth="1"/>
    <col min="4354" max="4354" width="6" customWidth="1"/>
    <col min="4355" max="4355" width="16.7109375" customWidth="1"/>
    <col min="4356" max="4356" width="26.28515625" customWidth="1"/>
    <col min="4357" max="4357" width="7" customWidth="1"/>
    <col min="4358" max="4358" width="22.28515625" customWidth="1"/>
    <col min="4359" max="4359" width="6.42578125" customWidth="1"/>
    <col min="4360" max="4360" width="15.28515625" customWidth="1"/>
    <col min="4361" max="4361" width="13.5703125" customWidth="1"/>
    <col min="4362" max="4362" width="15.7109375" customWidth="1"/>
    <col min="4363" max="4363" width="14.140625" customWidth="1"/>
    <col min="4364" max="4364" width="15.28515625" customWidth="1"/>
    <col min="4365" max="4366" width="11.5703125" customWidth="1"/>
    <col min="4367" max="4367" width="14.28515625" customWidth="1"/>
    <col min="4610" max="4610" width="6" customWidth="1"/>
    <col min="4611" max="4611" width="16.7109375" customWidth="1"/>
    <col min="4612" max="4612" width="26.28515625" customWidth="1"/>
    <col min="4613" max="4613" width="7" customWidth="1"/>
    <col min="4614" max="4614" width="22.28515625" customWidth="1"/>
    <col min="4615" max="4615" width="6.42578125" customWidth="1"/>
    <col min="4616" max="4616" width="15.28515625" customWidth="1"/>
    <col min="4617" max="4617" width="13.5703125" customWidth="1"/>
    <col min="4618" max="4618" width="15.7109375" customWidth="1"/>
    <col min="4619" max="4619" width="14.140625" customWidth="1"/>
    <col min="4620" max="4620" width="15.28515625" customWidth="1"/>
    <col min="4621" max="4622" width="11.5703125" customWidth="1"/>
    <col min="4623" max="4623" width="14.28515625" customWidth="1"/>
    <col min="4866" max="4866" width="6" customWidth="1"/>
    <col min="4867" max="4867" width="16.7109375" customWidth="1"/>
    <col min="4868" max="4868" width="26.28515625" customWidth="1"/>
    <col min="4869" max="4869" width="7" customWidth="1"/>
    <col min="4870" max="4870" width="22.28515625" customWidth="1"/>
    <col min="4871" max="4871" width="6.42578125" customWidth="1"/>
    <col min="4872" max="4872" width="15.28515625" customWidth="1"/>
    <col min="4873" max="4873" width="13.5703125" customWidth="1"/>
    <col min="4874" max="4874" width="15.7109375" customWidth="1"/>
    <col min="4875" max="4875" width="14.140625" customWidth="1"/>
    <col min="4876" max="4876" width="15.28515625" customWidth="1"/>
    <col min="4877" max="4878" width="11.5703125" customWidth="1"/>
    <col min="4879" max="4879" width="14.28515625" customWidth="1"/>
    <col min="5122" max="5122" width="6" customWidth="1"/>
    <col min="5123" max="5123" width="16.7109375" customWidth="1"/>
    <col min="5124" max="5124" width="26.28515625" customWidth="1"/>
    <col min="5125" max="5125" width="7" customWidth="1"/>
    <col min="5126" max="5126" width="22.28515625" customWidth="1"/>
    <col min="5127" max="5127" width="6.42578125" customWidth="1"/>
    <col min="5128" max="5128" width="15.28515625" customWidth="1"/>
    <col min="5129" max="5129" width="13.5703125" customWidth="1"/>
    <col min="5130" max="5130" width="15.7109375" customWidth="1"/>
    <col min="5131" max="5131" width="14.140625" customWidth="1"/>
    <col min="5132" max="5132" width="15.28515625" customWidth="1"/>
    <col min="5133" max="5134" width="11.5703125" customWidth="1"/>
    <col min="5135" max="5135" width="14.28515625" customWidth="1"/>
    <col min="5378" max="5378" width="6" customWidth="1"/>
    <col min="5379" max="5379" width="16.7109375" customWidth="1"/>
    <col min="5380" max="5380" width="26.28515625" customWidth="1"/>
    <col min="5381" max="5381" width="7" customWidth="1"/>
    <col min="5382" max="5382" width="22.28515625" customWidth="1"/>
    <col min="5383" max="5383" width="6.42578125" customWidth="1"/>
    <col min="5384" max="5384" width="15.28515625" customWidth="1"/>
    <col min="5385" max="5385" width="13.5703125" customWidth="1"/>
    <col min="5386" max="5386" width="15.7109375" customWidth="1"/>
    <col min="5387" max="5387" width="14.140625" customWidth="1"/>
    <col min="5388" max="5388" width="15.28515625" customWidth="1"/>
    <col min="5389" max="5390" width="11.5703125" customWidth="1"/>
    <col min="5391" max="5391" width="14.28515625" customWidth="1"/>
    <col min="5634" max="5634" width="6" customWidth="1"/>
    <col min="5635" max="5635" width="16.7109375" customWidth="1"/>
    <col min="5636" max="5636" width="26.28515625" customWidth="1"/>
    <col min="5637" max="5637" width="7" customWidth="1"/>
    <col min="5638" max="5638" width="22.28515625" customWidth="1"/>
    <col min="5639" max="5639" width="6.42578125" customWidth="1"/>
    <col min="5640" max="5640" width="15.28515625" customWidth="1"/>
    <col min="5641" max="5641" width="13.5703125" customWidth="1"/>
    <col min="5642" max="5642" width="15.7109375" customWidth="1"/>
    <col min="5643" max="5643" width="14.140625" customWidth="1"/>
    <col min="5644" max="5644" width="15.28515625" customWidth="1"/>
    <col min="5645" max="5646" width="11.5703125" customWidth="1"/>
    <col min="5647" max="5647" width="14.28515625" customWidth="1"/>
    <col min="5890" max="5890" width="6" customWidth="1"/>
    <col min="5891" max="5891" width="16.7109375" customWidth="1"/>
    <col min="5892" max="5892" width="26.28515625" customWidth="1"/>
    <col min="5893" max="5893" width="7" customWidth="1"/>
    <col min="5894" max="5894" width="22.28515625" customWidth="1"/>
    <col min="5895" max="5895" width="6.42578125" customWidth="1"/>
    <col min="5896" max="5896" width="15.28515625" customWidth="1"/>
    <col min="5897" max="5897" width="13.5703125" customWidth="1"/>
    <col min="5898" max="5898" width="15.7109375" customWidth="1"/>
    <col min="5899" max="5899" width="14.140625" customWidth="1"/>
    <col min="5900" max="5900" width="15.28515625" customWidth="1"/>
    <col min="5901" max="5902" width="11.5703125" customWidth="1"/>
    <col min="5903" max="5903" width="14.28515625" customWidth="1"/>
    <col min="6146" max="6146" width="6" customWidth="1"/>
    <col min="6147" max="6147" width="16.7109375" customWidth="1"/>
    <col min="6148" max="6148" width="26.28515625" customWidth="1"/>
    <col min="6149" max="6149" width="7" customWidth="1"/>
    <col min="6150" max="6150" width="22.28515625" customWidth="1"/>
    <col min="6151" max="6151" width="6.42578125" customWidth="1"/>
    <col min="6152" max="6152" width="15.28515625" customWidth="1"/>
    <col min="6153" max="6153" width="13.5703125" customWidth="1"/>
    <col min="6154" max="6154" width="15.7109375" customWidth="1"/>
    <col min="6155" max="6155" width="14.140625" customWidth="1"/>
    <col min="6156" max="6156" width="15.28515625" customWidth="1"/>
    <col min="6157" max="6158" width="11.5703125" customWidth="1"/>
    <col min="6159" max="6159" width="14.28515625" customWidth="1"/>
    <col min="6402" max="6402" width="6" customWidth="1"/>
    <col min="6403" max="6403" width="16.7109375" customWidth="1"/>
    <col min="6404" max="6404" width="26.28515625" customWidth="1"/>
    <col min="6405" max="6405" width="7" customWidth="1"/>
    <col min="6406" max="6406" width="22.28515625" customWidth="1"/>
    <col min="6407" max="6407" width="6.42578125" customWidth="1"/>
    <col min="6408" max="6408" width="15.28515625" customWidth="1"/>
    <col min="6409" max="6409" width="13.5703125" customWidth="1"/>
    <col min="6410" max="6410" width="15.7109375" customWidth="1"/>
    <col min="6411" max="6411" width="14.140625" customWidth="1"/>
    <col min="6412" max="6412" width="15.28515625" customWidth="1"/>
    <col min="6413" max="6414" width="11.5703125" customWidth="1"/>
    <col min="6415" max="6415" width="14.28515625" customWidth="1"/>
    <col min="6658" max="6658" width="6" customWidth="1"/>
    <col min="6659" max="6659" width="16.7109375" customWidth="1"/>
    <col min="6660" max="6660" width="26.28515625" customWidth="1"/>
    <col min="6661" max="6661" width="7" customWidth="1"/>
    <col min="6662" max="6662" width="22.28515625" customWidth="1"/>
    <col min="6663" max="6663" width="6.42578125" customWidth="1"/>
    <col min="6664" max="6664" width="15.28515625" customWidth="1"/>
    <col min="6665" max="6665" width="13.5703125" customWidth="1"/>
    <col min="6666" max="6666" width="15.7109375" customWidth="1"/>
    <col min="6667" max="6667" width="14.140625" customWidth="1"/>
    <col min="6668" max="6668" width="15.28515625" customWidth="1"/>
    <col min="6669" max="6670" width="11.5703125" customWidth="1"/>
    <col min="6671" max="6671" width="14.28515625" customWidth="1"/>
    <col min="6914" max="6914" width="6" customWidth="1"/>
    <col min="6915" max="6915" width="16.7109375" customWidth="1"/>
    <col min="6916" max="6916" width="26.28515625" customWidth="1"/>
    <col min="6917" max="6917" width="7" customWidth="1"/>
    <col min="6918" max="6918" width="22.28515625" customWidth="1"/>
    <col min="6919" max="6919" width="6.42578125" customWidth="1"/>
    <col min="6920" max="6920" width="15.28515625" customWidth="1"/>
    <col min="6921" max="6921" width="13.5703125" customWidth="1"/>
    <col min="6922" max="6922" width="15.7109375" customWidth="1"/>
    <col min="6923" max="6923" width="14.140625" customWidth="1"/>
    <col min="6924" max="6924" width="15.28515625" customWidth="1"/>
    <col min="6925" max="6926" width="11.5703125" customWidth="1"/>
    <col min="6927" max="6927" width="14.28515625" customWidth="1"/>
    <col min="7170" max="7170" width="6" customWidth="1"/>
    <col min="7171" max="7171" width="16.7109375" customWidth="1"/>
    <col min="7172" max="7172" width="26.28515625" customWidth="1"/>
    <col min="7173" max="7173" width="7" customWidth="1"/>
    <col min="7174" max="7174" width="22.28515625" customWidth="1"/>
    <col min="7175" max="7175" width="6.42578125" customWidth="1"/>
    <col min="7176" max="7176" width="15.28515625" customWidth="1"/>
    <col min="7177" max="7177" width="13.5703125" customWidth="1"/>
    <col min="7178" max="7178" width="15.7109375" customWidth="1"/>
    <col min="7179" max="7179" width="14.140625" customWidth="1"/>
    <col min="7180" max="7180" width="15.28515625" customWidth="1"/>
    <col min="7181" max="7182" width="11.5703125" customWidth="1"/>
    <col min="7183" max="7183" width="14.28515625" customWidth="1"/>
    <col min="7426" max="7426" width="6" customWidth="1"/>
    <col min="7427" max="7427" width="16.7109375" customWidth="1"/>
    <col min="7428" max="7428" width="26.28515625" customWidth="1"/>
    <col min="7429" max="7429" width="7" customWidth="1"/>
    <col min="7430" max="7430" width="22.28515625" customWidth="1"/>
    <col min="7431" max="7431" width="6.42578125" customWidth="1"/>
    <col min="7432" max="7432" width="15.28515625" customWidth="1"/>
    <col min="7433" max="7433" width="13.5703125" customWidth="1"/>
    <col min="7434" max="7434" width="15.7109375" customWidth="1"/>
    <col min="7435" max="7435" width="14.140625" customWidth="1"/>
    <col min="7436" max="7436" width="15.28515625" customWidth="1"/>
    <col min="7437" max="7438" width="11.5703125" customWidth="1"/>
    <col min="7439" max="7439" width="14.28515625" customWidth="1"/>
    <col min="7682" max="7682" width="6" customWidth="1"/>
    <col min="7683" max="7683" width="16.7109375" customWidth="1"/>
    <col min="7684" max="7684" width="26.28515625" customWidth="1"/>
    <col min="7685" max="7685" width="7" customWidth="1"/>
    <col min="7686" max="7686" width="22.28515625" customWidth="1"/>
    <col min="7687" max="7687" width="6.42578125" customWidth="1"/>
    <col min="7688" max="7688" width="15.28515625" customWidth="1"/>
    <col min="7689" max="7689" width="13.5703125" customWidth="1"/>
    <col min="7690" max="7690" width="15.7109375" customWidth="1"/>
    <col min="7691" max="7691" width="14.140625" customWidth="1"/>
    <col min="7692" max="7692" width="15.28515625" customWidth="1"/>
    <col min="7693" max="7694" width="11.5703125" customWidth="1"/>
    <col min="7695" max="7695" width="14.28515625" customWidth="1"/>
    <col min="7938" max="7938" width="6" customWidth="1"/>
    <col min="7939" max="7939" width="16.7109375" customWidth="1"/>
    <col min="7940" max="7940" width="26.28515625" customWidth="1"/>
    <col min="7941" max="7941" width="7" customWidth="1"/>
    <col min="7942" max="7942" width="22.28515625" customWidth="1"/>
    <col min="7943" max="7943" width="6.42578125" customWidth="1"/>
    <col min="7944" max="7944" width="15.28515625" customWidth="1"/>
    <col min="7945" max="7945" width="13.5703125" customWidth="1"/>
    <col min="7946" max="7946" width="15.7109375" customWidth="1"/>
    <col min="7947" max="7947" width="14.140625" customWidth="1"/>
    <col min="7948" max="7948" width="15.28515625" customWidth="1"/>
    <col min="7949" max="7950" width="11.5703125" customWidth="1"/>
    <col min="7951" max="7951" width="14.28515625" customWidth="1"/>
    <col min="8194" max="8194" width="6" customWidth="1"/>
    <col min="8195" max="8195" width="16.7109375" customWidth="1"/>
    <col min="8196" max="8196" width="26.28515625" customWidth="1"/>
    <col min="8197" max="8197" width="7" customWidth="1"/>
    <col min="8198" max="8198" width="22.28515625" customWidth="1"/>
    <col min="8199" max="8199" width="6.42578125" customWidth="1"/>
    <col min="8200" max="8200" width="15.28515625" customWidth="1"/>
    <col min="8201" max="8201" width="13.5703125" customWidth="1"/>
    <col min="8202" max="8202" width="15.7109375" customWidth="1"/>
    <col min="8203" max="8203" width="14.140625" customWidth="1"/>
    <col min="8204" max="8204" width="15.28515625" customWidth="1"/>
    <col min="8205" max="8206" width="11.5703125" customWidth="1"/>
    <col min="8207" max="8207" width="14.28515625" customWidth="1"/>
    <col min="8450" max="8450" width="6" customWidth="1"/>
    <col min="8451" max="8451" width="16.7109375" customWidth="1"/>
    <col min="8452" max="8452" width="26.28515625" customWidth="1"/>
    <col min="8453" max="8453" width="7" customWidth="1"/>
    <col min="8454" max="8454" width="22.28515625" customWidth="1"/>
    <col min="8455" max="8455" width="6.42578125" customWidth="1"/>
    <col min="8456" max="8456" width="15.28515625" customWidth="1"/>
    <col min="8457" max="8457" width="13.5703125" customWidth="1"/>
    <col min="8458" max="8458" width="15.7109375" customWidth="1"/>
    <col min="8459" max="8459" width="14.140625" customWidth="1"/>
    <col min="8460" max="8460" width="15.28515625" customWidth="1"/>
    <col min="8461" max="8462" width="11.5703125" customWidth="1"/>
    <col min="8463" max="8463" width="14.28515625" customWidth="1"/>
    <col min="8706" max="8706" width="6" customWidth="1"/>
    <col min="8707" max="8707" width="16.7109375" customWidth="1"/>
    <col min="8708" max="8708" width="26.28515625" customWidth="1"/>
    <col min="8709" max="8709" width="7" customWidth="1"/>
    <col min="8710" max="8710" width="22.28515625" customWidth="1"/>
    <col min="8711" max="8711" width="6.42578125" customWidth="1"/>
    <col min="8712" max="8712" width="15.28515625" customWidth="1"/>
    <col min="8713" max="8713" width="13.5703125" customWidth="1"/>
    <col min="8714" max="8714" width="15.7109375" customWidth="1"/>
    <col min="8715" max="8715" width="14.140625" customWidth="1"/>
    <col min="8716" max="8716" width="15.28515625" customWidth="1"/>
    <col min="8717" max="8718" width="11.5703125" customWidth="1"/>
    <col min="8719" max="8719" width="14.28515625" customWidth="1"/>
    <col min="8962" max="8962" width="6" customWidth="1"/>
    <col min="8963" max="8963" width="16.7109375" customWidth="1"/>
    <col min="8964" max="8964" width="26.28515625" customWidth="1"/>
    <col min="8965" max="8965" width="7" customWidth="1"/>
    <col min="8966" max="8966" width="22.28515625" customWidth="1"/>
    <col min="8967" max="8967" width="6.42578125" customWidth="1"/>
    <col min="8968" max="8968" width="15.28515625" customWidth="1"/>
    <col min="8969" max="8969" width="13.5703125" customWidth="1"/>
    <col min="8970" max="8970" width="15.7109375" customWidth="1"/>
    <col min="8971" max="8971" width="14.140625" customWidth="1"/>
    <col min="8972" max="8972" width="15.28515625" customWidth="1"/>
    <col min="8973" max="8974" width="11.5703125" customWidth="1"/>
    <col min="8975" max="8975" width="14.28515625" customWidth="1"/>
    <col min="9218" max="9218" width="6" customWidth="1"/>
    <col min="9219" max="9219" width="16.7109375" customWidth="1"/>
    <col min="9220" max="9220" width="26.28515625" customWidth="1"/>
    <col min="9221" max="9221" width="7" customWidth="1"/>
    <col min="9222" max="9222" width="22.28515625" customWidth="1"/>
    <col min="9223" max="9223" width="6.42578125" customWidth="1"/>
    <col min="9224" max="9224" width="15.28515625" customWidth="1"/>
    <col min="9225" max="9225" width="13.5703125" customWidth="1"/>
    <col min="9226" max="9226" width="15.7109375" customWidth="1"/>
    <col min="9227" max="9227" width="14.140625" customWidth="1"/>
    <col min="9228" max="9228" width="15.28515625" customWidth="1"/>
    <col min="9229" max="9230" width="11.5703125" customWidth="1"/>
    <col min="9231" max="9231" width="14.28515625" customWidth="1"/>
    <col min="9474" max="9474" width="6" customWidth="1"/>
    <col min="9475" max="9475" width="16.7109375" customWidth="1"/>
    <col min="9476" max="9476" width="26.28515625" customWidth="1"/>
    <col min="9477" max="9477" width="7" customWidth="1"/>
    <col min="9478" max="9478" width="22.28515625" customWidth="1"/>
    <col min="9479" max="9479" width="6.42578125" customWidth="1"/>
    <col min="9480" max="9480" width="15.28515625" customWidth="1"/>
    <col min="9481" max="9481" width="13.5703125" customWidth="1"/>
    <col min="9482" max="9482" width="15.7109375" customWidth="1"/>
    <col min="9483" max="9483" width="14.140625" customWidth="1"/>
    <col min="9484" max="9484" width="15.28515625" customWidth="1"/>
    <col min="9485" max="9486" width="11.5703125" customWidth="1"/>
    <col min="9487" max="9487" width="14.28515625" customWidth="1"/>
    <col min="9730" max="9730" width="6" customWidth="1"/>
    <col min="9731" max="9731" width="16.7109375" customWidth="1"/>
    <col min="9732" max="9732" width="26.28515625" customWidth="1"/>
    <col min="9733" max="9733" width="7" customWidth="1"/>
    <col min="9734" max="9734" width="22.28515625" customWidth="1"/>
    <col min="9735" max="9735" width="6.42578125" customWidth="1"/>
    <col min="9736" max="9736" width="15.28515625" customWidth="1"/>
    <col min="9737" max="9737" width="13.5703125" customWidth="1"/>
    <col min="9738" max="9738" width="15.7109375" customWidth="1"/>
    <col min="9739" max="9739" width="14.140625" customWidth="1"/>
    <col min="9740" max="9740" width="15.28515625" customWidth="1"/>
    <col min="9741" max="9742" width="11.5703125" customWidth="1"/>
    <col min="9743" max="9743" width="14.28515625" customWidth="1"/>
    <col min="9986" max="9986" width="6" customWidth="1"/>
    <col min="9987" max="9987" width="16.7109375" customWidth="1"/>
    <col min="9988" max="9988" width="26.28515625" customWidth="1"/>
    <col min="9989" max="9989" width="7" customWidth="1"/>
    <col min="9990" max="9990" width="22.28515625" customWidth="1"/>
    <col min="9991" max="9991" width="6.42578125" customWidth="1"/>
    <col min="9992" max="9992" width="15.28515625" customWidth="1"/>
    <col min="9993" max="9993" width="13.5703125" customWidth="1"/>
    <col min="9994" max="9994" width="15.7109375" customWidth="1"/>
    <col min="9995" max="9995" width="14.140625" customWidth="1"/>
    <col min="9996" max="9996" width="15.28515625" customWidth="1"/>
    <col min="9997" max="9998" width="11.5703125" customWidth="1"/>
    <col min="9999" max="9999" width="14.28515625" customWidth="1"/>
    <col min="10242" max="10242" width="6" customWidth="1"/>
    <col min="10243" max="10243" width="16.7109375" customWidth="1"/>
    <col min="10244" max="10244" width="26.28515625" customWidth="1"/>
    <col min="10245" max="10245" width="7" customWidth="1"/>
    <col min="10246" max="10246" width="22.28515625" customWidth="1"/>
    <col min="10247" max="10247" width="6.42578125" customWidth="1"/>
    <col min="10248" max="10248" width="15.28515625" customWidth="1"/>
    <col min="10249" max="10249" width="13.5703125" customWidth="1"/>
    <col min="10250" max="10250" width="15.7109375" customWidth="1"/>
    <col min="10251" max="10251" width="14.140625" customWidth="1"/>
    <col min="10252" max="10252" width="15.28515625" customWidth="1"/>
    <col min="10253" max="10254" width="11.5703125" customWidth="1"/>
    <col min="10255" max="10255" width="14.28515625" customWidth="1"/>
    <col min="10498" max="10498" width="6" customWidth="1"/>
    <col min="10499" max="10499" width="16.7109375" customWidth="1"/>
    <col min="10500" max="10500" width="26.28515625" customWidth="1"/>
    <col min="10501" max="10501" width="7" customWidth="1"/>
    <col min="10502" max="10502" width="22.28515625" customWidth="1"/>
    <col min="10503" max="10503" width="6.42578125" customWidth="1"/>
    <col min="10504" max="10504" width="15.28515625" customWidth="1"/>
    <col min="10505" max="10505" width="13.5703125" customWidth="1"/>
    <col min="10506" max="10506" width="15.7109375" customWidth="1"/>
    <col min="10507" max="10507" width="14.140625" customWidth="1"/>
    <col min="10508" max="10508" width="15.28515625" customWidth="1"/>
    <col min="10509" max="10510" width="11.5703125" customWidth="1"/>
    <col min="10511" max="10511" width="14.28515625" customWidth="1"/>
    <col min="10754" max="10754" width="6" customWidth="1"/>
    <col min="10755" max="10755" width="16.7109375" customWidth="1"/>
    <col min="10756" max="10756" width="26.28515625" customWidth="1"/>
    <col min="10757" max="10757" width="7" customWidth="1"/>
    <col min="10758" max="10758" width="22.28515625" customWidth="1"/>
    <col min="10759" max="10759" width="6.42578125" customWidth="1"/>
    <col min="10760" max="10760" width="15.28515625" customWidth="1"/>
    <col min="10761" max="10761" width="13.5703125" customWidth="1"/>
    <col min="10762" max="10762" width="15.7109375" customWidth="1"/>
    <col min="10763" max="10763" width="14.140625" customWidth="1"/>
    <col min="10764" max="10764" width="15.28515625" customWidth="1"/>
    <col min="10765" max="10766" width="11.5703125" customWidth="1"/>
    <col min="10767" max="10767" width="14.28515625" customWidth="1"/>
    <col min="11010" max="11010" width="6" customWidth="1"/>
    <col min="11011" max="11011" width="16.7109375" customWidth="1"/>
    <col min="11012" max="11012" width="26.28515625" customWidth="1"/>
    <col min="11013" max="11013" width="7" customWidth="1"/>
    <col min="11014" max="11014" width="22.28515625" customWidth="1"/>
    <col min="11015" max="11015" width="6.42578125" customWidth="1"/>
    <col min="11016" max="11016" width="15.28515625" customWidth="1"/>
    <col min="11017" max="11017" width="13.5703125" customWidth="1"/>
    <col min="11018" max="11018" width="15.7109375" customWidth="1"/>
    <col min="11019" max="11019" width="14.140625" customWidth="1"/>
    <col min="11020" max="11020" width="15.28515625" customWidth="1"/>
    <col min="11021" max="11022" width="11.5703125" customWidth="1"/>
    <col min="11023" max="11023" width="14.28515625" customWidth="1"/>
    <col min="11266" max="11266" width="6" customWidth="1"/>
    <col min="11267" max="11267" width="16.7109375" customWidth="1"/>
    <col min="11268" max="11268" width="26.28515625" customWidth="1"/>
    <col min="11269" max="11269" width="7" customWidth="1"/>
    <col min="11270" max="11270" width="22.28515625" customWidth="1"/>
    <col min="11271" max="11271" width="6.42578125" customWidth="1"/>
    <col min="11272" max="11272" width="15.28515625" customWidth="1"/>
    <col min="11273" max="11273" width="13.5703125" customWidth="1"/>
    <col min="11274" max="11274" width="15.7109375" customWidth="1"/>
    <col min="11275" max="11275" width="14.140625" customWidth="1"/>
    <col min="11276" max="11276" width="15.28515625" customWidth="1"/>
    <col min="11277" max="11278" width="11.5703125" customWidth="1"/>
    <col min="11279" max="11279" width="14.28515625" customWidth="1"/>
    <col min="11522" max="11522" width="6" customWidth="1"/>
    <col min="11523" max="11523" width="16.7109375" customWidth="1"/>
    <col min="11524" max="11524" width="26.28515625" customWidth="1"/>
    <col min="11525" max="11525" width="7" customWidth="1"/>
    <col min="11526" max="11526" width="22.28515625" customWidth="1"/>
    <col min="11527" max="11527" width="6.42578125" customWidth="1"/>
    <col min="11528" max="11528" width="15.28515625" customWidth="1"/>
    <col min="11529" max="11529" width="13.5703125" customWidth="1"/>
    <col min="11530" max="11530" width="15.7109375" customWidth="1"/>
    <col min="11531" max="11531" width="14.140625" customWidth="1"/>
    <col min="11532" max="11532" width="15.28515625" customWidth="1"/>
    <col min="11533" max="11534" width="11.5703125" customWidth="1"/>
    <col min="11535" max="11535" width="14.28515625" customWidth="1"/>
    <col min="11778" max="11778" width="6" customWidth="1"/>
    <col min="11779" max="11779" width="16.7109375" customWidth="1"/>
    <col min="11780" max="11780" width="26.28515625" customWidth="1"/>
    <col min="11781" max="11781" width="7" customWidth="1"/>
    <col min="11782" max="11782" width="22.28515625" customWidth="1"/>
    <col min="11783" max="11783" width="6.42578125" customWidth="1"/>
    <col min="11784" max="11784" width="15.28515625" customWidth="1"/>
    <col min="11785" max="11785" width="13.5703125" customWidth="1"/>
    <col min="11786" max="11786" width="15.7109375" customWidth="1"/>
    <col min="11787" max="11787" width="14.140625" customWidth="1"/>
    <col min="11788" max="11788" width="15.28515625" customWidth="1"/>
    <col min="11789" max="11790" width="11.5703125" customWidth="1"/>
    <col min="11791" max="11791" width="14.28515625" customWidth="1"/>
    <col min="12034" max="12034" width="6" customWidth="1"/>
    <col min="12035" max="12035" width="16.7109375" customWidth="1"/>
    <col min="12036" max="12036" width="26.28515625" customWidth="1"/>
    <col min="12037" max="12037" width="7" customWidth="1"/>
    <col min="12038" max="12038" width="22.28515625" customWidth="1"/>
    <col min="12039" max="12039" width="6.42578125" customWidth="1"/>
    <col min="12040" max="12040" width="15.28515625" customWidth="1"/>
    <col min="12041" max="12041" width="13.5703125" customWidth="1"/>
    <col min="12042" max="12042" width="15.7109375" customWidth="1"/>
    <col min="12043" max="12043" width="14.140625" customWidth="1"/>
    <col min="12044" max="12044" width="15.28515625" customWidth="1"/>
    <col min="12045" max="12046" width="11.5703125" customWidth="1"/>
    <col min="12047" max="12047" width="14.28515625" customWidth="1"/>
    <col min="12290" max="12290" width="6" customWidth="1"/>
    <col min="12291" max="12291" width="16.7109375" customWidth="1"/>
    <col min="12292" max="12292" width="26.28515625" customWidth="1"/>
    <col min="12293" max="12293" width="7" customWidth="1"/>
    <col min="12294" max="12294" width="22.28515625" customWidth="1"/>
    <col min="12295" max="12295" width="6.42578125" customWidth="1"/>
    <col min="12296" max="12296" width="15.28515625" customWidth="1"/>
    <col min="12297" max="12297" width="13.5703125" customWidth="1"/>
    <col min="12298" max="12298" width="15.7109375" customWidth="1"/>
    <col min="12299" max="12299" width="14.140625" customWidth="1"/>
    <col min="12300" max="12300" width="15.28515625" customWidth="1"/>
    <col min="12301" max="12302" width="11.5703125" customWidth="1"/>
    <col min="12303" max="12303" width="14.28515625" customWidth="1"/>
    <col min="12546" max="12546" width="6" customWidth="1"/>
    <col min="12547" max="12547" width="16.7109375" customWidth="1"/>
    <col min="12548" max="12548" width="26.28515625" customWidth="1"/>
    <col min="12549" max="12549" width="7" customWidth="1"/>
    <col min="12550" max="12550" width="22.28515625" customWidth="1"/>
    <col min="12551" max="12551" width="6.42578125" customWidth="1"/>
    <col min="12552" max="12552" width="15.28515625" customWidth="1"/>
    <col min="12553" max="12553" width="13.5703125" customWidth="1"/>
    <col min="12554" max="12554" width="15.7109375" customWidth="1"/>
    <col min="12555" max="12555" width="14.140625" customWidth="1"/>
    <col min="12556" max="12556" width="15.28515625" customWidth="1"/>
    <col min="12557" max="12558" width="11.5703125" customWidth="1"/>
    <col min="12559" max="12559" width="14.28515625" customWidth="1"/>
    <col min="12802" max="12802" width="6" customWidth="1"/>
    <col min="12803" max="12803" width="16.7109375" customWidth="1"/>
    <col min="12804" max="12804" width="26.28515625" customWidth="1"/>
    <col min="12805" max="12805" width="7" customWidth="1"/>
    <col min="12806" max="12806" width="22.28515625" customWidth="1"/>
    <col min="12807" max="12807" width="6.42578125" customWidth="1"/>
    <col min="12808" max="12808" width="15.28515625" customWidth="1"/>
    <col min="12809" max="12809" width="13.5703125" customWidth="1"/>
    <col min="12810" max="12810" width="15.7109375" customWidth="1"/>
    <col min="12811" max="12811" width="14.140625" customWidth="1"/>
    <col min="12812" max="12812" width="15.28515625" customWidth="1"/>
    <col min="12813" max="12814" width="11.5703125" customWidth="1"/>
    <col min="12815" max="12815" width="14.28515625" customWidth="1"/>
    <col min="13058" max="13058" width="6" customWidth="1"/>
    <col min="13059" max="13059" width="16.7109375" customWidth="1"/>
    <col min="13060" max="13060" width="26.28515625" customWidth="1"/>
    <col min="13061" max="13061" width="7" customWidth="1"/>
    <col min="13062" max="13062" width="22.28515625" customWidth="1"/>
    <col min="13063" max="13063" width="6.42578125" customWidth="1"/>
    <col min="13064" max="13064" width="15.28515625" customWidth="1"/>
    <col min="13065" max="13065" width="13.5703125" customWidth="1"/>
    <col min="13066" max="13066" width="15.7109375" customWidth="1"/>
    <col min="13067" max="13067" width="14.140625" customWidth="1"/>
    <col min="13068" max="13068" width="15.28515625" customWidth="1"/>
    <col min="13069" max="13070" width="11.5703125" customWidth="1"/>
    <col min="13071" max="13071" width="14.28515625" customWidth="1"/>
    <col min="13314" max="13314" width="6" customWidth="1"/>
    <col min="13315" max="13315" width="16.7109375" customWidth="1"/>
    <col min="13316" max="13316" width="26.28515625" customWidth="1"/>
    <col min="13317" max="13317" width="7" customWidth="1"/>
    <col min="13318" max="13318" width="22.28515625" customWidth="1"/>
    <col min="13319" max="13319" width="6.42578125" customWidth="1"/>
    <col min="13320" max="13320" width="15.28515625" customWidth="1"/>
    <col min="13321" max="13321" width="13.5703125" customWidth="1"/>
    <col min="13322" max="13322" width="15.7109375" customWidth="1"/>
    <col min="13323" max="13323" width="14.140625" customWidth="1"/>
    <col min="13324" max="13324" width="15.28515625" customWidth="1"/>
    <col min="13325" max="13326" width="11.5703125" customWidth="1"/>
    <col min="13327" max="13327" width="14.28515625" customWidth="1"/>
    <col min="13570" max="13570" width="6" customWidth="1"/>
    <col min="13571" max="13571" width="16.7109375" customWidth="1"/>
    <col min="13572" max="13572" width="26.28515625" customWidth="1"/>
    <col min="13573" max="13573" width="7" customWidth="1"/>
    <col min="13574" max="13574" width="22.28515625" customWidth="1"/>
    <col min="13575" max="13575" width="6.42578125" customWidth="1"/>
    <col min="13576" max="13576" width="15.28515625" customWidth="1"/>
    <col min="13577" max="13577" width="13.5703125" customWidth="1"/>
    <col min="13578" max="13578" width="15.7109375" customWidth="1"/>
    <col min="13579" max="13579" width="14.140625" customWidth="1"/>
    <col min="13580" max="13580" width="15.28515625" customWidth="1"/>
    <col min="13581" max="13582" width="11.5703125" customWidth="1"/>
    <col min="13583" max="13583" width="14.28515625" customWidth="1"/>
    <col min="13826" max="13826" width="6" customWidth="1"/>
    <col min="13827" max="13827" width="16.7109375" customWidth="1"/>
    <col min="13828" max="13828" width="26.28515625" customWidth="1"/>
    <col min="13829" max="13829" width="7" customWidth="1"/>
    <col min="13830" max="13830" width="22.28515625" customWidth="1"/>
    <col min="13831" max="13831" width="6.42578125" customWidth="1"/>
    <col min="13832" max="13832" width="15.28515625" customWidth="1"/>
    <col min="13833" max="13833" width="13.5703125" customWidth="1"/>
    <col min="13834" max="13834" width="15.7109375" customWidth="1"/>
    <col min="13835" max="13835" width="14.140625" customWidth="1"/>
    <col min="13836" max="13836" width="15.28515625" customWidth="1"/>
    <col min="13837" max="13838" width="11.5703125" customWidth="1"/>
    <col min="13839" max="13839" width="14.28515625" customWidth="1"/>
    <col min="14082" max="14082" width="6" customWidth="1"/>
    <col min="14083" max="14083" width="16.7109375" customWidth="1"/>
    <col min="14084" max="14084" width="26.28515625" customWidth="1"/>
    <col min="14085" max="14085" width="7" customWidth="1"/>
    <col min="14086" max="14086" width="22.28515625" customWidth="1"/>
    <col min="14087" max="14087" width="6.42578125" customWidth="1"/>
    <col min="14088" max="14088" width="15.28515625" customWidth="1"/>
    <col min="14089" max="14089" width="13.5703125" customWidth="1"/>
    <col min="14090" max="14090" width="15.7109375" customWidth="1"/>
    <col min="14091" max="14091" width="14.140625" customWidth="1"/>
    <col min="14092" max="14092" width="15.28515625" customWidth="1"/>
    <col min="14093" max="14094" width="11.5703125" customWidth="1"/>
    <col min="14095" max="14095" width="14.28515625" customWidth="1"/>
    <col min="14338" max="14338" width="6" customWidth="1"/>
    <col min="14339" max="14339" width="16.7109375" customWidth="1"/>
    <col min="14340" max="14340" width="26.28515625" customWidth="1"/>
    <col min="14341" max="14341" width="7" customWidth="1"/>
    <col min="14342" max="14342" width="22.28515625" customWidth="1"/>
    <col min="14343" max="14343" width="6.42578125" customWidth="1"/>
    <col min="14344" max="14344" width="15.28515625" customWidth="1"/>
    <col min="14345" max="14345" width="13.5703125" customWidth="1"/>
    <col min="14346" max="14346" width="15.7109375" customWidth="1"/>
    <col min="14347" max="14347" width="14.140625" customWidth="1"/>
    <col min="14348" max="14348" width="15.28515625" customWidth="1"/>
    <col min="14349" max="14350" width="11.5703125" customWidth="1"/>
    <col min="14351" max="14351" width="14.28515625" customWidth="1"/>
    <col min="14594" max="14594" width="6" customWidth="1"/>
    <col min="14595" max="14595" width="16.7109375" customWidth="1"/>
    <col min="14596" max="14596" width="26.28515625" customWidth="1"/>
    <col min="14597" max="14597" width="7" customWidth="1"/>
    <col min="14598" max="14598" width="22.28515625" customWidth="1"/>
    <col min="14599" max="14599" width="6.42578125" customWidth="1"/>
    <col min="14600" max="14600" width="15.28515625" customWidth="1"/>
    <col min="14601" max="14601" width="13.5703125" customWidth="1"/>
    <col min="14602" max="14602" width="15.7109375" customWidth="1"/>
    <col min="14603" max="14603" width="14.140625" customWidth="1"/>
    <col min="14604" max="14604" width="15.28515625" customWidth="1"/>
    <col min="14605" max="14606" width="11.5703125" customWidth="1"/>
    <col min="14607" max="14607" width="14.28515625" customWidth="1"/>
    <col min="14850" max="14850" width="6" customWidth="1"/>
    <col min="14851" max="14851" width="16.7109375" customWidth="1"/>
    <col min="14852" max="14852" width="26.28515625" customWidth="1"/>
    <col min="14853" max="14853" width="7" customWidth="1"/>
    <col min="14854" max="14854" width="22.28515625" customWidth="1"/>
    <col min="14855" max="14855" width="6.42578125" customWidth="1"/>
    <col min="14856" max="14856" width="15.28515625" customWidth="1"/>
    <col min="14857" max="14857" width="13.5703125" customWidth="1"/>
    <col min="14858" max="14858" width="15.7109375" customWidth="1"/>
    <col min="14859" max="14859" width="14.140625" customWidth="1"/>
    <col min="14860" max="14860" width="15.28515625" customWidth="1"/>
    <col min="14861" max="14862" width="11.5703125" customWidth="1"/>
    <col min="14863" max="14863" width="14.28515625" customWidth="1"/>
    <col min="15106" max="15106" width="6" customWidth="1"/>
    <col min="15107" max="15107" width="16.7109375" customWidth="1"/>
    <col min="15108" max="15108" width="26.28515625" customWidth="1"/>
    <col min="15109" max="15109" width="7" customWidth="1"/>
    <col min="15110" max="15110" width="22.28515625" customWidth="1"/>
    <col min="15111" max="15111" width="6.42578125" customWidth="1"/>
    <col min="15112" max="15112" width="15.28515625" customWidth="1"/>
    <col min="15113" max="15113" width="13.5703125" customWidth="1"/>
    <col min="15114" max="15114" width="15.7109375" customWidth="1"/>
    <col min="15115" max="15115" width="14.140625" customWidth="1"/>
    <col min="15116" max="15116" width="15.28515625" customWidth="1"/>
    <col min="15117" max="15118" width="11.5703125" customWidth="1"/>
    <col min="15119" max="15119" width="14.28515625" customWidth="1"/>
    <col min="15362" max="15362" width="6" customWidth="1"/>
    <col min="15363" max="15363" width="16.7109375" customWidth="1"/>
    <col min="15364" max="15364" width="26.28515625" customWidth="1"/>
    <col min="15365" max="15365" width="7" customWidth="1"/>
    <col min="15366" max="15366" width="22.28515625" customWidth="1"/>
    <col min="15367" max="15367" width="6.42578125" customWidth="1"/>
    <col min="15368" max="15368" width="15.28515625" customWidth="1"/>
    <col min="15369" max="15369" width="13.5703125" customWidth="1"/>
    <col min="15370" max="15370" width="15.7109375" customWidth="1"/>
    <col min="15371" max="15371" width="14.140625" customWidth="1"/>
    <col min="15372" max="15372" width="15.28515625" customWidth="1"/>
    <col min="15373" max="15374" width="11.5703125" customWidth="1"/>
    <col min="15375" max="15375" width="14.28515625" customWidth="1"/>
    <col min="15618" max="15618" width="6" customWidth="1"/>
    <col min="15619" max="15619" width="16.7109375" customWidth="1"/>
    <col min="15620" max="15620" width="26.28515625" customWidth="1"/>
    <col min="15621" max="15621" width="7" customWidth="1"/>
    <col min="15622" max="15622" width="22.28515625" customWidth="1"/>
    <col min="15623" max="15623" width="6.42578125" customWidth="1"/>
    <col min="15624" max="15624" width="15.28515625" customWidth="1"/>
    <col min="15625" max="15625" width="13.5703125" customWidth="1"/>
    <col min="15626" max="15626" width="15.7109375" customWidth="1"/>
    <col min="15627" max="15627" width="14.140625" customWidth="1"/>
    <col min="15628" max="15628" width="15.28515625" customWidth="1"/>
    <col min="15629" max="15630" width="11.5703125" customWidth="1"/>
    <col min="15631" max="15631" width="14.28515625" customWidth="1"/>
    <col min="15874" max="15874" width="6" customWidth="1"/>
    <col min="15875" max="15875" width="16.7109375" customWidth="1"/>
    <col min="15876" max="15876" width="26.28515625" customWidth="1"/>
    <col min="15877" max="15877" width="7" customWidth="1"/>
    <col min="15878" max="15878" width="22.28515625" customWidth="1"/>
    <col min="15879" max="15879" width="6.42578125" customWidth="1"/>
    <col min="15880" max="15880" width="15.28515625" customWidth="1"/>
    <col min="15881" max="15881" width="13.5703125" customWidth="1"/>
    <col min="15882" max="15882" width="15.7109375" customWidth="1"/>
    <col min="15883" max="15883" width="14.140625" customWidth="1"/>
    <col min="15884" max="15884" width="15.28515625" customWidth="1"/>
    <col min="15885" max="15886" width="11.5703125" customWidth="1"/>
    <col min="15887" max="15887" width="14.28515625" customWidth="1"/>
    <col min="16130" max="16130" width="6" customWidth="1"/>
    <col min="16131" max="16131" width="16.7109375" customWidth="1"/>
    <col min="16132" max="16132" width="26.28515625" customWidth="1"/>
    <col min="16133" max="16133" width="7" customWidth="1"/>
    <col min="16134" max="16134" width="22.28515625" customWidth="1"/>
    <col min="16135" max="16135" width="6.42578125" customWidth="1"/>
    <col min="16136" max="16136" width="15.28515625" customWidth="1"/>
    <col min="16137" max="16137" width="13.5703125" customWidth="1"/>
    <col min="16138" max="16138" width="15.7109375" customWidth="1"/>
    <col min="16139" max="16139" width="14.140625" customWidth="1"/>
    <col min="16140" max="16140" width="15.28515625" customWidth="1"/>
    <col min="16141" max="16142" width="11.5703125" customWidth="1"/>
    <col min="16143" max="16143" width="14.28515625" customWidth="1"/>
  </cols>
  <sheetData>
    <row r="1" spans="1:16" ht="22.5" customHeight="1" x14ac:dyDescent="0.3">
      <c r="A1" s="945" t="s">
        <v>69</v>
      </c>
      <c r="B1" s="945"/>
      <c r="C1" s="945"/>
      <c r="D1" s="945"/>
      <c r="E1" s="945"/>
      <c r="F1" s="945"/>
      <c r="G1" s="945"/>
      <c r="H1" s="945"/>
      <c r="I1" s="945"/>
      <c r="J1" s="945"/>
      <c r="K1" s="875"/>
      <c r="L1" s="21"/>
      <c r="M1" s="21"/>
      <c r="O1" s="875"/>
    </row>
    <row r="2" spans="1:16" s="189" customFormat="1" ht="47.25" customHeight="1" x14ac:dyDescent="0.25">
      <c r="A2" s="186"/>
      <c r="B2" s="186"/>
      <c r="C2" s="187" t="s">
        <v>70</v>
      </c>
      <c r="D2" s="186" t="s">
        <v>71</v>
      </c>
      <c r="E2" s="188" t="s">
        <v>72</v>
      </c>
      <c r="F2" s="188" t="s">
        <v>73</v>
      </c>
      <c r="G2" s="186" t="s">
        <v>74</v>
      </c>
      <c r="H2" s="186" t="s">
        <v>75</v>
      </c>
      <c r="I2" s="188" t="s">
        <v>175</v>
      </c>
      <c r="J2" s="186" t="s">
        <v>77</v>
      </c>
      <c r="K2" s="188" t="s">
        <v>76</v>
      </c>
      <c r="L2" s="188" t="s">
        <v>176</v>
      </c>
      <c r="M2" s="188" t="s">
        <v>78</v>
      </c>
      <c r="N2" s="23" t="s">
        <v>177</v>
      </c>
      <c r="O2" s="188" t="s">
        <v>76</v>
      </c>
      <c r="P2" s="188" t="s">
        <v>178</v>
      </c>
    </row>
    <row r="3" spans="1:16" ht="18.75" customHeight="1" x14ac:dyDescent="0.3">
      <c r="A3" s="24">
        <v>1</v>
      </c>
      <c r="B3" s="25" t="s">
        <v>20</v>
      </c>
    </row>
    <row r="4" spans="1:16" ht="15" customHeight="1" x14ac:dyDescent="0.25">
      <c r="C4" s="29" t="s">
        <v>79</v>
      </c>
      <c r="G4" s="30"/>
      <c r="H4" s="30"/>
      <c r="I4" s="31"/>
      <c r="J4" s="30"/>
      <c r="K4" s="31"/>
      <c r="L4" s="31"/>
      <c r="M4" s="31"/>
      <c r="O4" s="31"/>
    </row>
    <row r="5" spans="1:16" ht="31.5" customHeight="1" x14ac:dyDescent="0.25">
      <c r="C5" s="181">
        <v>41275</v>
      </c>
      <c r="D5" s="57" t="s">
        <v>80</v>
      </c>
      <c r="E5" s="302" t="s">
        <v>302</v>
      </c>
      <c r="F5" s="2">
        <v>87</v>
      </c>
      <c r="G5" s="63">
        <v>587</v>
      </c>
      <c r="H5" s="63">
        <f>12*G5</f>
        <v>7044</v>
      </c>
      <c r="I5" s="68" t="s">
        <v>81</v>
      </c>
      <c r="J5" s="183">
        <v>190</v>
      </c>
      <c r="K5" s="68" t="s">
        <v>82</v>
      </c>
      <c r="L5" s="64">
        <f>J5+G5</f>
        <v>777</v>
      </c>
      <c r="M5" s="64">
        <f>12*L5</f>
        <v>9324</v>
      </c>
      <c r="N5" s="58" t="s">
        <v>315</v>
      </c>
      <c r="O5" s="211" t="s">
        <v>179</v>
      </c>
      <c r="P5" s="212" t="s">
        <v>189</v>
      </c>
    </row>
    <row r="6" spans="1:16" ht="31.5" customHeight="1" x14ac:dyDescent="0.25">
      <c r="C6" s="181" t="s">
        <v>158</v>
      </c>
      <c r="D6" s="57" t="s">
        <v>83</v>
      </c>
      <c r="E6" s="302" t="s">
        <v>303</v>
      </c>
      <c r="F6" s="2">
        <v>123</v>
      </c>
      <c r="G6" s="63">
        <v>669.38</v>
      </c>
      <c r="H6" s="63">
        <f>1*G6</f>
        <v>669.38</v>
      </c>
      <c r="I6" s="68" t="s">
        <v>81</v>
      </c>
      <c r="J6" s="63">
        <v>179</v>
      </c>
      <c r="K6" s="68" t="s">
        <v>82</v>
      </c>
      <c r="L6" s="64">
        <f>J6+G6</f>
        <v>848.38</v>
      </c>
      <c r="M6" s="64">
        <f>L6*12</f>
        <v>10180.56</v>
      </c>
      <c r="N6" s="60"/>
      <c r="O6" s="211" t="s">
        <v>179</v>
      </c>
      <c r="P6" s="212"/>
    </row>
    <row r="7" spans="1:16" ht="30.75" customHeight="1" x14ac:dyDescent="0.25">
      <c r="C7" s="181" t="s">
        <v>168</v>
      </c>
      <c r="D7" s="57" t="s">
        <v>83</v>
      </c>
      <c r="E7" s="302" t="s">
        <v>314</v>
      </c>
      <c r="F7" s="2">
        <v>123</v>
      </c>
      <c r="G7" s="63">
        <f>7.5*F7</f>
        <v>922.5</v>
      </c>
      <c r="H7" s="63">
        <f>11*G7</f>
        <v>10147.5</v>
      </c>
      <c r="I7" s="68" t="s">
        <v>81</v>
      </c>
      <c r="J7" s="63">
        <v>200</v>
      </c>
      <c r="K7" s="68" t="s">
        <v>82</v>
      </c>
      <c r="L7" s="64">
        <f>J7+G7</f>
        <v>1122.5</v>
      </c>
      <c r="M7" s="64">
        <f>11*L7</f>
        <v>12347.5</v>
      </c>
      <c r="N7" s="60"/>
      <c r="O7" s="211" t="s">
        <v>179</v>
      </c>
      <c r="P7" s="212"/>
    </row>
    <row r="8" spans="1:16" ht="20.25" customHeight="1" x14ac:dyDescent="0.3">
      <c r="A8" s="65">
        <v>3</v>
      </c>
      <c r="B8" s="22" t="s">
        <v>93</v>
      </c>
      <c r="G8" s="30"/>
      <c r="H8" s="30"/>
      <c r="I8" s="31"/>
      <c r="J8" s="30"/>
      <c r="K8" s="31"/>
      <c r="L8" s="31"/>
      <c r="M8" s="31"/>
      <c r="O8" s="31"/>
    </row>
    <row r="9" spans="1:16" ht="17.100000000000001" customHeight="1" thickBot="1" x14ac:dyDescent="0.3">
      <c r="C9" s="66" t="s">
        <v>94</v>
      </c>
      <c r="D9" s="32"/>
      <c r="G9" s="30"/>
      <c r="H9" s="30"/>
      <c r="I9" s="31"/>
      <c r="J9" s="30"/>
      <c r="K9" s="31"/>
      <c r="L9" s="31"/>
      <c r="M9" s="31"/>
      <c r="O9" s="31"/>
    </row>
    <row r="10" spans="1:16" ht="28.5" customHeight="1" thickBot="1" x14ac:dyDescent="0.3">
      <c r="C10" s="38" t="s">
        <v>338</v>
      </c>
      <c r="D10" s="39" t="s">
        <v>95</v>
      </c>
      <c r="E10" s="303" t="s">
        <v>305</v>
      </c>
      <c r="F10" s="10">
        <v>180.22</v>
      </c>
      <c r="G10" s="40">
        <v>1279.55</v>
      </c>
      <c r="H10" s="42">
        <f>10*G10</f>
        <v>12795.5</v>
      </c>
      <c r="I10" s="68" t="s">
        <v>96</v>
      </c>
      <c r="J10" s="184">
        <v>583</v>
      </c>
      <c r="K10" s="69" t="s">
        <v>97</v>
      </c>
      <c r="L10" s="41">
        <f>G10+J10</f>
        <v>1862.55</v>
      </c>
      <c r="M10" s="42">
        <f>10*L10</f>
        <v>18625.5</v>
      </c>
      <c r="N10" s="58" t="s">
        <v>316</v>
      </c>
      <c r="O10" s="68" t="s">
        <v>180</v>
      </c>
      <c r="P10" s="212" t="s">
        <v>188</v>
      </c>
    </row>
    <row r="11" spans="1:16" ht="22.5" customHeight="1" x14ac:dyDescent="0.3">
      <c r="A11" s="65">
        <v>4</v>
      </c>
      <c r="B11" s="22" t="s">
        <v>0</v>
      </c>
      <c r="G11" s="30"/>
      <c r="H11" s="30"/>
      <c r="I11" s="31"/>
      <c r="J11" s="30"/>
      <c r="K11" s="31"/>
      <c r="L11" s="31"/>
      <c r="M11" s="31"/>
      <c r="O11" s="31"/>
    </row>
    <row r="12" spans="1:16" ht="17.100000000000001" customHeight="1" x14ac:dyDescent="0.25">
      <c r="C12" s="124" t="s">
        <v>107</v>
      </c>
      <c r="D12" s="32"/>
      <c r="G12" s="30"/>
      <c r="H12" s="30"/>
      <c r="I12" s="31"/>
      <c r="J12" s="30"/>
      <c r="K12" s="31"/>
      <c r="L12" s="31"/>
      <c r="M12" s="31"/>
      <c r="O12" s="31"/>
    </row>
    <row r="13" spans="1:16" ht="27.75" customHeight="1" x14ac:dyDescent="0.25">
      <c r="C13" s="76" t="s">
        <v>155</v>
      </c>
      <c r="D13" s="57"/>
      <c r="E13" s="302" t="s">
        <v>308</v>
      </c>
      <c r="F13" s="2">
        <v>75</v>
      </c>
      <c r="G13" s="63">
        <f>L13-J13</f>
        <v>532.5</v>
      </c>
      <c r="H13" s="63">
        <f>12*G13</f>
        <v>6390</v>
      </c>
      <c r="I13" s="68" t="s">
        <v>108</v>
      </c>
      <c r="J13" s="63">
        <v>70</v>
      </c>
      <c r="K13" s="68" t="s">
        <v>109</v>
      </c>
      <c r="L13" s="64">
        <v>602.5</v>
      </c>
      <c r="M13" s="64"/>
      <c r="N13" s="60"/>
      <c r="O13" s="68" t="s">
        <v>197</v>
      </c>
      <c r="P13" s="212"/>
    </row>
    <row r="14" spans="1:16" ht="17.100000000000001" customHeight="1" x14ac:dyDescent="0.25">
      <c r="C14" s="75" t="s">
        <v>110</v>
      </c>
      <c r="D14" s="57"/>
      <c r="G14" s="30"/>
      <c r="H14" s="30"/>
      <c r="I14" s="31"/>
      <c r="J14" s="30"/>
      <c r="K14" s="31"/>
      <c r="L14" s="31"/>
      <c r="M14" s="31"/>
      <c r="O14" s="31"/>
    </row>
    <row r="15" spans="1:16" ht="42.75" customHeight="1" x14ac:dyDescent="0.25">
      <c r="C15" s="182" t="s">
        <v>161</v>
      </c>
      <c r="D15" s="45"/>
      <c r="E15" s="302" t="s">
        <v>310</v>
      </c>
      <c r="F15" s="2">
        <v>81.5</v>
      </c>
      <c r="G15" s="63">
        <f>7.5*F15</f>
        <v>611.25</v>
      </c>
      <c r="H15" s="63"/>
      <c r="I15" s="68" t="s">
        <v>163</v>
      </c>
      <c r="J15" s="63">
        <v>120</v>
      </c>
      <c r="K15" s="68" t="s">
        <v>162</v>
      </c>
      <c r="L15" s="74">
        <f>J15+G15</f>
        <v>731.25</v>
      </c>
      <c r="M15" s="74"/>
      <c r="N15" s="60"/>
      <c r="O15" s="68" t="s">
        <v>197</v>
      </c>
      <c r="P15" s="213" t="s">
        <v>187</v>
      </c>
    </row>
    <row r="16" spans="1:16" ht="17.100000000000001" customHeight="1" x14ac:dyDescent="0.25">
      <c r="C16" s="125" t="s">
        <v>115</v>
      </c>
      <c r="D16" s="45"/>
      <c r="G16" s="30"/>
      <c r="H16" s="30"/>
      <c r="I16" s="31"/>
      <c r="J16" s="30"/>
      <c r="K16" s="31"/>
      <c r="L16" s="31"/>
      <c r="M16" s="31"/>
      <c r="O16" s="31"/>
    </row>
    <row r="17" spans="3:16" ht="27.75" customHeight="1" x14ac:dyDescent="0.25">
      <c r="C17" s="76" t="s">
        <v>116</v>
      </c>
      <c r="D17" s="57" t="s">
        <v>84</v>
      </c>
      <c r="E17" s="302" t="s">
        <v>311</v>
      </c>
      <c r="F17" s="2">
        <v>340</v>
      </c>
      <c r="G17" s="63">
        <v>1200</v>
      </c>
      <c r="H17" s="63">
        <f>12*G17</f>
        <v>14400</v>
      </c>
      <c r="I17" s="68" t="s">
        <v>171</v>
      </c>
      <c r="J17" s="63">
        <v>270</v>
      </c>
      <c r="K17" s="68" t="s">
        <v>170</v>
      </c>
      <c r="L17" s="64">
        <v>1470</v>
      </c>
      <c r="M17" s="64">
        <f>12*L17</f>
        <v>17640</v>
      </c>
      <c r="N17" s="60"/>
      <c r="O17" s="68" t="s">
        <v>197</v>
      </c>
      <c r="P17" s="212"/>
    </row>
    <row r="18" spans="3:16" ht="24.75" customHeight="1" x14ac:dyDescent="0.25">
      <c r="C18" s="76" t="s">
        <v>117</v>
      </c>
      <c r="D18" s="57" t="s">
        <v>84</v>
      </c>
      <c r="E18" s="58" t="s">
        <v>118</v>
      </c>
      <c r="F18" s="2">
        <v>340</v>
      </c>
      <c r="G18" s="126" t="s">
        <v>119</v>
      </c>
      <c r="H18" s="126"/>
      <c r="I18" s="127"/>
      <c r="J18" s="63"/>
      <c r="K18" s="127"/>
      <c r="L18" s="64"/>
      <c r="M18" s="64"/>
      <c r="N18" s="2"/>
      <c r="O18" s="68" t="s">
        <v>197</v>
      </c>
      <c r="P18" s="212"/>
    </row>
    <row r="19" spans="3:16" ht="35.25" customHeight="1" x14ac:dyDescent="0.25">
      <c r="C19" s="76" t="s">
        <v>173</v>
      </c>
      <c r="D19" s="57" t="s">
        <v>84</v>
      </c>
      <c r="E19" s="302" t="s">
        <v>311</v>
      </c>
      <c r="F19" s="2">
        <v>340</v>
      </c>
      <c r="G19" s="126"/>
      <c r="H19" s="126"/>
      <c r="I19" s="127"/>
      <c r="J19" s="63">
        <v>300</v>
      </c>
      <c r="K19" s="185" t="s">
        <v>174</v>
      </c>
      <c r="L19" s="64">
        <v>300</v>
      </c>
      <c r="M19" s="64">
        <f>L19*12</f>
        <v>3600</v>
      </c>
      <c r="N19" s="2"/>
      <c r="O19" s="68" t="s">
        <v>197</v>
      </c>
      <c r="P19" s="212"/>
    </row>
  </sheetData>
  <mergeCells count="1">
    <mergeCell ref="A1:J1"/>
  </mergeCells>
  <pageMargins left="0.7" right="0.7" top="0.78740157499999996" bottom="0.78740157499999996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7"/>
  <sheetViews>
    <sheetView tabSelected="1" zoomScale="77" zoomScaleNormal="77" workbookViewId="0">
      <selection activeCell="O17" sqref="O17"/>
    </sheetView>
  </sheetViews>
  <sheetFormatPr baseColWidth="10" defaultRowHeight="14.25" x14ac:dyDescent="0.2"/>
  <cols>
    <col min="1" max="1" width="11.5703125" style="880" bestFit="1" customWidth="1"/>
    <col min="2" max="2" width="12" style="879" bestFit="1" customWidth="1"/>
    <col min="3" max="3" width="35" style="879" customWidth="1"/>
    <col min="4" max="4" width="15.42578125" style="879" customWidth="1"/>
    <col min="5" max="8" width="14.7109375" style="879" customWidth="1"/>
    <col min="9" max="9" width="15.5703125" style="879" customWidth="1"/>
    <col min="10" max="16384" width="11.42578125" style="879"/>
  </cols>
  <sheetData>
    <row r="1" spans="1:9" ht="24.75" customHeight="1" x14ac:dyDescent="0.25">
      <c r="A1" s="949" t="s">
        <v>451</v>
      </c>
      <c r="B1" s="950"/>
      <c r="C1" s="950"/>
      <c r="D1" s="950"/>
      <c r="E1" s="950"/>
      <c r="F1" s="950"/>
      <c r="G1" s="950"/>
      <c r="H1" s="950"/>
      <c r="I1" s="951"/>
    </row>
    <row r="2" spans="1:9" ht="15" x14ac:dyDescent="0.25">
      <c r="A2" s="967"/>
      <c r="B2" s="968"/>
      <c r="C2" s="969"/>
      <c r="D2" s="884" t="s">
        <v>442</v>
      </c>
      <c r="E2" s="884" t="s">
        <v>442</v>
      </c>
      <c r="F2" s="885"/>
      <c r="G2" s="885"/>
      <c r="H2" s="885"/>
      <c r="I2" s="886"/>
    </row>
    <row r="3" spans="1:9" ht="15" customHeight="1" x14ac:dyDescent="0.25">
      <c r="A3" s="973"/>
      <c r="B3" s="974"/>
      <c r="C3" s="975"/>
      <c r="D3" s="887" t="s">
        <v>473</v>
      </c>
      <c r="E3" s="887" t="s">
        <v>441</v>
      </c>
      <c r="F3" s="885"/>
      <c r="G3" s="885"/>
      <c r="H3" s="885"/>
      <c r="I3" s="886"/>
    </row>
    <row r="4" spans="1:9" ht="15" customHeight="1" x14ac:dyDescent="0.25">
      <c r="A4" s="967" t="s">
        <v>450</v>
      </c>
      <c r="B4" s="968"/>
      <c r="C4" s="969"/>
      <c r="D4" s="913">
        <v>1</v>
      </c>
      <c r="E4" s="888" t="s">
        <v>443</v>
      </c>
      <c r="F4" s="885"/>
      <c r="G4" s="885"/>
      <c r="H4" s="885"/>
      <c r="I4" s="886"/>
    </row>
    <row r="5" spans="1:9" ht="15" customHeight="1" x14ac:dyDescent="0.25">
      <c r="A5" s="911"/>
      <c r="B5" s="889"/>
      <c r="C5" s="887" t="s">
        <v>472</v>
      </c>
      <c r="D5" s="913">
        <v>2</v>
      </c>
      <c r="E5" s="888" t="s">
        <v>444</v>
      </c>
      <c r="F5" s="885"/>
      <c r="G5" s="885"/>
      <c r="H5" s="885"/>
      <c r="I5" s="886"/>
    </row>
    <row r="6" spans="1:9" ht="15" x14ac:dyDescent="0.25">
      <c r="A6" s="890"/>
      <c r="B6" s="889"/>
      <c r="C6" s="980">
        <v>2017</v>
      </c>
      <c r="D6" s="913">
        <v>3</v>
      </c>
      <c r="E6" s="888" t="s">
        <v>445</v>
      </c>
      <c r="F6" s="885"/>
      <c r="G6" s="885"/>
      <c r="H6" s="885"/>
      <c r="I6" s="886"/>
    </row>
    <row r="7" spans="1:9" ht="15" customHeight="1" x14ac:dyDescent="0.25">
      <c r="A7" s="970" t="s">
        <v>434</v>
      </c>
      <c r="B7" s="971"/>
      <c r="C7" s="972"/>
      <c r="D7" s="913">
        <v>4</v>
      </c>
      <c r="E7" s="888" t="s">
        <v>446</v>
      </c>
      <c r="F7" s="885"/>
      <c r="G7" s="885"/>
      <c r="H7" s="885"/>
      <c r="I7" s="886"/>
    </row>
    <row r="8" spans="1:9" ht="15" customHeight="1" x14ac:dyDescent="0.25">
      <c r="A8" s="963"/>
      <c r="B8" s="964"/>
      <c r="C8" s="964"/>
      <c r="D8" s="885"/>
      <c r="E8" s="892" t="s">
        <v>467</v>
      </c>
      <c r="F8" s="892" t="s">
        <v>468</v>
      </c>
      <c r="G8" s="892" t="s">
        <v>469</v>
      </c>
      <c r="H8" s="892" t="s">
        <v>470</v>
      </c>
      <c r="I8" s="965" t="s">
        <v>437</v>
      </c>
    </row>
    <row r="9" spans="1:9" ht="15" x14ac:dyDescent="0.25">
      <c r="A9" s="891"/>
      <c r="B9" s="885"/>
      <c r="C9" s="885"/>
      <c r="D9" s="887" t="s">
        <v>435</v>
      </c>
      <c r="E9" s="892">
        <v>42781</v>
      </c>
      <c r="F9" s="892">
        <v>42870</v>
      </c>
      <c r="G9" s="892">
        <v>42962</v>
      </c>
      <c r="H9" s="892">
        <v>43054</v>
      </c>
      <c r="I9" s="966"/>
    </row>
    <row r="10" spans="1:9" x14ac:dyDescent="0.2">
      <c r="A10" s="891"/>
      <c r="B10" s="893">
        <v>70200000</v>
      </c>
      <c r="C10" s="894" t="s">
        <v>433</v>
      </c>
      <c r="D10" s="881">
        <v>1000.02</v>
      </c>
      <c r="E10" s="895">
        <f>IF(MOD(D10*100,4)=3,ROUNDDOWN(D10/4,2)+0.01,ROUNDDOWN(D10/4,2))</f>
        <v>250</v>
      </c>
      <c r="F10" s="895">
        <f>IF(MOD(D10*100,4)=3,ROUNDDOWN(D10/4,2)+0.01,ROUNDDOWN(D10/4,2))</f>
        <v>250</v>
      </c>
      <c r="G10" s="895">
        <f>IF(MOD(D10*100,4)=3,ROUNDDOWN(D10/4,2)+0.01,ROUNDDOWN(D10/4,2))</f>
        <v>250</v>
      </c>
      <c r="H10" s="895">
        <f>D10-E10-F10-G10</f>
        <v>250.02</v>
      </c>
      <c r="I10" s="896">
        <f>SUM(E10:H10)</f>
        <v>1000.02</v>
      </c>
    </row>
    <row r="11" spans="1:9" x14ac:dyDescent="0.2">
      <c r="A11" s="891"/>
      <c r="B11" s="893">
        <v>67323000</v>
      </c>
      <c r="C11" s="894" t="s">
        <v>431</v>
      </c>
      <c r="D11" s="881">
        <v>2974.11</v>
      </c>
      <c r="E11" s="895">
        <f>IF(MOD(D11*100,4)=3,ROUNDDOWN(D11/4,2)+0.01,ROUNDDOWN(D11/4,2))</f>
        <v>743.53</v>
      </c>
      <c r="F11" s="895">
        <f>IF(MOD(D11*100,4)=3,ROUNDDOWN(D11/4,2)+0.01,ROUNDDOWN(D11/4,2))</f>
        <v>743.53</v>
      </c>
      <c r="G11" s="895">
        <f>IF(MOD(D11*100,4)=3,ROUNDDOWN(D11/4,2)+0.01,ROUNDDOWN(D11/4,2))</f>
        <v>743.53</v>
      </c>
      <c r="H11" s="895">
        <f t="shared" ref="H11:H14" si="0">D11-E11-F11-G11</f>
        <v>743.52</v>
      </c>
      <c r="I11" s="896">
        <f>SUM(E11:H11)</f>
        <v>2974.11</v>
      </c>
    </row>
    <row r="12" spans="1:9" x14ac:dyDescent="0.2">
      <c r="A12" s="891"/>
      <c r="B12" s="893">
        <v>67324000</v>
      </c>
      <c r="C12" s="894" t="s">
        <v>432</v>
      </c>
      <c r="D12" s="881">
        <f>74.48+171.36+101.08+232.56</f>
        <v>579.48</v>
      </c>
      <c r="E12" s="895">
        <f t="shared" ref="E12:E14" si="1">IF(MOD(D12*100,4)=3,ROUNDDOWN(D12/4,2)+0.01,ROUNDDOWN(D12/4,2))</f>
        <v>144.87</v>
      </c>
      <c r="F12" s="895">
        <f t="shared" ref="F12:F14" si="2">IF(MOD(D12*100,4)=3,ROUNDDOWN(D12/4,2)+0.01,ROUNDDOWN(D12/4,2))</f>
        <v>144.87</v>
      </c>
      <c r="G12" s="895">
        <f t="shared" ref="G12:G14" si="3">IF(MOD(D12*100,4)=3,ROUNDDOWN(D12/4,2)+0.01,ROUNDDOWN(D12/4,2))</f>
        <v>144.87</v>
      </c>
      <c r="H12" s="895">
        <f t="shared" si="0"/>
        <v>144.87</v>
      </c>
      <c r="I12" s="896">
        <f>SUM(E12:H12)</f>
        <v>579.48</v>
      </c>
    </row>
    <row r="13" spans="1:9" x14ac:dyDescent="0.2">
      <c r="A13" s="891"/>
      <c r="B13" s="893">
        <v>67322000</v>
      </c>
      <c r="C13" s="894" t="s">
        <v>430</v>
      </c>
      <c r="D13" s="881">
        <v>889</v>
      </c>
      <c r="E13" s="895">
        <f t="shared" si="1"/>
        <v>222.25</v>
      </c>
      <c r="F13" s="895">
        <f t="shared" si="2"/>
        <v>222.25</v>
      </c>
      <c r="G13" s="895">
        <f t="shared" si="3"/>
        <v>222.25</v>
      </c>
      <c r="H13" s="895">
        <f t="shared" si="0"/>
        <v>222.25</v>
      </c>
      <c r="I13" s="896">
        <f>SUM(E13:H13)</f>
        <v>889</v>
      </c>
    </row>
    <row r="14" spans="1:9" x14ac:dyDescent="0.2">
      <c r="A14" s="891"/>
      <c r="B14" s="893">
        <v>67321000</v>
      </c>
      <c r="C14" s="894" t="s">
        <v>429</v>
      </c>
      <c r="D14" s="881">
        <v>645.26</v>
      </c>
      <c r="E14" s="895">
        <f t="shared" si="1"/>
        <v>161.31</v>
      </c>
      <c r="F14" s="895">
        <f t="shared" si="2"/>
        <v>161.31</v>
      </c>
      <c r="G14" s="895">
        <f t="shared" si="3"/>
        <v>161.31</v>
      </c>
      <c r="H14" s="895">
        <f t="shared" si="0"/>
        <v>161.33000000000001</v>
      </c>
      <c r="I14" s="896">
        <f>SUM(E14:H14)</f>
        <v>645.26</v>
      </c>
    </row>
    <row r="15" spans="1:9" ht="15" x14ac:dyDescent="0.25">
      <c r="A15" s="891"/>
      <c r="B15" s="885"/>
      <c r="C15" s="977" t="s">
        <v>436</v>
      </c>
      <c r="D15" s="978">
        <f>SUM(D10:D14)</f>
        <v>6087.87</v>
      </c>
      <c r="E15" s="978">
        <f>SUM(E10:E14)</f>
        <v>1521.96</v>
      </c>
      <c r="F15" s="978">
        <f t="shared" ref="F15:H15" si="4">SUM(F10:F14)</f>
        <v>1521.96</v>
      </c>
      <c r="G15" s="978">
        <f t="shared" si="4"/>
        <v>1521.96</v>
      </c>
      <c r="H15" s="978">
        <f t="shared" si="4"/>
        <v>1521.99</v>
      </c>
      <c r="I15" s="979">
        <f>ROUNDUP(SUM(E15:H15),2)</f>
        <v>6087.87</v>
      </c>
    </row>
    <row r="16" spans="1:9" ht="15" x14ac:dyDescent="0.25">
      <c r="A16" s="887" t="s">
        <v>441</v>
      </c>
      <c r="B16" s="887" t="s">
        <v>441</v>
      </c>
      <c r="C16" s="887" t="s">
        <v>438</v>
      </c>
      <c r="D16" s="887"/>
      <c r="E16" s="887" t="s">
        <v>460</v>
      </c>
      <c r="F16" s="887" t="s">
        <v>460</v>
      </c>
      <c r="G16" s="887" t="s">
        <v>460</v>
      </c>
      <c r="H16" s="887" t="s">
        <v>460</v>
      </c>
      <c r="I16" s="887" t="s">
        <v>460</v>
      </c>
    </row>
    <row r="17" spans="1:9" ht="15" x14ac:dyDescent="0.25">
      <c r="A17" s="887" t="s">
        <v>447</v>
      </c>
      <c r="B17" s="887" t="s">
        <v>448</v>
      </c>
      <c r="C17" s="887" t="s">
        <v>439</v>
      </c>
      <c r="D17" s="887" t="s">
        <v>440</v>
      </c>
      <c r="E17" s="893">
        <v>70200000</v>
      </c>
      <c r="F17" s="893">
        <v>67323000</v>
      </c>
      <c r="G17" s="893">
        <v>67324000</v>
      </c>
      <c r="H17" s="893">
        <v>67322000</v>
      </c>
      <c r="I17" s="893">
        <v>67321000</v>
      </c>
    </row>
    <row r="18" spans="1:9" x14ac:dyDescent="0.2">
      <c r="A18" s="914">
        <v>1</v>
      </c>
      <c r="B18" s="976">
        <v>5</v>
      </c>
      <c r="C18" s="882" t="s">
        <v>475</v>
      </c>
      <c r="D18" s="883">
        <v>1230120001</v>
      </c>
      <c r="E18" s="895">
        <f>ROUND($E$10/$B$26*B18,2)</f>
        <v>12.5</v>
      </c>
      <c r="F18" s="895">
        <f>ROUND($E$11/$B$26*B18,2)</f>
        <v>37.18</v>
      </c>
      <c r="G18" s="895">
        <f>ROUND($E$12/$B$26*B18,2)</f>
        <v>7.24</v>
      </c>
      <c r="H18" s="895">
        <f>ROUND($E$13/$B$26*B18,2)</f>
        <v>11.11</v>
      </c>
      <c r="I18" s="896">
        <f>ROUND($E$14/$B$26*B18,2)</f>
        <v>8.07</v>
      </c>
    </row>
    <row r="19" spans="1:9" x14ac:dyDescent="0.2">
      <c r="A19" s="914">
        <v>1</v>
      </c>
      <c r="B19" s="976">
        <v>15</v>
      </c>
      <c r="C19" s="882" t="s">
        <v>476</v>
      </c>
      <c r="D19" s="883">
        <v>1230130001</v>
      </c>
      <c r="E19" s="895">
        <f>$E$10/$B$26*SUM($B$18:B19)-SUM($E$18:E18)</f>
        <v>37.5</v>
      </c>
      <c r="F19" s="895">
        <f>$E$11/$B$26*SUM($B$18:B19)-SUM($F$18:F18)</f>
        <v>111.53</v>
      </c>
      <c r="G19" s="895">
        <f>$E$12/$B$26*SUM($B$18:B19)-SUM($G$18:G18)</f>
        <v>21.73</v>
      </c>
      <c r="H19" s="895">
        <f>$E$13/$B$26*SUM($B$18:B19)-SUM($H$18:H18)</f>
        <v>33.340000000000003</v>
      </c>
      <c r="I19" s="896">
        <f>$E$14/$B$26*SUM($B$18:B19)-SUM($I$18:I18)</f>
        <v>24.19</v>
      </c>
    </row>
    <row r="20" spans="1:9" x14ac:dyDescent="0.2">
      <c r="A20" s="914">
        <v>1</v>
      </c>
      <c r="B20" s="976">
        <v>52</v>
      </c>
      <c r="C20" s="882" t="s">
        <v>477</v>
      </c>
      <c r="D20" s="883">
        <v>1230020001</v>
      </c>
      <c r="E20" s="895">
        <f>$E$10/$B$26*SUM($B$18:B20)-SUM($E$18:E19)</f>
        <v>130</v>
      </c>
      <c r="F20" s="895">
        <f>$E$11/$B$26*SUM($B$18:B20)-SUM($F$18:F19)</f>
        <v>386.63</v>
      </c>
      <c r="G20" s="895">
        <f>$E$12/$B$26*SUM($B$18:B20)-SUM($G$18:G19)</f>
        <v>75.34</v>
      </c>
      <c r="H20" s="895">
        <f>$E$13/$B$26*SUM($B$18:B20)-SUM($H$18:H19)</f>
        <v>115.57</v>
      </c>
      <c r="I20" s="896">
        <f>$E$14/$B$26*SUM($B$18:B20)-SUM($I$18:I19)</f>
        <v>83.88</v>
      </c>
    </row>
    <row r="21" spans="1:9" x14ac:dyDescent="0.2">
      <c r="A21" s="914">
        <v>1</v>
      </c>
      <c r="B21" s="976">
        <v>28</v>
      </c>
      <c r="C21" s="882" t="s">
        <v>478</v>
      </c>
      <c r="D21" s="883">
        <v>1230040001</v>
      </c>
      <c r="E21" s="895">
        <f>$E$10/$B$26*SUM($B$18:B21)-SUM($E$18:E20)</f>
        <v>70</v>
      </c>
      <c r="F21" s="895">
        <f>$E$11/$B$26*SUM($B$18:B21)-SUM($F$18:F20)</f>
        <v>208.19</v>
      </c>
      <c r="G21" s="895">
        <f>$E$12/$B$26*SUM($B$18:B21)-SUM($G$18:G20)</f>
        <v>40.56</v>
      </c>
      <c r="H21" s="895">
        <f>$E$13/$B$26*SUM($B$18:B21)-SUM($H$18:H20)</f>
        <v>62.23</v>
      </c>
      <c r="I21" s="896">
        <f>$E$14/$B$26*SUM($B$18:B21)-SUM($I$18:I20)</f>
        <v>45.17</v>
      </c>
    </row>
    <row r="22" spans="1:9" x14ac:dyDescent="0.2">
      <c r="A22" s="914"/>
      <c r="B22" s="976"/>
      <c r="C22" s="882"/>
      <c r="D22" s="883"/>
      <c r="E22" s="895">
        <f>$E$10/$B$26*SUM($B$18:B22)-SUM($E$18:E21)</f>
        <v>0</v>
      </c>
      <c r="F22" s="895">
        <f>$E$11/$B$26*SUM($B$18:B22)-SUM($F$18:F21)</f>
        <v>0</v>
      </c>
      <c r="G22" s="895">
        <f>$E$12/$B$26*SUM($B$18:B22)-SUM($G$18:G21)</f>
        <v>0</v>
      </c>
      <c r="H22" s="895">
        <f>$E$13/$B$26*SUM($B$18:B22)-SUM($H$18:H21)</f>
        <v>0</v>
      </c>
      <c r="I22" s="896">
        <f>$E$14/$B$26*SUM($B$18:B22)-SUM($I$18:I21)</f>
        <v>0</v>
      </c>
    </row>
    <row r="23" spans="1:9" x14ac:dyDescent="0.2">
      <c r="A23" s="914"/>
      <c r="B23" s="976"/>
      <c r="C23" s="882"/>
      <c r="D23" s="883"/>
      <c r="E23" s="895">
        <f>$E$10/$B$26*SUM($B$18:B23)-SUM($E$18:E22)</f>
        <v>0</v>
      </c>
      <c r="F23" s="895">
        <f>$E$11/$B$26*SUM($B$18:B23)-SUM($F$18:F22)</f>
        <v>0</v>
      </c>
      <c r="G23" s="895">
        <f>$E$12/$B$26*SUM($B$18:B23)-SUM($G$18:G22)</f>
        <v>0</v>
      </c>
      <c r="H23" s="895">
        <f>$E$13/$B$26*SUM($B$18:B23)-SUM($H$18:H22)</f>
        <v>0</v>
      </c>
      <c r="I23" s="896">
        <f>$E$14/$B$26*SUM($B$18:B23)-SUM($I$18:I22)</f>
        <v>0</v>
      </c>
    </row>
    <row r="24" spans="1:9" x14ac:dyDescent="0.2">
      <c r="A24" s="914"/>
      <c r="B24" s="976"/>
      <c r="C24" s="882"/>
      <c r="D24" s="883"/>
      <c r="E24" s="895">
        <f>$E$10/$B$26*SUM($B$18:B24)-SUM($E$18:E23)</f>
        <v>0</v>
      </c>
      <c r="F24" s="895">
        <f>$E$11/$B$26*SUM($B$18:B24)-SUM($F$18:F23)</f>
        <v>0</v>
      </c>
      <c r="G24" s="895">
        <f>$E$12/$B$26*SUM($B$18:B24)-SUM($G$18:G23)</f>
        <v>0</v>
      </c>
      <c r="H24" s="895">
        <f>$E$13/$B$26*SUM($B$18:B24)-SUM($H$18:H23)</f>
        <v>0</v>
      </c>
      <c r="I24" s="896">
        <f>$E$14/$B$26*SUM($B$18:B24)-SUM($I$18:I23)</f>
        <v>0</v>
      </c>
    </row>
    <row r="25" spans="1:9" x14ac:dyDescent="0.2">
      <c r="A25" s="914"/>
      <c r="B25" s="976"/>
      <c r="C25" s="882"/>
      <c r="D25" s="883"/>
      <c r="E25" s="895">
        <f>$E$10/$B$26*SUM($B$18:B25)-SUM($E$18:E24)</f>
        <v>0</v>
      </c>
      <c r="F25" s="895">
        <f>$E$11/$B$26*SUM($B$18:B25)-SUM($F$18:F24)</f>
        <v>0</v>
      </c>
      <c r="G25" s="895">
        <f>$E$12/$B$26*SUM($B$18:B25)-SUM($G$18:G24)</f>
        <v>0</v>
      </c>
      <c r="H25" s="895">
        <f>$E$13/$B$26*SUM($B$18:B25)-SUM($H$18:H24)</f>
        <v>0</v>
      </c>
      <c r="I25" s="896">
        <f>$E$14/$B$26*SUM($B$18:B25)-SUM($I$18:I24)</f>
        <v>0</v>
      </c>
    </row>
    <row r="26" spans="1:9" ht="15" x14ac:dyDescent="0.25">
      <c r="A26" s="899" t="s">
        <v>449</v>
      </c>
      <c r="B26" s="981">
        <f>SUM(B18:B25)</f>
        <v>100</v>
      </c>
      <c r="C26" s="887" t="s">
        <v>471</v>
      </c>
      <c r="D26" s="897">
        <f>SUM(E26:I26)</f>
        <v>1521.96</v>
      </c>
      <c r="E26" s="897">
        <f>SUM(E18:E25)</f>
        <v>250</v>
      </c>
      <c r="F26" s="897">
        <f t="shared" ref="F26:I26" si="5">SUM(F18:F25)</f>
        <v>743.53</v>
      </c>
      <c r="G26" s="897">
        <f t="shared" si="5"/>
        <v>144.87</v>
      </c>
      <c r="H26" s="897">
        <f t="shared" si="5"/>
        <v>222.25</v>
      </c>
      <c r="I26" s="898">
        <f t="shared" si="5"/>
        <v>161.31</v>
      </c>
    </row>
    <row r="27" spans="1:9" ht="15" x14ac:dyDescent="0.25">
      <c r="A27" s="891"/>
      <c r="B27" s="900"/>
      <c r="C27" s="887" t="s">
        <v>457</v>
      </c>
      <c r="D27" s="897">
        <f>SUM(E27:I27)</f>
        <v>1521.97</v>
      </c>
      <c r="E27" s="897">
        <f>E26</f>
        <v>250</v>
      </c>
      <c r="F27" s="897">
        <f>H11</f>
        <v>743.52</v>
      </c>
      <c r="G27" s="897">
        <f>H12</f>
        <v>144.87</v>
      </c>
      <c r="H27" s="897">
        <f>H13</f>
        <v>222.25</v>
      </c>
      <c r="I27" s="898">
        <f>H14</f>
        <v>161.33000000000001</v>
      </c>
    </row>
    <row r="28" spans="1:9" x14ac:dyDescent="0.2">
      <c r="A28" s="891"/>
      <c r="B28" s="900" t="s">
        <v>474</v>
      </c>
      <c r="C28" s="882"/>
      <c r="D28" s="885"/>
      <c r="E28" s="885"/>
      <c r="F28" s="885"/>
      <c r="G28" s="885"/>
      <c r="H28" s="885"/>
      <c r="I28" s="886"/>
    </row>
    <row r="29" spans="1:9" ht="15" customHeight="1" x14ac:dyDescent="0.2">
      <c r="A29" s="901"/>
      <c r="B29" s="962">
        <f ca="1">TODAY()</f>
        <v>42792</v>
      </c>
      <c r="C29" s="952"/>
      <c r="D29" s="953"/>
      <c r="E29" s="954"/>
      <c r="F29" s="902"/>
      <c r="G29" s="947" t="s">
        <v>452</v>
      </c>
      <c r="H29" s="947"/>
      <c r="I29" s="948"/>
    </row>
    <row r="30" spans="1:9" x14ac:dyDescent="0.2">
      <c r="A30" s="904"/>
      <c r="B30" s="962"/>
      <c r="C30" s="955"/>
      <c r="D30" s="956"/>
      <c r="E30" s="957"/>
      <c r="F30" s="902"/>
      <c r="G30" s="947"/>
      <c r="H30" s="947"/>
      <c r="I30" s="948"/>
    </row>
    <row r="31" spans="1:9" x14ac:dyDescent="0.2">
      <c r="A31" s="904"/>
      <c r="B31" s="962"/>
      <c r="C31" s="955"/>
      <c r="D31" s="956"/>
      <c r="E31" s="957"/>
      <c r="F31" s="902"/>
      <c r="G31" s="947"/>
      <c r="H31" s="947"/>
      <c r="I31" s="948"/>
    </row>
    <row r="32" spans="1:9" x14ac:dyDescent="0.2">
      <c r="A32" s="904"/>
      <c r="B32" s="962"/>
      <c r="C32" s="958"/>
      <c r="D32" s="959"/>
      <c r="E32" s="960"/>
      <c r="F32" s="902"/>
      <c r="G32" s="902"/>
      <c r="H32" s="902"/>
      <c r="I32" s="903"/>
    </row>
    <row r="33" spans="1:9" ht="15.75" customHeight="1" thickBot="1" x14ac:dyDescent="0.3">
      <c r="A33" s="905"/>
      <c r="B33" s="906" t="s">
        <v>9</v>
      </c>
      <c r="C33" s="961" t="s">
        <v>453</v>
      </c>
      <c r="D33" s="961"/>
      <c r="E33" s="961"/>
      <c r="F33" s="907"/>
      <c r="G33" s="907"/>
      <c r="H33" s="907"/>
      <c r="I33" s="908"/>
    </row>
    <row r="34" spans="1:9" x14ac:dyDescent="0.2">
      <c r="A34" s="879"/>
    </row>
    <row r="35" spans="1:9" ht="15" x14ac:dyDescent="0.25">
      <c r="A35" s="912" t="s">
        <v>458</v>
      </c>
      <c r="B35" s="909" t="s">
        <v>454</v>
      </c>
    </row>
    <row r="36" spans="1:9" ht="15" x14ac:dyDescent="0.25">
      <c r="A36" s="912" t="s">
        <v>459</v>
      </c>
      <c r="B36" s="912" t="s">
        <v>460</v>
      </c>
      <c r="C36" s="912" t="s">
        <v>461</v>
      </c>
      <c r="D36" s="946" t="s">
        <v>462</v>
      </c>
      <c r="E36" s="946"/>
      <c r="F36" s="946"/>
      <c r="G36" s="946"/>
    </row>
    <row r="37" spans="1:9" x14ac:dyDescent="0.2">
      <c r="A37" s="880">
        <v>1</v>
      </c>
      <c r="B37" s="910">
        <v>67323000</v>
      </c>
      <c r="C37" s="879" t="s">
        <v>431</v>
      </c>
      <c r="D37" s="879" t="s">
        <v>463</v>
      </c>
    </row>
    <row r="38" spans="1:9" x14ac:dyDescent="0.2">
      <c r="A38" s="880">
        <v>2</v>
      </c>
      <c r="B38" s="910">
        <v>67324000</v>
      </c>
      <c r="C38" s="879" t="s">
        <v>432</v>
      </c>
      <c r="D38" s="879" t="s">
        <v>464</v>
      </c>
    </row>
    <row r="39" spans="1:9" x14ac:dyDescent="0.2">
      <c r="A39" s="880">
        <v>3</v>
      </c>
      <c r="C39" s="879" t="s">
        <v>455</v>
      </c>
      <c r="E39" s="879" t="s">
        <v>456</v>
      </c>
    </row>
    <row r="40" spans="1:9" x14ac:dyDescent="0.2">
      <c r="A40" s="880">
        <v>4</v>
      </c>
      <c r="C40" s="879" t="s">
        <v>465</v>
      </c>
    </row>
    <row r="41" spans="1:9" x14ac:dyDescent="0.2">
      <c r="A41" s="880">
        <v>5</v>
      </c>
      <c r="C41" s="879" t="s">
        <v>466</v>
      </c>
    </row>
    <row r="47" spans="1:9" x14ac:dyDescent="0.2">
      <c r="B47" s="877"/>
      <c r="C47" s="878"/>
    </row>
  </sheetData>
  <sheetProtection selectLockedCells="1"/>
  <mergeCells count="12">
    <mergeCell ref="D36:G36"/>
    <mergeCell ref="G29:I31"/>
    <mergeCell ref="A1:I1"/>
    <mergeCell ref="C29:E32"/>
    <mergeCell ref="C33:E33"/>
    <mergeCell ref="B29:B32"/>
    <mergeCell ref="A8:C8"/>
    <mergeCell ref="I8:I9"/>
    <mergeCell ref="A2:C2"/>
    <mergeCell ref="A7:C7"/>
    <mergeCell ref="A3:C3"/>
    <mergeCell ref="A4:C4"/>
  </mergeCells>
  <conditionalFormatting sqref="B18">
    <cfRule type="expression" dxfId="11" priority="13">
      <formula>A18=4</formula>
    </cfRule>
    <cfRule type="expression" dxfId="10" priority="14">
      <formula>A18=3</formula>
    </cfRule>
    <cfRule type="expression" dxfId="9" priority="15">
      <formula>A18=2</formula>
    </cfRule>
    <cfRule type="expression" dxfId="8" priority="16">
      <formula>A18=1</formula>
    </cfRule>
  </conditionalFormatting>
  <conditionalFormatting sqref="B19:B25">
    <cfRule type="expression" dxfId="7" priority="9">
      <formula>A19=4</formula>
    </cfRule>
    <cfRule type="expression" dxfId="6" priority="10">
      <formula>A19=3</formula>
    </cfRule>
    <cfRule type="expression" dxfId="5" priority="11">
      <formula>A19=2</formula>
    </cfRule>
    <cfRule type="expression" dxfId="4" priority="12">
      <formula>A19=1</formula>
    </cfRule>
  </conditionalFormatting>
  <conditionalFormatting sqref="B26">
    <cfRule type="expression" dxfId="3" priority="1">
      <formula>A18=4</formula>
    </cfRule>
    <cfRule type="expression" dxfId="2" priority="2">
      <formula>A18=3</formula>
    </cfRule>
    <cfRule type="expression" dxfId="1" priority="3">
      <formula>A18=2</formula>
    </cfRule>
    <cfRule type="expression" dxfId="0" priority="4">
      <formula>A18=1</formula>
    </cfRule>
  </conditionalFormatting>
  <pageMargins left="0.70866141732283472" right="0.70866141732283472" top="0.78740157480314965" bottom="0.78740157480314965" header="0.31496062992125984" footer="0.31496062992125984"/>
  <pageSetup paperSize="9" scale="86" orientation="landscape" r:id="rId1"/>
  <ignoredErrors>
    <ignoredError sqref="E19:I20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9</vt:i4>
      </vt:variant>
      <vt:variant>
        <vt:lpstr>Benannte Bereiche</vt:lpstr>
      </vt:variant>
      <vt:variant>
        <vt:i4>3</vt:i4>
      </vt:variant>
    </vt:vector>
  </HeadingPairs>
  <TitlesOfParts>
    <vt:vector size="12" baseType="lpstr">
      <vt:lpstr>DB KITA GBA, Rheinenergie</vt:lpstr>
      <vt:lpstr>Rheinenergieübersicht 2014</vt:lpstr>
      <vt:lpstr>DB Kirchengemeinde</vt:lpstr>
      <vt:lpstr>Mieterliste</vt:lpstr>
      <vt:lpstr>Erbbaugrundstücke</vt:lpstr>
      <vt:lpstr>Bankverbindungen</vt:lpstr>
      <vt:lpstr>Tabelle1</vt:lpstr>
      <vt:lpstr>Vermietung ohne KDW</vt:lpstr>
      <vt:lpstr>Tabelle2</vt:lpstr>
      <vt:lpstr>Tabelle2!Druckbereich</vt:lpstr>
      <vt:lpstr>'DB Kirchengemeinde'!Drucktitel</vt:lpstr>
      <vt:lpstr>Mieterliste!Drucktitel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Martha.Hollik</dc:creator>
  <cp:lastModifiedBy>Windows-Benutzer</cp:lastModifiedBy>
  <cp:lastPrinted>2017-02-10T06:55:05Z</cp:lastPrinted>
  <dcterms:created xsi:type="dcterms:W3CDTF">2012-01-31T09:43:29Z</dcterms:created>
  <dcterms:modified xsi:type="dcterms:W3CDTF">2017-02-26T18:18:56Z</dcterms:modified>
</cp:coreProperties>
</file>