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e\Downloads\"/>
    </mc:Choice>
  </mc:AlternateContent>
  <bookViews>
    <workbookView xWindow="0" yWindow="0" windowWidth="23265" windowHeight="10770"/>
  </bookViews>
  <sheets>
    <sheet name="Eingabemaske" sheetId="4" r:id="rId1"/>
    <sheet name="Temperaturverlauf" sheetId="7" r:id="rId2"/>
    <sheet name="Temperaturverlauf Diagramm" sheetId="8" r:id="rId3"/>
    <sheet name="Wasser" sheetId="1" r:id="rId4"/>
    <sheet name="Luft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3" i="7" l="1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M307" i="7"/>
  <c r="M308" i="7"/>
  <c r="M309" i="7"/>
  <c r="M310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26" i="7"/>
  <c r="M327" i="7"/>
  <c r="M328" i="7"/>
  <c r="M329" i="7"/>
  <c r="M330" i="7"/>
  <c r="M331" i="7"/>
  <c r="M332" i="7"/>
  <c r="M333" i="7"/>
  <c r="M334" i="7"/>
  <c r="M335" i="7"/>
  <c r="M336" i="7"/>
  <c r="M337" i="7"/>
  <c r="M338" i="7"/>
  <c r="M3" i="7"/>
  <c r="M4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2" i="7"/>
  <c r="I3" i="7" l="1"/>
  <c r="J3" i="7"/>
  <c r="J2" i="7"/>
  <c r="I2" i="7"/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2" i="4"/>
  <c r="E4" i="6" l="1"/>
  <c r="F4" i="6"/>
  <c r="G4" i="6"/>
  <c r="E5" i="6"/>
  <c r="F5" i="6"/>
  <c r="G5" i="6"/>
  <c r="E6" i="6"/>
  <c r="F6" i="6"/>
  <c r="G6" i="6"/>
  <c r="E7" i="6"/>
  <c r="F7" i="6"/>
  <c r="G7" i="6"/>
  <c r="E8" i="6"/>
  <c r="F8" i="6"/>
  <c r="G8" i="6"/>
  <c r="E9" i="6"/>
  <c r="F9" i="6"/>
  <c r="G9" i="6"/>
  <c r="E10" i="6"/>
  <c r="F10" i="6"/>
  <c r="G10" i="6"/>
  <c r="E11" i="6"/>
  <c r="F11" i="6"/>
  <c r="G11" i="6"/>
  <c r="E12" i="6"/>
  <c r="F12" i="6"/>
  <c r="G12" i="6"/>
  <c r="E13" i="6"/>
  <c r="F13" i="6"/>
  <c r="G13" i="6"/>
  <c r="E14" i="6"/>
  <c r="F14" i="6"/>
  <c r="G14" i="6"/>
  <c r="E15" i="6"/>
  <c r="F15" i="6"/>
  <c r="G15" i="6"/>
  <c r="E16" i="6"/>
  <c r="F16" i="6"/>
  <c r="G16" i="6"/>
  <c r="E17" i="6"/>
  <c r="F17" i="6"/>
  <c r="G17" i="6"/>
  <c r="E18" i="6"/>
  <c r="F18" i="6"/>
  <c r="G18" i="6"/>
  <c r="E19" i="6"/>
  <c r="F19" i="6"/>
  <c r="G19" i="6"/>
  <c r="E20" i="6"/>
  <c r="F20" i="6"/>
  <c r="G20" i="6"/>
  <c r="E21" i="6"/>
  <c r="F21" i="6"/>
  <c r="G21" i="6"/>
  <c r="E22" i="6"/>
  <c r="F22" i="6"/>
  <c r="G22" i="6"/>
  <c r="E23" i="6"/>
  <c r="F23" i="6"/>
  <c r="G23" i="6"/>
  <c r="E24" i="6"/>
  <c r="F24" i="6"/>
  <c r="G24" i="6"/>
  <c r="E25" i="6"/>
  <c r="F25" i="6"/>
  <c r="G25" i="6"/>
  <c r="E26" i="6"/>
  <c r="F26" i="6"/>
  <c r="G26" i="6"/>
  <c r="E27" i="6"/>
  <c r="F27" i="6"/>
  <c r="G27" i="6"/>
  <c r="E28" i="6"/>
  <c r="F28" i="6"/>
  <c r="G28" i="6"/>
  <c r="E29" i="6"/>
  <c r="F29" i="6"/>
  <c r="G29" i="6"/>
  <c r="E30" i="6"/>
  <c r="F30" i="6"/>
  <c r="G30" i="6"/>
  <c r="E31" i="6"/>
  <c r="F31" i="6"/>
  <c r="G31" i="6"/>
  <c r="E32" i="6"/>
  <c r="F32" i="6"/>
  <c r="G32" i="6"/>
  <c r="E33" i="6"/>
  <c r="F33" i="6"/>
  <c r="G33" i="6"/>
  <c r="E34" i="6"/>
  <c r="F34" i="6"/>
  <c r="G34" i="6"/>
  <c r="E35" i="6"/>
  <c r="F35" i="6"/>
  <c r="G35" i="6"/>
  <c r="E36" i="6"/>
  <c r="F36" i="6"/>
  <c r="G36" i="6"/>
  <c r="E37" i="6"/>
  <c r="F37" i="6"/>
  <c r="G37" i="6"/>
  <c r="E38" i="6"/>
  <c r="F38" i="6"/>
  <c r="G38" i="6"/>
  <c r="E39" i="6"/>
  <c r="F39" i="6"/>
  <c r="G39" i="6"/>
  <c r="E40" i="6"/>
  <c r="F40" i="6"/>
  <c r="G40" i="6"/>
  <c r="E41" i="6"/>
  <c r="F41" i="6"/>
  <c r="G41" i="6"/>
  <c r="E42" i="6"/>
  <c r="F42" i="6"/>
  <c r="G42" i="6"/>
  <c r="E43" i="6"/>
  <c r="F43" i="6"/>
  <c r="G43" i="6"/>
  <c r="E44" i="6"/>
  <c r="F44" i="6"/>
  <c r="G44" i="6"/>
  <c r="E45" i="6"/>
  <c r="F45" i="6"/>
  <c r="G45" i="6"/>
  <c r="E46" i="6"/>
  <c r="F46" i="6"/>
  <c r="G46" i="6"/>
  <c r="E47" i="6"/>
  <c r="F47" i="6"/>
  <c r="G47" i="6"/>
  <c r="E48" i="6"/>
  <c r="F48" i="6"/>
  <c r="G48" i="6"/>
  <c r="E49" i="6"/>
  <c r="F49" i="6"/>
  <c r="G49" i="6"/>
  <c r="E50" i="6"/>
  <c r="F50" i="6"/>
  <c r="G50" i="6"/>
  <c r="E51" i="6"/>
  <c r="F51" i="6"/>
  <c r="G51" i="6"/>
  <c r="E52" i="6"/>
  <c r="F52" i="6"/>
  <c r="G52" i="6"/>
  <c r="E53" i="6"/>
  <c r="F53" i="6"/>
  <c r="G53" i="6"/>
  <c r="E54" i="6"/>
  <c r="F54" i="6"/>
  <c r="G54" i="6"/>
  <c r="E55" i="6"/>
  <c r="F55" i="6"/>
  <c r="G55" i="6"/>
  <c r="E56" i="6"/>
  <c r="F56" i="6"/>
  <c r="G56" i="6"/>
  <c r="E57" i="6"/>
  <c r="F57" i="6"/>
  <c r="G57" i="6"/>
  <c r="E58" i="6"/>
  <c r="F58" i="6"/>
  <c r="G58" i="6"/>
  <c r="E59" i="6"/>
  <c r="F59" i="6"/>
  <c r="G59" i="6"/>
  <c r="E60" i="6"/>
  <c r="F60" i="6"/>
  <c r="G60" i="6"/>
  <c r="E61" i="6"/>
  <c r="F61" i="6"/>
  <c r="G61" i="6"/>
  <c r="E62" i="6"/>
  <c r="F62" i="6"/>
  <c r="G62" i="6"/>
  <c r="E63" i="6"/>
  <c r="F63" i="6"/>
  <c r="G63" i="6"/>
  <c r="E64" i="6"/>
  <c r="F64" i="6"/>
  <c r="G64" i="6"/>
  <c r="E65" i="6"/>
  <c r="F65" i="6"/>
  <c r="G65" i="6"/>
  <c r="E66" i="6"/>
  <c r="F66" i="6"/>
  <c r="G66" i="6"/>
  <c r="E67" i="6"/>
  <c r="F67" i="6"/>
  <c r="G67" i="6"/>
  <c r="E68" i="6"/>
  <c r="F68" i="6"/>
  <c r="G68" i="6"/>
  <c r="E69" i="6"/>
  <c r="F69" i="6"/>
  <c r="G69" i="6"/>
  <c r="E70" i="6"/>
  <c r="F70" i="6"/>
  <c r="G70" i="6"/>
  <c r="E71" i="6"/>
  <c r="F71" i="6"/>
  <c r="G71" i="6"/>
  <c r="E72" i="6"/>
  <c r="F72" i="6"/>
  <c r="G72" i="6"/>
  <c r="E73" i="6"/>
  <c r="F73" i="6"/>
  <c r="G73" i="6"/>
  <c r="E74" i="6"/>
  <c r="F74" i="6"/>
  <c r="G74" i="6"/>
  <c r="E75" i="6"/>
  <c r="F75" i="6"/>
  <c r="G75" i="6"/>
  <c r="E76" i="6"/>
  <c r="F76" i="6"/>
  <c r="G76" i="6"/>
  <c r="E77" i="6"/>
  <c r="F77" i="6"/>
  <c r="G77" i="6"/>
  <c r="E78" i="6"/>
  <c r="F78" i="6"/>
  <c r="G78" i="6"/>
  <c r="E79" i="6"/>
  <c r="F79" i="6"/>
  <c r="G79" i="6"/>
  <c r="E80" i="6"/>
  <c r="F80" i="6"/>
  <c r="G80" i="6"/>
  <c r="E81" i="6"/>
  <c r="F81" i="6"/>
  <c r="G81" i="6"/>
  <c r="E82" i="6"/>
  <c r="F82" i="6"/>
  <c r="G82" i="6"/>
  <c r="E83" i="6"/>
  <c r="F83" i="6"/>
  <c r="G83" i="6"/>
  <c r="E84" i="6"/>
  <c r="F84" i="6"/>
  <c r="G84" i="6"/>
  <c r="E85" i="6"/>
  <c r="F85" i="6"/>
  <c r="G85" i="6"/>
  <c r="E86" i="6"/>
  <c r="F86" i="6"/>
  <c r="G86" i="6"/>
  <c r="E87" i="6"/>
  <c r="F87" i="6"/>
  <c r="G87" i="6"/>
  <c r="E88" i="6"/>
  <c r="F88" i="6"/>
  <c r="G88" i="6"/>
  <c r="E89" i="6"/>
  <c r="F89" i="6"/>
  <c r="G89" i="6"/>
  <c r="E90" i="6"/>
  <c r="F90" i="6"/>
  <c r="G90" i="6"/>
  <c r="E91" i="6"/>
  <c r="F91" i="6"/>
  <c r="G91" i="6"/>
  <c r="E92" i="6"/>
  <c r="F92" i="6"/>
  <c r="G92" i="6"/>
  <c r="E93" i="6"/>
  <c r="F93" i="6"/>
  <c r="G93" i="6"/>
  <c r="E94" i="6"/>
  <c r="F94" i="6"/>
  <c r="G94" i="6"/>
  <c r="E95" i="6"/>
  <c r="F95" i="6"/>
  <c r="G95" i="6"/>
  <c r="E96" i="6"/>
  <c r="F96" i="6"/>
  <c r="G96" i="6"/>
  <c r="E97" i="6"/>
  <c r="F97" i="6"/>
  <c r="G97" i="6"/>
  <c r="E98" i="6"/>
  <c r="F98" i="6"/>
  <c r="G98" i="6"/>
  <c r="E99" i="6"/>
  <c r="F99" i="6"/>
  <c r="G99" i="6"/>
  <c r="E100" i="6"/>
  <c r="F100" i="6"/>
  <c r="G100" i="6"/>
  <c r="E101" i="6"/>
  <c r="F101" i="6"/>
  <c r="G101" i="6"/>
  <c r="E102" i="6"/>
  <c r="F102" i="6"/>
  <c r="G102" i="6"/>
  <c r="E103" i="6"/>
  <c r="F103" i="6"/>
  <c r="G103" i="6"/>
  <c r="E104" i="6"/>
  <c r="F104" i="6"/>
  <c r="G104" i="6"/>
  <c r="E105" i="6"/>
  <c r="F105" i="6"/>
  <c r="G105" i="6"/>
  <c r="E106" i="6"/>
  <c r="F106" i="6"/>
  <c r="G106" i="6"/>
  <c r="E107" i="6"/>
  <c r="F107" i="6"/>
  <c r="G107" i="6"/>
  <c r="E108" i="6"/>
  <c r="F108" i="6"/>
  <c r="G108" i="6"/>
  <c r="E109" i="6"/>
  <c r="F109" i="6"/>
  <c r="G109" i="6"/>
  <c r="E110" i="6"/>
  <c r="F110" i="6"/>
  <c r="G110" i="6"/>
  <c r="E111" i="6"/>
  <c r="F111" i="6"/>
  <c r="G111" i="6"/>
  <c r="E112" i="6"/>
  <c r="F112" i="6"/>
  <c r="G112" i="6"/>
  <c r="E113" i="6"/>
  <c r="F113" i="6"/>
  <c r="G113" i="6"/>
  <c r="E114" i="6"/>
  <c r="F114" i="6"/>
  <c r="G114" i="6"/>
  <c r="E115" i="6"/>
  <c r="F115" i="6"/>
  <c r="G115" i="6"/>
  <c r="E116" i="6"/>
  <c r="F116" i="6"/>
  <c r="G116" i="6"/>
  <c r="E117" i="6"/>
  <c r="F117" i="6"/>
  <c r="G117" i="6"/>
  <c r="E118" i="6"/>
  <c r="F118" i="6"/>
  <c r="G118" i="6"/>
  <c r="E119" i="6"/>
  <c r="F119" i="6"/>
  <c r="G119" i="6"/>
  <c r="E120" i="6"/>
  <c r="F120" i="6"/>
  <c r="G120" i="6"/>
  <c r="E121" i="6"/>
  <c r="F121" i="6"/>
  <c r="G121" i="6"/>
  <c r="E122" i="6"/>
  <c r="F122" i="6"/>
  <c r="G122" i="6"/>
  <c r="E123" i="6"/>
  <c r="F123" i="6"/>
  <c r="G123" i="6"/>
  <c r="E124" i="6"/>
  <c r="F124" i="6"/>
  <c r="G124" i="6"/>
  <c r="E125" i="6"/>
  <c r="F125" i="6"/>
  <c r="G125" i="6"/>
  <c r="E126" i="6"/>
  <c r="F126" i="6"/>
  <c r="G126" i="6"/>
  <c r="E127" i="6"/>
  <c r="F127" i="6"/>
  <c r="G127" i="6"/>
  <c r="E128" i="6"/>
  <c r="F128" i="6"/>
  <c r="G128" i="6"/>
  <c r="E129" i="6"/>
  <c r="F129" i="6"/>
  <c r="G129" i="6"/>
  <c r="E130" i="6"/>
  <c r="F130" i="6"/>
  <c r="G130" i="6"/>
  <c r="E131" i="6"/>
  <c r="F131" i="6"/>
  <c r="G131" i="6"/>
  <c r="E132" i="6"/>
  <c r="F132" i="6"/>
  <c r="G132" i="6"/>
  <c r="E133" i="6"/>
  <c r="F133" i="6"/>
  <c r="G133" i="6"/>
  <c r="E134" i="6"/>
  <c r="F134" i="6"/>
  <c r="G134" i="6"/>
  <c r="E135" i="6"/>
  <c r="F135" i="6"/>
  <c r="G135" i="6"/>
  <c r="E136" i="6"/>
  <c r="F136" i="6"/>
  <c r="G136" i="6"/>
  <c r="E137" i="6"/>
  <c r="F137" i="6"/>
  <c r="G137" i="6"/>
  <c r="E138" i="6"/>
  <c r="F138" i="6"/>
  <c r="G138" i="6"/>
  <c r="E139" i="6"/>
  <c r="F139" i="6"/>
  <c r="G139" i="6"/>
  <c r="E140" i="6"/>
  <c r="F140" i="6"/>
  <c r="G140" i="6"/>
  <c r="E141" i="6"/>
  <c r="F141" i="6"/>
  <c r="G141" i="6"/>
  <c r="E142" i="6"/>
  <c r="F142" i="6"/>
  <c r="G142" i="6"/>
  <c r="E143" i="6"/>
  <c r="F143" i="6"/>
  <c r="G143" i="6"/>
  <c r="E144" i="6"/>
  <c r="F144" i="6"/>
  <c r="G144" i="6"/>
  <c r="E145" i="6"/>
  <c r="F145" i="6"/>
  <c r="G145" i="6"/>
  <c r="E146" i="6"/>
  <c r="F146" i="6"/>
  <c r="G146" i="6"/>
  <c r="E147" i="6"/>
  <c r="F147" i="6"/>
  <c r="G147" i="6"/>
  <c r="E148" i="6"/>
  <c r="F148" i="6"/>
  <c r="G148" i="6"/>
  <c r="E149" i="6"/>
  <c r="F149" i="6"/>
  <c r="G149" i="6"/>
  <c r="E150" i="6"/>
  <c r="F150" i="6"/>
  <c r="G150" i="6"/>
  <c r="E151" i="6"/>
  <c r="F151" i="6"/>
  <c r="G151" i="6"/>
  <c r="E152" i="6"/>
  <c r="F152" i="6"/>
  <c r="G152" i="6"/>
  <c r="E153" i="6"/>
  <c r="F153" i="6"/>
  <c r="G153" i="6"/>
  <c r="E154" i="6"/>
  <c r="F154" i="6"/>
  <c r="G154" i="6"/>
  <c r="E155" i="6"/>
  <c r="F155" i="6"/>
  <c r="G155" i="6"/>
  <c r="E156" i="6"/>
  <c r="F156" i="6"/>
  <c r="G156" i="6"/>
  <c r="E157" i="6"/>
  <c r="F157" i="6"/>
  <c r="G157" i="6"/>
  <c r="E158" i="6"/>
  <c r="F158" i="6"/>
  <c r="G158" i="6"/>
  <c r="E159" i="6"/>
  <c r="F159" i="6"/>
  <c r="G159" i="6"/>
  <c r="E160" i="6"/>
  <c r="F160" i="6"/>
  <c r="G160" i="6"/>
  <c r="E161" i="6"/>
  <c r="F161" i="6"/>
  <c r="G161" i="6"/>
  <c r="E162" i="6"/>
  <c r="F162" i="6"/>
  <c r="G162" i="6"/>
  <c r="E163" i="6"/>
  <c r="F163" i="6"/>
  <c r="G163" i="6"/>
  <c r="E164" i="6"/>
  <c r="F164" i="6"/>
  <c r="G164" i="6"/>
  <c r="E165" i="6"/>
  <c r="F165" i="6"/>
  <c r="G165" i="6"/>
  <c r="E166" i="6"/>
  <c r="F166" i="6"/>
  <c r="G166" i="6"/>
  <c r="E167" i="6"/>
  <c r="F167" i="6"/>
  <c r="G167" i="6"/>
  <c r="E168" i="6"/>
  <c r="F168" i="6"/>
  <c r="G168" i="6"/>
  <c r="E169" i="6"/>
  <c r="F169" i="6"/>
  <c r="G169" i="6"/>
  <c r="E170" i="6"/>
  <c r="F170" i="6"/>
  <c r="G170" i="6"/>
  <c r="E171" i="6"/>
  <c r="F171" i="6"/>
  <c r="G171" i="6"/>
  <c r="E172" i="6"/>
  <c r="F172" i="6"/>
  <c r="G172" i="6"/>
  <c r="E173" i="6"/>
  <c r="F173" i="6"/>
  <c r="G173" i="6"/>
  <c r="E174" i="6"/>
  <c r="F174" i="6"/>
  <c r="G174" i="6"/>
  <c r="E175" i="6"/>
  <c r="F175" i="6"/>
  <c r="G175" i="6"/>
  <c r="E176" i="6"/>
  <c r="F176" i="6"/>
  <c r="G176" i="6"/>
  <c r="E177" i="6"/>
  <c r="F177" i="6"/>
  <c r="G177" i="6"/>
  <c r="E178" i="6"/>
  <c r="F178" i="6"/>
  <c r="G178" i="6"/>
  <c r="E179" i="6"/>
  <c r="F179" i="6"/>
  <c r="G179" i="6"/>
  <c r="E180" i="6"/>
  <c r="F180" i="6"/>
  <c r="G180" i="6"/>
  <c r="E181" i="6"/>
  <c r="F181" i="6"/>
  <c r="G181" i="6"/>
  <c r="E182" i="6"/>
  <c r="F182" i="6"/>
  <c r="G182" i="6"/>
  <c r="E183" i="6"/>
  <c r="F183" i="6"/>
  <c r="G183" i="6"/>
  <c r="E184" i="6"/>
  <c r="F184" i="6"/>
  <c r="G184" i="6"/>
  <c r="E185" i="6"/>
  <c r="F185" i="6"/>
  <c r="G185" i="6"/>
  <c r="E186" i="6"/>
  <c r="F186" i="6"/>
  <c r="G186" i="6"/>
  <c r="E187" i="6"/>
  <c r="F187" i="6"/>
  <c r="G187" i="6"/>
  <c r="E188" i="6"/>
  <c r="F188" i="6"/>
  <c r="G188" i="6"/>
  <c r="E189" i="6"/>
  <c r="F189" i="6"/>
  <c r="G189" i="6"/>
  <c r="E190" i="6"/>
  <c r="F190" i="6"/>
  <c r="G190" i="6"/>
  <c r="E191" i="6"/>
  <c r="F191" i="6"/>
  <c r="G191" i="6"/>
  <c r="E192" i="6"/>
  <c r="F192" i="6"/>
  <c r="G192" i="6"/>
  <c r="E193" i="6"/>
  <c r="F193" i="6"/>
  <c r="G193" i="6"/>
  <c r="E194" i="6"/>
  <c r="F194" i="6"/>
  <c r="G194" i="6"/>
  <c r="E195" i="6"/>
  <c r="F195" i="6"/>
  <c r="G195" i="6"/>
  <c r="E196" i="6"/>
  <c r="F196" i="6"/>
  <c r="G196" i="6"/>
  <c r="E197" i="6"/>
  <c r="F197" i="6"/>
  <c r="G197" i="6"/>
  <c r="E198" i="6"/>
  <c r="F198" i="6"/>
  <c r="G198" i="6"/>
  <c r="E199" i="6"/>
  <c r="F199" i="6"/>
  <c r="G199" i="6"/>
  <c r="E200" i="6"/>
  <c r="F200" i="6"/>
  <c r="G200" i="6"/>
  <c r="E201" i="6"/>
  <c r="F201" i="6"/>
  <c r="G201" i="6"/>
  <c r="E202" i="6"/>
  <c r="F202" i="6"/>
  <c r="G202" i="6"/>
  <c r="E203" i="6"/>
  <c r="F203" i="6"/>
  <c r="G203" i="6"/>
  <c r="E204" i="6"/>
  <c r="F204" i="6"/>
  <c r="G204" i="6"/>
  <c r="E205" i="6"/>
  <c r="F205" i="6"/>
  <c r="G205" i="6"/>
  <c r="E206" i="6"/>
  <c r="F206" i="6"/>
  <c r="G206" i="6"/>
  <c r="E207" i="6"/>
  <c r="F207" i="6"/>
  <c r="G207" i="6"/>
  <c r="E208" i="6"/>
  <c r="F208" i="6"/>
  <c r="G208" i="6"/>
  <c r="E209" i="6"/>
  <c r="F209" i="6"/>
  <c r="G209" i="6"/>
  <c r="E210" i="6"/>
  <c r="F210" i="6"/>
  <c r="G210" i="6"/>
  <c r="E211" i="6"/>
  <c r="F211" i="6"/>
  <c r="G211" i="6"/>
  <c r="E212" i="6"/>
  <c r="F212" i="6"/>
  <c r="G212" i="6"/>
  <c r="E213" i="6"/>
  <c r="F213" i="6"/>
  <c r="G213" i="6"/>
  <c r="E214" i="6"/>
  <c r="F214" i="6"/>
  <c r="G214" i="6"/>
  <c r="E215" i="6"/>
  <c r="F215" i="6"/>
  <c r="G215" i="6"/>
  <c r="E216" i="6"/>
  <c r="F216" i="6"/>
  <c r="G216" i="6"/>
  <c r="E217" i="6"/>
  <c r="F217" i="6"/>
  <c r="G217" i="6"/>
  <c r="E218" i="6"/>
  <c r="F218" i="6"/>
  <c r="G218" i="6"/>
  <c r="E219" i="6"/>
  <c r="F219" i="6"/>
  <c r="G219" i="6"/>
  <c r="E220" i="6"/>
  <c r="F220" i="6"/>
  <c r="G220" i="6"/>
  <c r="E221" i="6"/>
  <c r="F221" i="6"/>
  <c r="G221" i="6"/>
  <c r="E222" i="6"/>
  <c r="F222" i="6"/>
  <c r="G222" i="6"/>
  <c r="E223" i="6"/>
  <c r="F223" i="6"/>
  <c r="G223" i="6"/>
  <c r="E224" i="6"/>
  <c r="F224" i="6"/>
  <c r="G224" i="6"/>
  <c r="E225" i="6"/>
  <c r="F225" i="6"/>
  <c r="G225" i="6"/>
  <c r="E226" i="6"/>
  <c r="F226" i="6"/>
  <c r="G226" i="6"/>
  <c r="E227" i="6"/>
  <c r="F227" i="6"/>
  <c r="G227" i="6"/>
  <c r="E228" i="6"/>
  <c r="F228" i="6"/>
  <c r="G228" i="6"/>
  <c r="E229" i="6"/>
  <c r="F229" i="6"/>
  <c r="G229" i="6"/>
  <c r="E230" i="6"/>
  <c r="F230" i="6"/>
  <c r="G230" i="6"/>
  <c r="E231" i="6"/>
  <c r="F231" i="6"/>
  <c r="G231" i="6"/>
  <c r="E232" i="6"/>
  <c r="F232" i="6"/>
  <c r="G232" i="6"/>
  <c r="E233" i="6"/>
  <c r="F233" i="6"/>
  <c r="G233" i="6"/>
  <c r="E234" i="6"/>
  <c r="F234" i="6"/>
  <c r="G234" i="6"/>
  <c r="E235" i="6"/>
  <c r="F235" i="6"/>
  <c r="G235" i="6"/>
  <c r="E236" i="6"/>
  <c r="F236" i="6"/>
  <c r="G236" i="6"/>
  <c r="E237" i="6"/>
  <c r="F237" i="6"/>
  <c r="G237" i="6"/>
  <c r="E238" i="6"/>
  <c r="F238" i="6"/>
  <c r="G238" i="6"/>
  <c r="E239" i="6"/>
  <c r="F239" i="6"/>
  <c r="G239" i="6"/>
  <c r="E240" i="6"/>
  <c r="F240" i="6"/>
  <c r="G240" i="6"/>
  <c r="E241" i="6"/>
  <c r="F241" i="6"/>
  <c r="G241" i="6"/>
  <c r="E242" i="6"/>
  <c r="F242" i="6"/>
  <c r="G242" i="6"/>
  <c r="E243" i="6"/>
  <c r="F243" i="6"/>
  <c r="G243" i="6"/>
  <c r="E244" i="6"/>
  <c r="F244" i="6"/>
  <c r="G244" i="6"/>
  <c r="E245" i="6"/>
  <c r="F245" i="6"/>
  <c r="G245" i="6"/>
  <c r="E246" i="6"/>
  <c r="F246" i="6"/>
  <c r="G246" i="6"/>
  <c r="E247" i="6"/>
  <c r="F247" i="6"/>
  <c r="G247" i="6"/>
  <c r="E248" i="6"/>
  <c r="F248" i="6"/>
  <c r="G248" i="6"/>
  <c r="E249" i="6"/>
  <c r="F249" i="6"/>
  <c r="G249" i="6"/>
  <c r="E250" i="6"/>
  <c r="F250" i="6"/>
  <c r="G250" i="6"/>
  <c r="E251" i="6"/>
  <c r="F251" i="6"/>
  <c r="G251" i="6"/>
  <c r="E252" i="6"/>
  <c r="F252" i="6"/>
  <c r="G252" i="6"/>
  <c r="E253" i="6"/>
  <c r="F253" i="6"/>
  <c r="G253" i="6"/>
  <c r="E254" i="6"/>
  <c r="F254" i="6"/>
  <c r="G254" i="6"/>
  <c r="E255" i="6"/>
  <c r="F255" i="6"/>
  <c r="G255" i="6"/>
  <c r="E256" i="6"/>
  <c r="F256" i="6"/>
  <c r="G256" i="6"/>
  <c r="E257" i="6"/>
  <c r="F257" i="6"/>
  <c r="G257" i="6"/>
  <c r="E258" i="6"/>
  <c r="F258" i="6"/>
  <c r="G258" i="6"/>
  <c r="E259" i="6"/>
  <c r="F259" i="6"/>
  <c r="G259" i="6"/>
  <c r="E260" i="6"/>
  <c r="F260" i="6"/>
  <c r="G260" i="6"/>
  <c r="E261" i="6"/>
  <c r="F261" i="6"/>
  <c r="G261" i="6"/>
  <c r="E262" i="6"/>
  <c r="F262" i="6"/>
  <c r="G262" i="6"/>
  <c r="E263" i="6"/>
  <c r="F263" i="6"/>
  <c r="G263" i="6"/>
  <c r="E264" i="6"/>
  <c r="F264" i="6"/>
  <c r="G264" i="6"/>
  <c r="E265" i="6"/>
  <c r="F265" i="6"/>
  <c r="G265" i="6"/>
  <c r="E266" i="6"/>
  <c r="F266" i="6"/>
  <c r="G266" i="6"/>
  <c r="E267" i="6"/>
  <c r="F267" i="6"/>
  <c r="G267" i="6"/>
  <c r="E268" i="6"/>
  <c r="F268" i="6"/>
  <c r="G268" i="6"/>
  <c r="E269" i="6"/>
  <c r="F269" i="6"/>
  <c r="G269" i="6"/>
  <c r="E270" i="6"/>
  <c r="F270" i="6"/>
  <c r="G270" i="6"/>
  <c r="E271" i="6"/>
  <c r="F271" i="6"/>
  <c r="G271" i="6"/>
  <c r="E272" i="6"/>
  <c r="F272" i="6"/>
  <c r="G272" i="6"/>
  <c r="E273" i="6"/>
  <c r="F273" i="6"/>
  <c r="G273" i="6"/>
  <c r="E274" i="6"/>
  <c r="F274" i="6"/>
  <c r="G274" i="6"/>
  <c r="E275" i="6"/>
  <c r="F275" i="6"/>
  <c r="G275" i="6"/>
  <c r="E276" i="6"/>
  <c r="F276" i="6"/>
  <c r="G276" i="6"/>
  <c r="E277" i="6"/>
  <c r="F277" i="6"/>
  <c r="G277" i="6"/>
  <c r="E278" i="6"/>
  <c r="F278" i="6"/>
  <c r="G278" i="6"/>
  <c r="E279" i="6"/>
  <c r="F279" i="6"/>
  <c r="G279" i="6"/>
  <c r="E280" i="6"/>
  <c r="F280" i="6"/>
  <c r="G280" i="6"/>
  <c r="E281" i="6"/>
  <c r="F281" i="6"/>
  <c r="G281" i="6"/>
  <c r="E282" i="6"/>
  <c r="F282" i="6"/>
  <c r="G282" i="6"/>
  <c r="E283" i="6"/>
  <c r="F283" i="6"/>
  <c r="G283" i="6"/>
  <c r="E284" i="6"/>
  <c r="F284" i="6"/>
  <c r="G284" i="6"/>
  <c r="E285" i="6"/>
  <c r="F285" i="6"/>
  <c r="G285" i="6"/>
  <c r="E286" i="6"/>
  <c r="F286" i="6"/>
  <c r="G286" i="6"/>
  <c r="E287" i="6"/>
  <c r="F287" i="6"/>
  <c r="G287" i="6"/>
  <c r="E288" i="6"/>
  <c r="F288" i="6"/>
  <c r="G288" i="6"/>
  <c r="E289" i="6"/>
  <c r="F289" i="6"/>
  <c r="G289" i="6"/>
  <c r="E290" i="6"/>
  <c r="F290" i="6"/>
  <c r="G290" i="6"/>
  <c r="E291" i="6"/>
  <c r="F291" i="6"/>
  <c r="G291" i="6"/>
  <c r="E292" i="6"/>
  <c r="F292" i="6"/>
  <c r="G292" i="6"/>
  <c r="E293" i="6"/>
  <c r="F293" i="6"/>
  <c r="G293" i="6"/>
  <c r="E294" i="6"/>
  <c r="F294" i="6"/>
  <c r="G294" i="6"/>
  <c r="E295" i="6"/>
  <c r="F295" i="6"/>
  <c r="G295" i="6"/>
  <c r="E296" i="6"/>
  <c r="F296" i="6"/>
  <c r="G296" i="6"/>
  <c r="E297" i="6"/>
  <c r="F297" i="6"/>
  <c r="G297" i="6"/>
  <c r="E298" i="6"/>
  <c r="F298" i="6"/>
  <c r="G298" i="6"/>
  <c r="E299" i="6"/>
  <c r="F299" i="6"/>
  <c r="G299" i="6"/>
  <c r="E300" i="6"/>
  <c r="F300" i="6"/>
  <c r="G300" i="6"/>
  <c r="E301" i="6"/>
  <c r="F301" i="6"/>
  <c r="G301" i="6"/>
  <c r="E302" i="6"/>
  <c r="F302" i="6"/>
  <c r="G302" i="6"/>
  <c r="E303" i="6"/>
  <c r="F303" i="6"/>
  <c r="G303" i="6"/>
  <c r="E304" i="6"/>
  <c r="F304" i="6"/>
  <c r="G304" i="6"/>
  <c r="E305" i="6"/>
  <c r="F305" i="6"/>
  <c r="G305" i="6"/>
  <c r="E306" i="6"/>
  <c r="F306" i="6"/>
  <c r="G306" i="6"/>
  <c r="E307" i="6"/>
  <c r="F307" i="6"/>
  <c r="G307" i="6"/>
  <c r="E308" i="6"/>
  <c r="F308" i="6"/>
  <c r="G308" i="6"/>
  <c r="E309" i="6"/>
  <c r="F309" i="6"/>
  <c r="G309" i="6"/>
  <c r="E310" i="6"/>
  <c r="F310" i="6"/>
  <c r="G310" i="6"/>
  <c r="E311" i="6"/>
  <c r="F311" i="6"/>
  <c r="G311" i="6"/>
  <c r="E312" i="6"/>
  <c r="F312" i="6"/>
  <c r="G312" i="6"/>
  <c r="E313" i="6"/>
  <c r="F313" i="6"/>
  <c r="G313" i="6"/>
  <c r="E314" i="6"/>
  <c r="F314" i="6"/>
  <c r="G314" i="6"/>
  <c r="E315" i="6"/>
  <c r="F315" i="6"/>
  <c r="G315" i="6"/>
  <c r="E316" i="6"/>
  <c r="F316" i="6"/>
  <c r="G316" i="6"/>
  <c r="E317" i="6"/>
  <c r="F317" i="6"/>
  <c r="G317" i="6"/>
  <c r="E318" i="6"/>
  <c r="F318" i="6"/>
  <c r="G318" i="6"/>
  <c r="E319" i="6"/>
  <c r="F319" i="6"/>
  <c r="G319" i="6"/>
  <c r="E320" i="6"/>
  <c r="F320" i="6"/>
  <c r="G320" i="6"/>
  <c r="E321" i="6"/>
  <c r="F321" i="6"/>
  <c r="G321" i="6"/>
  <c r="E322" i="6"/>
  <c r="F322" i="6"/>
  <c r="G322" i="6"/>
  <c r="E323" i="6"/>
  <c r="F323" i="6"/>
  <c r="G323" i="6"/>
  <c r="E324" i="6"/>
  <c r="F324" i="6"/>
  <c r="G324" i="6"/>
  <c r="E325" i="6"/>
  <c r="F325" i="6"/>
  <c r="G325" i="6"/>
  <c r="E326" i="6"/>
  <c r="F326" i="6"/>
  <c r="G326" i="6"/>
  <c r="E327" i="6"/>
  <c r="F327" i="6"/>
  <c r="G327" i="6"/>
  <c r="E328" i="6"/>
  <c r="F328" i="6"/>
  <c r="G328" i="6"/>
  <c r="E329" i="6"/>
  <c r="F329" i="6"/>
  <c r="G329" i="6"/>
  <c r="E330" i="6"/>
  <c r="F330" i="6"/>
  <c r="G330" i="6"/>
  <c r="E331" i="6"/>
  <c r="F331" i="6"/>
  <c r="G331" i="6"/>
  <c r="E332" i="6"/>
  <c r="F332" i="6"/>
  <c r="G332" i="6"/>
  <c r="E333" i="6"/>
  <c r="F333" i="6"/>
  <c r="G333" i="6"/>
  <c r="E334" i="6"/>
  <c r="F334" i="6"/>
  <c r="G334" i="6"/>
  <c r="E335" i="6"/>
  <c r="F335" i="6"/>
  <c r="G335" i="6"/>
  <c r="E336" i="6"/>
  <c r="F336" i="6"/>
  <c r="G336" i="6"/>
  <c r="E337" i="6"/>
  <c r="F337" i="6"/>
  <c r="G337" i="6"/>
  <c r="E338" i="6"/>
  <c r="F338" i="6"/>
  <c r="G338" i="6"/>
  <c r="E339" i="6"/>
  <c r="F339" i="6"/>
  <c r="G339" i="6"/>
  <c r="E339" i="1"/>
  <c r="F339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G301" i="1" s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G310" i="1" s="1"/>
  <c r="F310" i="1"/>
  <c r="E311" i="1"/>
  <c r="F311" i="1"/>
  <c r="G311" i="1" s="1"/>
  <c r="E312" i="1"/>
  <c r="F312" i="1"/>
  <c r="G312" i="1" s="1"/>
  <c r="E313" i="1"/>
  <c r="F313" i="1"/>
  <c r="G313" i="1" s="1"/>
  <c r="E314" i="1"/>
  <c r="F314" i="1"/>
  <c r="G314" i="1" s="1"/>
  <c r="E315" i="1"/>
  <c r="F315" i="1"/>
  <c r="E316" i="1"/>
  <c r="F316" i="1"/>
  <c r="G316" i="1" s="1"/>
  <c r="E317" i="1"/>
  <c r="F317" i="1"/>
  <c r="E318" i="1"/>
  <c r="F318" i="1"/>
  <c r="G318" i="1" s="1"/>
  <c r="E319" i="1"/>
  <c r="F319" i="1"/>
  <c r="E320" i="1"/>
  <c r="F320" i="1"/>
  <c r="E321" i="1"/>
  <c r="F321" i="1"/>
  <c r="E322" i="1"/>
  <c r="F322" i="1"/>
  <c r="G322" i="1" s="1"/>
  <c r="E323" i="1"/>
  <c r="F323" i="1"/>
  <c r="E324" i="1"/>
  <c r="F324" i="1"/>
  <c r="E325" i="1"/>
  <c r="F325" i="1"/>
  <c r="E326" i="1"/>
  <c r="F326" i="1"/>
  <c r="E327" i="1"/>
  <c r="F327" i="1"/>
  <c r="G327" i="1" s="1"/>
  <c r="E328" i="1"/>
  <c r="F328" i="1"/>
  <c r="G328" i="1" s="1"/>
  <c r="E329" i="1"/>
  <c r="F329" i="1"/>
  <c r="G329" i="1" s="1"/>
  <c r="E330" i="1"/>
  <c r="F330" i="1"/>
  <c r="E331" i="1"/>
  <c r="F331" i="1"/>
  <c r="G331" i="1" s="1"/>
  <c r="E332" i="1"/>
  <c r="F332" i="1"/>
  <c r="G332" i="1" s="1"/>
  <c r="E333" i="1"/>
  <c r="F333" i="1"/>
  <c r="E334" i="1"/>
  <c r="F334" i="1"/>
  <c r="G334" i="1" s="1"/>
  <c r="E335" i="1"/>
  <c r="F335" i="1"/>
  <c r="E336" i="1"/>
  <c r="F336" i="1"/>
  <c r="E337" i="1"/>
  <c r="F337" i="1"/>
  <c r="G337" i="1" s="1"/>
  <c r="E338" i="1"/>
  <c r="F338" i="1"/>
  <c r="E61" i="1"/>
  <c r="F61" i="1"/>
  <c r="E62" i="1"/>
  <c r="F62" i="1"/>
  <c r="E63" i="1"/>
  <c r="G63" i="1" s="1"/>
  <c r="F63" i="1"/>
  <c r="E64" i="1"/>
  <c r="F64" i="1"/>
  <c r="G64" i="1" s="1"/>
  <c r="E65" i="1"/>
  <c r="F65" i="1"/>
  <c r="G65" i="1" s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G72" i="1" s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G83" i="1" s="1"/>
  <c r="F83" i="1"/>
  <c r="E84" i="1"/>
  <c r="F84" i="1"/>
  <c r="E85" i="1"/>
  <c r="F85" i="1"/>
  <c r="E86" i="1"/>
  <c r="F86" i="1"/>
  <c r="E87" i="1"/>
  <c r="F87" i="1"/>
  <c r="G87" i="1" s="1"/>
  <c r="E88" i="1"/>
  <c r="G88" i="1" s="1"/>
  <c r="F88" i="1"/>
  <c r="E89" i="1"/>
  <c r="G89" i="1" s="1"/>
  <c r="F89" i="1"/>
  <c r="E90" i="1"/>
  <c r="F90" i="1"/>
  <c r="G90" i="1" s="1"/>
  <c r="E91" i="1"/>
  <c r="F91" i="1"/>
  <c r="E92" i="1"/>
  <c r="F92" i="1"/>
  <c r="E93" i="1"/>
  <c r="F93" i="1"/>
  <c r="E94" i="1"/>
  <c r="F94" i="1"/>
  <c r="G94" i="1" s="1"/>
  <c r="E95" i="1"/>
  <c r="F95" i="1"/>
  <c r="E96" i="1"/>
  <c r="F96" i="1"/>
  <c r="E97" i="1"/>
  <c r="F97" i="1"/>
  <c r="G97" i="1" s="1"/>
  <c r="E98" i="1"/>
  <c r="F98" i="1"/>
  <c r="E99" i="1"/>
  <c r="F99" i="1"/>
  <c r="G99" i="1" s="1"/>
  <c r="E100" i="1"/>
  <c r="F100" i="1"/>
  <c r="E101" i="1"/>
  <c r="F101" i="1"/>
  <c r="E102" i="1"/>
  <c r="F102" i="1"/>
  <c r="E103" i="1"/>
  <c r="F103" i="1"/>
  <c r="E104" i="1"/>
  <c r="F104" i="1"/>
  <c r="G104" i="1"/>
  <c r="E105" i="1"/>
  <c r="F105" i="1"/>
  <c r="G105" i="1" s="1"/>
  <c r="E106" i="1"/>
  <c r="F106" i="1"/>
  <c r="G106" i="1" s="1"/>
  <c r="E107" i="1"/>
  <c r="F107" i="1"/>
  <c r="G107" i="1" s="1"/>
  <c r="E108" i="1"/>
  <c r="F108" i="1"/>
  <c r="E109" i="1"/>
  <c r="F109" i="1"/>
  <c r="E110" i="1"/>
  <c r="F110" i="1"/>
  <c r="G110" i="1" s="1"/>
  <c r="E111" i="1"/>
  <c r="F111" i="1"/>
  <c r="G111" i="1" s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G120" i="1" s="1"/>
  <c r="F120" i="1"/>
  <c r="E121" i="1"/>
  <c r="F121" i="1"/>
  <c r="G121" i="1" s="1"/>
  <c r="E122" i="1"/>
  <c r="F122" i="1"/>
  <c r="G122" i="1" s="1"/>
  <c r="E123" i="1"/>
  <c r="F123" i="1"/>
  <c r="E124" i="1"/>
  <c r="F124" i="1"/>
  <c r="E125" i="1"/>
  <c r="F125" i="1"/>
  <c r="E126" i="1"/>
  <c r="F126" i="1"/>
  <c r="E127" i="1"/>
  <c r="F127" i="1"/>
  <c r="G127" i="1" s="1"/>
  <c r="E128" i="1"/>
  <c r="F128" i="1"/>
  <c r="E129" i="1"/>
  <c r="F129" i="1"/>
  <c r="E130" i="1"/>
  <c r="F130" i="1"/>
  <c r="E131" i="1"/>
  <c r="G131" i="1" s="1"/>
  <c r="F131" i="1"/>
  <c r="E132" i="1"/>
  <c r="F132" i="1"/>
  <c r="E133" i="1"/>
  <c r="F133" i="1"/>
  <c r="G133" i="1" s="1"/>
  <c r="E134" i="1"/>
  <c r="F134" i="1"/>
  <c r="E135" i="1"/>
  <c r="F135" i="1"/>
  <c r="G135" i="1" s="1"/>
  <c r="E136" i="1"/>
  <c r="G136" i="1" s="1"/>
  <c r="F136" i="1"/>
  <c r="E137" i="1"/>
  <c r="F137" i="1"/>
  <c r="E138" i="1"/>
  <c r="F138" i="1"/>
  <c r="E139" i="1"/>
  <c r="F139" i="1"/>
  <c r="E140" i="1"/>
  <c r="F140" i="1"/>
  <c r="E141" i="1"/>
  <c r="F141" i="1"/>
  <c r="E142" i="1"/>
  <c r="G142" i="1" s="1"/>
  <c r="F142" i="1"/>
  <c r="E143" i="1"/>
  <c r="F143" i="1"/>
  <c r="G143" i="1" s="1"/>
  <c r="E144" i="1"/>
  <c r="F144" i="1"/>
  <c r="G144" i="1" s="1"/>
  <c r="E145" i="1"/>
  <c r="F145" i="1"/>
  <c r="E146" i="1"/>
  <c r="F146" i="1"/>
  <c r="E147" i="1"/>
  <c r="F147" i="1"/>
  <c r="E148" i="1"/>
  <c r="G148" i="1" s="1"/>
  <c r="F148" i="1"/>
  <c r="E149" i="1"/>
  <c r="F149" i="1"/>
  <c r="E150" i="1"/>
  <c r="F150" i="1"/>
  <c r="G150" i="1" s="1"/>
  <c r="E151" i="1"/>
  <c r="F151" i="1"/>
  <c r="G151" i="1" s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G158" i="1"/>
  <c r="E159" i="1"/>
  <c r="F159" i="1"/>
  <c r="E160" i="1"/>
  <c r="F160" i="1"/>
  <c r="E161" i="1"/>
  <c r="F161" i="1"/>
  <c r="E162" i="1"/>
  <c r="F162" i="1"/>
  <c r="G162" i="1" s="1"/>
  <c r="E163" i="1"/>
  <c r="F163" i="1"/>
  <c r="E164" i="1"/>
  <c r="F164" i="1"/>
  <c r="G164" i="1" s="1"/>
  <c r="E165" i="1"/>
  <c r="F165" i="1"/>
  <c r="E166" i="1"/>
  <c r="F166" i="1"/>
  <c r="G166" i="1" s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G174" i="1" s="1"/>
  <c r="E175" i="1"/>
  <c r="F175" i="1"/>
  <c r="E176" i="1"/>
  <c r="F176" i="1"/>
  <c r="E177" i="1"/>
  <c r="F177" i="1"/>
  <c r="G177" i="1"/>
  <c r="E178" i="1"/>
  <c r="F178" i="1"/>
  <c r="G178" i="1" s="1"/>
  <c r="E179" i="1"/>
  <c r="F179" i="1"/>
  <c r="G179" i="1" s="1"/>
  <c r="E180" i="1"/>
  <c r="F180" i="1"/>
  <c r="G180" i="1" s="1"/>
  <c r="E181" i="1"/>
  <c r="F181" i="1"/>
  <c r="G181" i="1" s="1"/>
  <c r="E182" i="1"/>
  <c r="G182" i="1" s="1"/>
  <c r="F182" i="1"/>
  <c r="E183" i="1"/>
  <c r="F183" i="1"/>
  <c r="E184" i="1"/>
  <c r="F184" i="1"/>
  <c r="G184" i="1" s="1"/>
  <c r="E185" i="1"/>
  <c r="F185" i="1"/>
  <c r="E186" i="1"/>
  <c r="F186" i="1"/>
  <c r="E187" i="1"/>
  <c r="F187" i="1"/>
  <c r="E188" i="1"/>
  <c r="F188" i="1"/>
  <c r="G188" i="1" s="1"/>
  <c r="E189" i="1"/>
  <c r="F189" i="1"/>
  <c r="E190" i="1"/>
  <c r="F190" i="1"/>
  <c r="E191" i="1"/>
  <c r="F191" i="1"/>
  <c r="E192" i="1"/>
  <c r="G192" i="1" s="1"/>
  <c r="F192" i="1"/>
  <c r="E193" i="1"/>
  <c r="F193" i="1"/>
  <c r="E194" i="1"/>
  <c r="F194" i="1"/>
  <c r="G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G200" i="1" s="1"/>
  <c r="E201" i="1"/>
  <c r="F201" i="1"/>
  <c r="G201" i="1" s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G211" i="1" s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G219" i="1" s="1"/>
  <c r="E220" i="1"/>
  <c r="G220" i="1" s="1"/>
  <c r="F220" i="1"/>
  <c r="E221" i="1"/>
  <c r="F221" i="1"/>
  <c r="E222" i="1"/>
  <c r="F222" i="1"/>
  <c r="E223" i="1"/>
  <c r="F223" i="1"/>
  <c r="E224" i="1"/>
  <c r="G224" i="1" s="1"/>
  <c r="F224" i="1"/>
  <c r="E225" i="1"/>
  <c r="F225" i="1"/>
  <c r="G225" i="1"/>
  <c r="E226" i="1"/>
  <c r="F226" i="1"/>
  <c r="G226" i="1" s="1"/>
  <c r="E227" i="1"/>
  <c r="F227" i="1"/>
  <c r="E228" i="1"/>
  <c r="F228" i="1"/>
  <c r="E229" i="1"/>
  <c r="F229" i="1"/>
  <c r="G229" i="1" s="1"/>
  <c r="E230" i="1"/>
  <c r="F230" i="1"/>
  <c r="E231" i="1"/>
  <c r="F231" i="1"/>
  <c r="G231" i="1" s="1"/>
  <c r="E232" i="1"/>
  <c r="F232" i="1"/>
  <c r="E233" i="1"/>
  <c r="F233" i="1"/>
  <c r="G233" i="1" s="1"/>
  <c r="E234" i="1"/>
  <c r="F234" i="1"/>
  <c r="G234" i="1" s="1"/>
  <c r="E235" i="1"/>
  <c r="F235" i="1"/>
  <c r="E236" i="1"/>
  <c r="F236" i="1"/>
  <c r="G236" i="1" s="1"/>
  <c r="E237" i="1"/>
  <c r="F237" i="1"/>
  <c r="E238" i="1"/>
  <c r="F238" i="1"/>
  <c r="E239" i="1"/>
  <c r="G239" i="1" s="1"/>
  <c r="F239" i="1"/>
  <c r="E240" i="1"/>
  <c r="F240" i="1"/>
  <c r="G240" i="1"/>
  <c r="E241" i="1"/>
  <c r="F241" i="1"/>
  <c r="E242" i="1"/>
  <c r="F242" i="1"/>
  <c r="E243" i="1"/>
  <c r="F243" i="1"/>
  <c r="G243" i="1" s="1"/>
  <c r="E244" i="1"/>
  <c r="F244" i="1"/>
  <c r="G244" i="1" s="1"/>
  <c r="E245" i="1"/>
  <c r="F245" i="1"/>
  <c r="E246" i="1"/>
  <c r="F246" i="1"/>
  <c r="E247" i="1"/>
  <c r="F247" i="1"/>
  <c r="E248" i="1"/>
  <c r="G248" i="1" s="1"/>
  <c r="F248" i="1"/>
  <c r="E249" i="1"/>
  <c r="F249" i="1"/>
  <c r="G249" i="1" s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G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G267" i="1" s="1"/>
  <c r="E268" i="1"/>
  <c r="F268" i="1"/>
  <c r="G268" i="1"/>
  <c r="E269" i="1"/>
  <c r="F269" i="1"/>
  <c r="E270" i="1"/>
  <c r="F270" i="1"/>
  <c r="E271" i="1"/>
  <c r="G271" i="1" s="1"/>
  <c r="F271" i="1"/>
  <c r="E272" i="1"/>
  <c r="F272" i="1"/>
  <c r="G272" i="1" s="1"/>
  <c r="E273" i="1"/>
  <c r="F273" i="1"/>
  <c r="E274" i="1"/>
  <c r="F274" i="1"/>
  <c r="E275" i="1"/>
  <c r="F275" i="1"/>
  <c r="G275" i="1" s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G282" i="1" s="1"/>
  <c r="E283" i="1"/>
  <c r="F283" i="1"/>
  <c r="E284" i="1"/>
  <c r="F284" i="1"/>
  <c r="E285" i="1"/>
  <c r="F285" i="1"/>
  <c r="G285" i="1" s="1"/>
  <c r="E286" i="1"/>
  <c r="F286" i="1"/>
  <c r="G286" i="1" s="1"/>
  <c r="E287" i="1"/>
  <c r="F287" i="1"/>
  <c r="G287" i="1" s="1"/>
  <c r="E288" i="1"/>
  <c r="F288" i="1"/>
  <c r="E289" i="1"/>
  <c r="F289" i="1"/>
  <c r="G289" i="1"/>
  <c r="E290" i="1"/>
  <c r="F290" i="1"/>
  <c r="G290" i="1" s="1"/>
  <c r="E291" i="1"/>
  <c r="F291" i="1"/>
  <c r="G291" i="1" s="1"/>
  <c r="E292" i="1"/>
  <c r="F292" i="1"/>
  <c r="E293" i="1"/>
  <c r="F293" i="1"/>
  <c r="G293" i="1" s="1"/>
  <c r="E294" i="1"/>
  <c r="F294" i="1"/>
  <c r="E295" i="1"/>
  <c r="F295" i="1"/>
  <c r="G295" i="1" s="1"/>
  <c r="E4" i="1"/>
  <c r="F4" i="1"/>
  <c r="E5" i="1"/>
  <c r="F5" i="1"/>
  <c r="E6" i="1"/>
  <c r="F6" i="1"/>
  <c r="G6" i="1" s="1"/>
  <c r="E7" i="1"/>
  <c r="G7" i="1" s="1"/>
  <c r="F7" i="1"/>
  <c r="E8" i="1"/>
  <c r="F8" i="1"/>
  <c r="E9" i="1"/>
  <c r="F9" i="1"/>
  <c r="E10" i="1"/>
  <c r="F10" i="1"/>
  <c r="E11" i="1"/>
  <c r="F11" i="1"/>
  <c r="G11" i="1" s="1"/>
  <c r="E12" i="1"/>
  <c r="F12" i="1"/>
  <c r="E13" i="1"/>
  <c r="F13" i="1"/>
  <c r="E14" i="1"/>
  <c r="F14" i="1"/>
  <c r="G14" i="1" s="1"/>
  <c r="E15" i="1"/>
  <c r="G15" i="1" s="1"/>
  <c r="F15" i="1"/>
  <c r="E16" i="1"/>
  <c r="F16" i="1"/>
  <c r="E17" i="1"/>
  <c r="F17" i="1"/>
  <c r="G17" i="1" s="1"/>
  <c r="E18" i="1"/>
  <c r="F18" i="1"/>
  <c r="E19" i="1"/>
  <c r="F19" i="1"/>
  <c r="E20" i="1"/>
  <c r="F20" i="1"/>
  <c r="E21" i="1"/>
  <c r="F21" i="1"/>
  <c r="G21" i="1" s="1"/>
  <c r="E22" i="1"/>
  <c r="F22" i="1"/>
  <c r="E23" i="1"/>
  <c r="F23" i="1"/>
  <c r="E24" i="1"/>
  <c r="F24" i="1"/>
  <c r="G24" i="1"/>
  <c r="E25" i="1"/>
  <c r="F25" i="1"/>
  <c r="E26" i="1"/>
  <c r="F26" i="1"/>
  <c r="E27" i="1"/>
  <c r="F27" i="1"/>
  <c r="E28" i="1"/>
  <c r="F28" i="1"/>
  <c r="G28" i="1" s="1"/>
  <c r="E29" i="1"/>
  <c r="F29" i="1"/>
  <c r="E30" i="1"/>
  <c r="F30" i="1"/>
  <c r="G30" i="1" s="1"/>
  <c r="E31" i="1"/>
  <c r="F31" i="1"/>
  <c r="E32" i="1"/>
  <c r="F32" i="1"/>
  <c r="G32" i="1" s="1"/>
  <c r="E33" i="1"/>
  <c r="F33" i="1"/>
  <c r="E34" i="1"/>
  <c r="F34" i="1"/>
  <c r="E35" i="1"/>
  <c r="F35" i="1"/>
  <c r="E36" i="1"/>
  <c r="F36" i="1"/>
  <c r="E37" i="1"/>
  <c r="F37" i="1"/>
  <c r="E38" i="1"/>
  <c r="F38" i="1"/>
  <c r="G38" i="1" s="1"/>
  <c r="E39" i="1"/>
  <c r="F39" i="1"/>
  <c r="E40" i="1"/>
  <c r="F40" i="1"/>
  <c r="G40" i="1" s="1"/>
  <c r="E41" i="1"/>
  <c r="F41" i="1"/>
  <c r="E42" i="1"/>
  <c r="F42" i="1"/>
  <c r="G42" i="1" s="1"/>
  <c r="E43" i="1"/>
  <c r="F43" i="1"/>
  <c r="E44" i="1"/>
  <c r="F44" i="1"/>
  <c r="E45" i="1"/>
  <c r="F45" i="1"/>
  <c r="E46" i="1"/>
  <c r="F46" i="1"/>
  <c r="G46" i="1" s="1"/>
  <c r="E47" i="1"/>
  <c r="F47" i="1"/>
  <c r="E48" i="1"/>
  <c r="F48" i="1"/>
  <c r="G48" i="1"/>
  <c r="E49" i="1"/>
  <c r="F49" i="1"/>
  <c r="E50" i="1"/>
  <c r="F50" i="1"/>
  <c r="G50" i="1"/>
  <c r="E51" i="1"/>
  <c r="F51" i="1"/>
  <c r="E52" i="1"/>
  <c r="F52" i="1"/>
  <c r="E53" i="1"/>
  <c r="F53" i="1"/>
  <c r="E54" i="1"/>
  <c r="F54" i="1"/>
  <c r="E55" i="1"/>
  <c r="F55" i="1"/>
  <c r="G55" i="1"/>
  <c r="E56" i="1"/>
  <c r="G56" i="1" s="1"/>
  <c r="F56" i="1"/>
  <c r="E57" i="1"/>
  <c r="F57" i="1"/>
  <c r="E58" i="1"/>
  <c r="F58" i="1"/>
  <c r="E59" i="1"/>
  <c r="F59" i="1"/>
  <c r="E60" i="1"/>
  <c r="F60" i="1"/>
  <c r="G60" i="1" s="1"/>
  <c r="N3" i="4"/>
  <c r="O3" i="4"/>
  <c r="P3" i="4"/>
  <c r="F2" i="7"/>
  <c r="D2" i="7"/>
  <c r="E3" i="7"/>
  <c r="D4" i="6" s="1"/>
  <c r="E4" i="7"/>
  <c r="D5" i="6" s="1"/>
  <c r="E5" i="7"/>
  <c r="D6" i="6" s="1"/>
  <c r="I6" i="6" s="1"/>
  <c r="E6" i="7"/>
  <c r="D7" i="6" s="1"/>
  <c r="E7" i="7"/>
  <c r="D8" i="6" s="1"/>
  <c r="E8" i="7"/>
  <c r="D9" i="6" s="1"/>
  <c r="I9" i="6" s="1"/>
  <c r="E9" i="7"/>
  <c r="D10" i="6" s="1"/>
  <c r="E10" i="7"/>
  <c r="D11" i="6" s="1"/>
  <c r="E11" i="7"/>
  <c r="D12" i="6" s="1"/>
  <c r="H12" i="6" s="1"/>
  <c r="E12" i="7"/>
  <c r="D13" i="6" s="1"/>
  <c r="J13" i="6" s="1"/>
  <c r="E13" i="7"/>
  <c r="D14" i="6" s="1"/>
  <c r="K14" i="6" s="1"/>
  <c r="E14" i="7"/>
  <c r="D15" i="6" s="1"/>
  <c r="H15" i="6" s="1"/>
  <c r="E15" i="7"/>
  <c r="D16" i="6" s="1"/>
  <c r="E16" i="7"/>
  <c r="D17" i="6" s="1"/>
  <c r="E17" i="7"/>
  <c r="D18" i="6" s="1"/>
  <c r="E18" i="7"/>
  <c r="D19" i="6" s="1"/>
  <c r="E19" i="7"/>
  <c r="D20" i="6" s="1"/>
  <c r="E20" i="7"/>
  <c r="D21" i="6" s="1"/>
  <c r="H21" i="6" s="1"/>
  <c r="E21" i="7"/>
  <c r="D22" i="6" s="1"/>
  <c r="E22" i="7"/>
  <c r="D23" i="6" s="1"/>
  <c r="E23" i="7"/>
  <c r="D24" i="6" s="1"/>
  <c r="I24" i="6" s="1"/>
  <c r="E24" i="7"/>
  <c r="D25" i="6" s="1"/>
  <c r="E25" i="7"/>
  <c r="D26" i="6" s="1"/>
  <c r="E26" i="7"/>
  <c r="D27" i="6" s="1"/>
  <c r="K27" i="6" s="1"/>
  <c r="E27" i="7"/>
  <c r="D28" i="6" s="1"/>
  <c r="E28" i="7"/>
  <c r="D29" i="6" s="1"/>
  <c r="H29" i="6" s="1"/>
  <c r="E29" i="7"/>
  <c r="D30" i="6" s="1"/>
  <c r="L30" i="6" s="1"/>
  <c r="E30" i="7"/>
  <c r="D31" i="6" s="1"/>
  <c r="E31" i="7"/>
  <c r="D32" i="6" s="1"/>
  <c r="I32" i="6" s="1"/>
  <c r="E32" i="7"/>
  <c r="D33" i="6" s="1"/>
  <c r="I33" i="6" s="1"/>
  <c r="E33" i="7"/>
  <c r="D34" i="6" s="1"/>
  <c r="E34" i="7"/>
  <c r="D35" i="6" s="1"/>
  <c r="K35" i="6" s="1"/>
  <c r="E35" i="7"/>
  <c r="D36" i="6" s="1"/>
  <c r="H36" i="6" s="1"/>
  <c r="E36" i="7"/>
  <c r="D37" i="6" s="1"/>
  <c r="H37" i="6" s="1"/>
  <c r="E37" i="7"/>
  <c r="D38" i="6" s="1"/>
  <c r="E38" i="7"/>
  <c r="D39" i="6" s="1"/>
  <c r="M39" i="6" s="1"/>
  <c r="E39" i="7"/>
  <c r="D40" i="6" s="1"/>
  <c r="E40" i="7"/>
  <c r="D41" i="6" s="1"/>
  <c r="I41" i="6" s="1"/>
  <c r="E41" i="7"/>
  <c r="D42" i="6" s="1"/>
  <c r="E42" i="7"/>
  <c r="D43" i="6" s="1"/>
  <c r="K43" i="6" s="1"/>
  <c r="E43" i="7"/>
  <c r="D44" i="6" s="1"/>
  <c r="H44" i="6" s="1"/>
  <c r="E44" i="7"/>
  <c r="D45" i="6" s="1"/>
  <c r="E45" i="7"/>
  <c r="D46" i="6" s="1"/>
  <c r="L46" i="6" s="1"/>
  <c r="E46" i="7"/>
  <c r="D47" i="6" s="1"/>
  <c r="E47" i="7"/>
  <c r="D48" i="6" s="1"/>
  <c r="L48" i="6" s="1"/>
  <c r="E48" i="7"/>
  <c r="D49" i="6" s="1"/>
  <c r="L49" i="6" s="1"/>
  <c r="E49" i="7"/>
  <c r="D50" i="6" s="1"/>
  <c r="E50" i="7"/>
  <c r="D51" i="6" s="1"/>
  <c r="K51" i="6" s="1"/>
  <c r="E86" i="7"/>
  <c r="D87" i="6" s="1"/>
  <c r="I87" i="6" s="1"/>
  <c r="E2" i="7"/>
  <c r="D3" i="6" s="1"/>
  <c r="A59" i="7"/>
  <c r="A107" i="7" s="1"/>
  <c r="A155" i="7" s="1"/>
  <c r="A203" i="7" s="1"/>
  <c r="A251" i="7" s="1"/>
  <c r="A299" i="7" s="1"/>
  <c r="B59" i="7"/>
  <c r="E59" i="7" s="1"/>
  <c r="D60" i="6" s="1"/>
  <c r="A60" i="7"/>
  <c r="A108" i="7" s="1"/>
  <c r="A156" i="7" s="1"/>
  <c r="A204" i="7" s="1"/>
  <c r="A252" i="7" s="1"/>
  <c r="A300" i="7" s="1"/>
  <c r="B60" i="7"/>
  <c r="A61" i="7"/>
  <c r="A109" i="7" s="1"/>
  <c r="A157" i="7" s="1"/>
  <c r="A205" i="7" s="1"/>
  <c r="A253" i="7" s="1"/>
  <c r="A301" i="7" s="1"/>
  <c r="B61" i="7"/>
  <c r="E61" i="7" s="1"/>
  <c r="D62" i="6" s="1"/>
  <c r="H62" i="6" s="1"/>
  <c r="A62" i="7"/>
  <c r="A110" i="7" s="1"/>
  <c r="A158" i="7" s="1"/>
  <c r="A206" i="7" s="1"/>
  <c r="A254" i="7" s="1"/>
  <c r="A302" i="7" s="1"/>
  <c r="B62" i="7"/>
  <c r="E62" i="7" s="1"/>
  <c r="D63" i="6" s="1"/>
  <c r="A63" i="7"/>
  <c r="A111" i="7" s="1"/>
  <c r="A159" i="7" s="1"/>
  <c r="A207" i="7" s="1"/>
  <c r="A255" i="7" s="1"/>
  <c r="A303" i="7" s="1"/>
  <c r="B63" i="7"/>
  <c r="E63" i="7" s="1"/>
  <c r="D64" i="6" s="1"/>
  <c r="I64" i="6" s="1"/>
  <c r="A64" i="7"/>
  <c r="A112" i="7" s="1"/>
  <c r="A160" i="7" s="1"/>
  <c r="A208" i="7" s="1"/>
  <c r="A256" i="7" s="1"/>
  <c r="A304" i="7" s="1"/>
  <c r="B64" i="7"/>
  <c r="B112" i="7" s="1"/>
  <c r="B160" i="7" s="1"/>
  <c r="A65" i="7"/>
  <c r="A113" i="7" s="1"/>
  <c r="A161" i="7" s="1"/>
  <c r="A209" i="7" s="1"/>
  <c r="A257" i="7" s="1"/>
  <c r="A305" i="7" s="1"/>
  <c r="B65" i="7"/>
  <c r="B113" i="7" s="1"/>
  <c r="B161" i="7" s="1"/>
  <c r="E161" i="7" s="1"/>
  <c r="D162" i="6" s="1"/>
  <c r="A66" i="7"/>
  <c r="A114" i="7" s="1"/>
  <c r="A162" i="7" s="1"/>
  <c r="A210" i="7" s="1"/>
  <c r="A258" i="7" s="1"/>
  <c r="A306" i="7" s="1"/>
  <c r="B66" i="7"/>
  <c r="E66" i="7" s="1"/>
  <c r="D67" i="6" s="1"/>
  <c r="K67" i="6" s="1"/>
  <c r="A67" i="7"/>
  <c r="A115" i="7" s="1"/>
  <c r="A163" i="7" s="1"/>
  <c r="A211" i="7" s="1"/>
  <c r="A259" i="7" s="1"/>
  <c r="A307" i="7" s="1"/>
  <c r="B67" i="7"/>
  <c r="E67" i="7" s="1"/>
  <c r="D68" i="6" s="1"/>
  <c r="A68" i="7"/>
  <c r="A116" i="7" s="1"/>
  <c r="A164" i="7" s="1"/>
  <c r="A212" i="7" s="1"/>
  <c r="A260" i="7" s="1"/>
  <c r="A308" i="7" s="1"/>
  <c r="B68" i="7"/>
  <c r="A69" i="7"/>
  <c r="A117" i="7" s="1"/>
  <c r="A165" i="7" s="1"/>
  <c r="A213" i="7" s="1"/>
  <c r="A261" i="7" s="1"/>
  <c r="A309" i="7" s="1"/>
  <c r="B69" i="7"/>
  <c r="E69" i="7" s="1"/>
  <c r="D70" i="6" s="1"/>
  <c r="H70" i="6" s="1"/>
  <c r="A70" i="7"/>
  <c r="B70" i="7"/>
  <c r="A71" i="7"/>
  <c r="A119" i="7" s="1"/>
  <c r="A167" i="7" s="1"/>
  <c r="A215" i="7" s="1"/>
  <c r="A263" i="7" s="1"/>
  <c r="A311" i="7" s="1"/>
  <c r="B71" i="7"/>
  <c r="B119" i="7" s="1"/>
  <c r="A72" i="7"/>
  <c r="A120" i="7" s="1"/>
  <c r="A168" i="7" s="1"/>
  <c r="A216" i="7" s="1"/>
  <c r="A264" i="7" s="1"/>
  <c r="A312" i="7" s="1"/>
  <c r="B72" i="7"/>
  <c r="B120" i="7" s="1"/>
  <c r="B168" i="7" s="1"/>
  <c r="A73" i="7"/>
  <c r="A121" i="7" s="1"/>
  <c r="A169" i="7" s="1"/>
  <c r="A217" i="7" s="1"/>
  <c r="A265" i="7" s="1"/>
  <c r="A313" i="7" s="1"/>
  <c r="B73" i="7"/>
  <c r="B121" i="7" s="1"/>
  <c r="E121" i="7" s="1"/>
  <c r="D122" i="6" s="1"/>
  <c r="A74" i="7"/>
  <c r="A122" i="7" s="1"/>
  <c r="A170" i="7" s="1"/>
  <c r="A218" i="7" s="1"/>
  <c r="A266" i="7" s="1"/>
  <c r="A314" i="7" s="1"/>
  <c r="B74" i="7"/>
  <c r="E74" i="7" s="1"/>
  <c r="D75" i="6" s="1"/>
  <c r="H75" i="6" s="1"/>
  <c r="A75" i="7"/>
  <c r="A123" i="7" s="1"/>
  <c r="A171" i="7" s="1"/>
  <c r="A219" i="7" s="1"/>
  <c r="A267" i="7" s="1"/>
  <c r="A315" i="7" s="1"/>
  <c r="B75" i="7"/>
  <c r="E75" i="7" s="1"/>
  <c r="D76" i="6" s="1"/>
  <c r="I76" i="6" s="1"/>
  <c r="A76" i="7"/>
  <c r="A124" i="7" s="1"/>
  <c r="A172" i="7" s="1"/>
  <c r="A220" i="7" s="1"/>
  <c r="A268" i="7" s="1"/>
  <c r="A316" i="7" s="1"/>
  <c r="B76" i="7"/>
  <c r="A77" i="7"/>
  <c r="A125" i="7" s="1"/>
  <c r="A173" i="7" s="1"/>
  <c r="A221" i="7" s="1"/>
  <c r="A269" i="7" s="1"/>
  <c r="A317" i="7" s="1"/>
  <c r="B77" i="7"/>
  <c r="E77" i="7" s="1"/>
  <c r="D78" i="6" s="1"/>
  <c r="J78" i="6" s="1"/>
  <c r="A78" i="7"/>
  <c r="A126" i="7" s="1"/>
  <c r="A174" i="7" s="1"/>
  <c r="A222" i="7" s="1"/>
  <c r="A270" i="7" s="1"/>
  <c r="A318" i="7" s="1"/>
  <c r="B78" i="7"/>
  <c r="E78" i="7" s="1"/>
  <c r="D79" i="6" s="1"/>
  <c r="L79" i="6" s="1"/>
  <c r="A79" i="7"/>
  <c r="A127" i="7" s="1"/>
  <c r="A175" i="7" s="1"/>
  <c r="A223" i="7" s="1"/>
  <c r="A271" i="7" s="1"/>
  <c r="A319" i="7" s="1"/>
  <c r="B79" i="7"/>
  <c r="B127" i="7" s="1"/>
  <c r="E127" i="7" s="1"/>
  <c r="D128" i="6" s="1"/>
  <c r="J128" i="6" s="1"/>
  <c r="A80" i="7"/>
  <c r="A128" i="7" s="1"/>
  <c r="A176" i="7" s="1"/>
  <c r="A224" i="7" s="1"/>
  <c r="A272" i="7" s="1"/>
  <c r="A320" i="7" s="1"/>
  <c r="B80" i="7"/>
  <c r="B128" i="7" s="1"/>
  <c r="A81" i="7"/>
  <c r="A129" i="7" s="1"/>
  <c r="A177" i="7" s="1"/>
  <c r="A225" i="7" s="1"/>
  <c r="A273" i="7" s="1"/>
  <c r="A321" i="7" s="1"/>
  <c r="B81" i="7"/>
  <c r="B129" i="7" s="1"/>
  <c r="B177" i="7" s="1"/>
  <c r="B225" i="7" s="1"/>
  <c r="A82" i="7"/>
  <c r="A130" i="7" s="1"/>
  <c r="A178" i="7" s="1"/>
  <c r="A226" i="7" s="1"/>
  <c r="A274" i="7" s="1"/>
  <c r="A322" i="7" s="1"/>
  <c r="B82" i="7"/>
  <c r="B130" i="7" s="1"/>
  <c r="A83" i="7"/>
  <c r="A131" i="7" s="1"/>
  <c r="A179" i="7" s="1"/>
  <c r="A227" i="7" s="1"/>
  <c r="A275" i="7" s="1"/>
  <c r="A323" i="7" s="1"/>
  <c r="B83" i="7"/>
  <c r="A84" i="7"/>
  <c r="A132" i="7" s="1"/>
  <c r="A180" i="7" s="1"/>
  <c r="A228" i="7" s="1"/>
  <c r="A276" i="7" s="1"/>
  <c r="A324" i="7" s="1"/>
  <c r="B84" i="7"/>
  <c r="E84" i="7" s="1"/>
  <c r="D85" i="6" s="1"/>
  <c r="A85" i="7"/>
  <c r="A133" i="7" s="1"/>
  <c r="A181" i="7" s="1"/>
  <c r="A229" i="7" s="1"/>
  <c r="A277" i="7" s="1"/>
  <c r="A325" i="7" s="1"/>
  <c r="B85" i="7"/>
  <c r="B133" i="7" s="1"/>
  <c r="B181" i="7" s="1"/>
  <c r="A86" i="7"/>
  <c r="A134" i="7" s="1"/>
  <c r="A182" i="7" s="1"/>
  <c r="A230" i="7" s="1"/>
  <c r="A278" i="7" s="1"/>
  <c r="A326" i="7" s="1"/>
  <c r="B86" i="7"/>
  <c r="B134" i="7" s="1"/>
  <c r="E134" i="7" s="1"/>
  <c r="D135" i="6" s="1"/>
  <c r="H135" i="6" s="1"/>
  <c r="A87" i="7"/>
  <c r="A135" i="7" s="1"/>
  <c r="A183" i="7" s="1"/>
  <c r="A231" i="7" s="1"/>
  <c r="A279" i="7" s="1"/>
  <c r="A327" i="7" s="1"/>
  <c r="B87" i="7"/>
  <c r="B135" i="7" s="1"/>
  <c r="A88" i="7"/>
  <c r="A136" i="7" s="1"/>
  <c r="A184" i="7" s="1"/>
  <c r="A232" i="7" s="1"/>
  <c r="A280" i="7" s="1"/>
  <c r="A328" i="7" s="1"/>
  <c r="B88" i="7"/>
  <c r="B136" i="7" s="1"/>
  <c r="A89" i="7"/>
  <c r="A137" i="7" s="1"/>
  <c r="A185" i="7" s="1"/>
  <c r="A233" i="7" s="1"/>
  <c r="A281" i="7" s="1"/>
  <c r="A329" i="7" s="1"/>
  <c r="B89" i="7"/>
  <c r="B137" i="7" s="1"/>
  <c r="B185" i="7" s="1"/>
  <c r="E185" i="7" s="1"/>
  <c r="D186" i="6" s="1"/>
  <c r="I186" i="6" s="1"/>
  <c r="A90" i="7"/>
  <c r="A138" i="7" s="1"/>
  <c r="A186" i="7" s="1"/>
  <c r="A234" i="7" s="1"/>
  <c r="A282" i="7" s="1"/>
  <c r="A330" i="7" s="1"/>
  <c r="B90" i="7"/>
  <c r="B138" i="7" s="1"/>
  <c r="A91" i="7"/>
  <c r="A139" i="7" s="1"/>
  <c r="A187" i="7" s="1"/>
  <c r="A235" i="7" s="1"/>
  <c r="A283" i="7" s="1"/>
  <c r="A331" i="7" s="1"/>
  <c r="B91" i="7"/>
  <c r="E91" i="7" s="1"/>
  <c r="D92" i="6" s="1"/>
  <c r="K92" i="6" s="1"/>
  <c r="A92" i="7"/>
  <c r="A140" i="7" s="1"/>
  <c r="A188" i="7" s="1"/>
  <c r="A236" i="7" s="1"/>
  <c r="A284" i="7" s="1"/>
  <c r="A332" i="7" s="1"/>
  <c r="B92" i="7"/>
  <c r="A93" i="7"/>
  <c r="A141" i="7" s="1"/>
  <c r="A189" i="7" s="1"/>
  <c r="A237" i="7" s="1"/>
  <c r="A285" i="7" s="1"/>
  <c r="A333" i="7" s="1"/>
  <c r="B93" i="7"/>
  <c r="A94" i="7"/>
  <c r="A142" i="7" s="1"/>
  <c r="A190" i="7" s="1"/>
  <c r="A238" i="7" s="1"/>
  <c r="A286" i="7" s="1"/>
  <c r="A334" i="7" s="1"/>
  <c r="B94" i="7"/>
  <c r="E94" i="7" s="1"/>
  <c r="D95" i="6" s="1"/>
  <c r="L95" i="6" s="1"/>
  <c r="A95" i="7"/>
  <c r="A143" i="7" s="1"/>
  <c r="A191" i="7" s="1"/>
  <c r="A239" i="7" s="1"/>
  <c r="A287" i="7" s="1"/>
  <c r="A335" i="7" s="1"/>
  <c r="B95" i="7"/>
  <c r="E95" i="7" s="1"/>
  <c r="D96" i="6" s="1"/>
  <c r="J96" i="6" s="1"/>
  <c r="A96" i="7"/>
  <c r="A144" i="7" s="1"/>
  <c r="A192" i="7" s="1"/>
  <c r="A240" i="7" s="1"/>
  <c r="A288" i="7" s="1"/>
  <c r="A336" i="7" s="1"/>
  <c r="B96" i="7"/>
  <c r="B144" i="7" s="1"/>
  <c r="B192" i="7" s="1"/>
  <c r="A97" i="7"/>
  <c r="A145" i="7" s="1"/>
  <c r="A193" i="7" s="1"/>
  <c r="A241" i="7" s="1"/>
  <c r="A289" i="7" s="1"/>
  <c r="A337" i="7" s="1"/>
  <c r="B97" i="7"/>
  <c r="E97" i="7" s="1"/>
  <c r="D98" i="6" s="1"/>
  <c r="I98" i="6" s="1"/>
  <c r="B98" i="7"/>
  <c r="E98" i="7" s="1"/>
  <c r="D99" i="6" s="1"/>
  <c r="B101" i="7"/>
  <c r="B149" i="7" s="1"/>
  <c r="A118" i="7"/>
  <c r="A166" i="7" s="1"/>
  <c r="A214" i="7" s="1"/>
  <c r="A262" i="7" s="1"/>
  <c r="A310" i="7" s="1"/>
  <c r="B118" i="7"/>
  <c r="B166" i="7" s="1"/>
  <c r="B214" i="7" s="1"/>
  <c r="E214" i="7" s="1"/>
  <c r="D215" i="6" s="1"/>
  <c r="I215" i="6" s="1"/>
  <c r="A52" i="7"/>
  <c r="A100" i="7" s="1"/>
  <c r="A148" i="7" s="1"/>
  <c r="A196" i="7" s="1"/>
  <c r="A244" i="7" s="1"/>
  <c r="A292" i="7" s="1"/>
  <c r="B52" i="7"/>
  <c r="E52" i="7" s="1"/>
  <c r="D53" i="6" s="1"/>
  <c r="A53" i="7"/>
  <c r="A101" i="7" s="1"/>
  <c r="A149" i="7" s="1"/>
  <c r="A197" i="7" s="1"/>
  <c r="A245" i="7" s="1"/>
  <c r="A293" i="7" s="1"/>
  <c r="B53" i="7"/>
  <c r="E53" i="7" s="1"/>
  <c r="D54" i="6" s="1"/>
  <c r="A54" i="7"/>
  <c r="A102" i="7" s="1"/>
  <c r="A150" i="7" s="1"/>
  <c r="A198" i="7" s="1"/>
  <c r="A246" i="7" s="1"/>
  <c r="A294" i="7" s="1"/>
  <c r="B54" i="7"/>
  <c r="B102" i="7" s="1"/>
  <c r="B150" i="7" s="1"/>
  <c r="B198" i="7" s="1"/>
  <c r="E198" i="7" s="1"/>
  <c r="D199" i="6" s="1"/>
  <c r="A55" i="7"/>
  <c r="A103" i="7" s="1"/>
  <c r="A151" i="7" s="1"/>
  <c r="A199" i="7" s="1"/>
  <c r="A247" i="7" s="1"/>
  <c r="A295" i="7" s="1"/>
  <c r="B55" i="7"/>
  <c r="B103" i="7" s="1"/>
  <c r="B151" i="7" s="1"/>
  <c r="B199" i="7" s="1"/>
  <c r="B247" i="7" s="1"/>
  <c r="A56" i="7"/>
  <c r="A104" i="7" s="1"/>
  <c r="A152" i="7" s="1"/>
  <c r="A200" i="7" s="1"/>
  <c r="A248" i="7" s="1"/>
  <c r="A296" i="7" s="1"/>
  <c r="B56" i="7"/>
  <c r="B104" i="7" s="1"/>
  <c r="B152" i="7" s="1"/>
  <c r="B200" i="7" s="1"/>
  <c r="B248" i="7" s="1"/>
  <c r="A57" i="7"/>
  <c r="A105" i="7" s="1"/>
  <c r="A153" i="7" s="1"/>
  <c r="A201" i="7" s="1"/>
  <c r="A249" i="7" s="1"/>
  <c r="A297" i="7" s="1"/>
  <c r="B57" i="7"/>
  <c r="B105" i="7" s="1"/>
  <c r="B153" i="7" s="1"/>
  <c r="B201" i="7" s="1"/>
  <c r="E201" i="7" s="1"/>
  <c r="D202" i="6" s="1"/>
  <c r="L202" i="6" s="1"/>
  <c r="A58" i="7"/>
  <c r="A106" i="7" s="1"/>
  <c r="A154" i="7" s="1"/>
  <c r="A202" i="7" s="1"/>
  <c r="A250" i="7" s="1"/>
  <c r="A298" i="7" s="1"/>
  <c r="B58" i="7"/>
  <c r="E58" i="7" s="1"/>
  <c r="D59" i="6" s="1"/>
  <c r="M59" i="6" s="1"/>
  <c r="B51" i="7"/>
  <c r="E51" i="7" s="1"/>
  <c r="D52" i="6" s="1"/>
  <c r="A51" i="7"/>
  <c r="A99" i="7" s="1"/>
  <c r="A147" i="7" s="1"/>
  <c r="A195" i="7" s="1"/>
  <c r="A243" i="7" s="1"/>
  <c r="A291" i="7" s="1"/>
  <c r="A50" i="7"/>
  <c r="A98" i="7" s="1"/>
  <c r="A146" i="7" s="1"/>
  <c r="A194" i="7" s="1"/>
  <c r="A242" i="7" s="1"/>
  <c r="A290" i="7" s="1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C85" i="7" s="1"/>
  <c r="C86" i="7" s="1"/>
  <c r="C87" i="7" s="1"/>
  <c r="C88" i="7" s="1"/>
  <c r="C89" i="7" s="1"/>
  <c r="C90" i="7" s="1"/>
  <c r="C91" i="7" s="1"/>
  <c r="C92" i="7" s="1"/>
  <c r="C93" i="7" s="1"/>
  <c r="C94" i="7" s="1"/>
  <c r="C95" i="7" s="1"/>
  <c r="C96" i="7" s="1"/>
  <c r="C97" i="7" s="1"/>
  <c r="C98" i="7" s="1"/>
  <c r="C99" i="7" s="1"/>
  <c r="C100" i="7" s="1"/>
  <c r="C101" i="7" s="1"/>
  <c r="C102" i="7" s="1"/>
  <c r="C103" i="7" s="1"/>
  <c r="C104" i="7" s="1"/>
  <c r="C105" i="7" s="1"/>
  <c r="C106" i="7" s="1"/>
  <c r="C107" i="7" s="1"/>
  <c r="C108" i="7" s="1"/>
  <c r="C109" i="7" s="1"/>
  <c r="C110" i="7" s="1"/>
  <c r="C111" i="7" s="1"/>
  <c r="C112" i="7" s="1"/>
  <c r="C113" i="7" s="1"/>
  <c r="C114" i="7" s="1"/>
  <c r="C115" i="7" s="1"/>
  <c r="C116" i="7" s="1"/>
  <c r="C117" i="7" s="1"/>
  <c r="C118" i="7" s="1"/>
  <c r="C119" i="7" s="1"/>
  <c r="C120" i="7" s="1"/>
  <c r="C121" i="7" s="1"/>
  <c r="C122" i="7" s="1"/>
  <c r="C123" i="7" s="1"/>
  <c r="C124" i="7" s="1"/>
  <c r="C125" i="7" s="1"/>
  <c r="C126" i="7" s="1"/>
  <c r="C127" i="7" s="1"/>
  <c r="C128" i="7" s="1"/>
  <c r="C129" i="7" s="1"/>
  <c r="C130" i="7" s="1"/>
  <c r="C131" i="7" s="1"/>
  <c r="C132" i="7" s="1"/>
  <c r="C133" i="7" s="1"/>
  <c r="C134" i="7" s="1"/>
  <c r="C135" i="7" s="1"/>
  <c r="C136" i="7" s="1"/>
  <c r="C137" i="7" s="1"/>
  <c r="C138" i="7" s="1"/>
  <c r="C139" i="7" s="1"/>
  <c r="C140" i="7" s="1"/>
  <c r="C141" i="7" s="1"/>
  <c r="C142" i="7" s="1"/>
  <c r="C143" i="7" s="1"/>
  <c r="C144" i="7" s="1"/>
  <c r="C145" i="7" s="1"/>
  <c r="C146" i="7" s="1"/>
  <c r="C147" i="7" s="1"/>
  <c r="C148" i="7" s="1"/>
  <c r="C149" i="7" s="1"/>
  <c r="C150" i="7" s="1"/>
  <c r="C151" i="7" s="1"/>
  <c r="C152" i="7" s="1"/>
  <c r="C153" i="7" s="1"/>
  <c r="C154" i="7" s="1"/>
  <c r="C155" i="7" s="1"/>
  <c r="C156" i="7" s="1"/>
  <c r="C157" i="7" s="1"/>
  <c r="C158" i="7" s="1"/>
  <c r="C159" i="7" s="1"/>
  <c r="C160" i="7" s="1"/>
  <c r="C161" i="7" s="1"/>
  <c r="C162" i="7" s="1"/>
  <c r="C163" i="7" s="1"/>
  <c r="C164" i="7" s="1"/>
  <c r="C165" i="7" s="1"/>
  <c r="C166" i="7" s="1"/>
  <c r="C167" i="7" s="1"/>
  <c r="C168" i="7" s="1"/>
  <c r="C169" i="7" s="1"/>
  <c r="C170" i="7" s="1"/>
  <c r="C171" i="7" s="1"/>
  <c r="C172" i="7" s="1"/>
  <c r="C173" i="7" s="1"/>
  <c r="C174" i="7" s="1"/>
  <c r="C175" i="7" s="1"/>
  <c r="C176" i="7" s="1"/>
  <c r="C177" i="7" s="1"/>
  <c r="C178" i="7" s="1"/>
  <c r="C179" i="7" s="1"/>
  <c r="C180" i="7" s="1"/>
  <c r="C181" i="7" s="1"/>
  <c r="C182" i="7" s="1"/>
  <c r="C183" i="7" s="1"/>
  <c r="C184" i="7" s="1"/>
  <c r="C185" i="7" s="1"/>
  <c r="C186" i="7" s="1"/>
  <c r="C187" i="7" s="1"/>
  <c r="C188" i="7" s="1"/>
  <c r="C189" i="7" s="1"/>
  <c r="C190" i="7" s="1"/>
  <c r="C191" i="7" s="1"/>
  <c r="C192" i="7" s="1"/>
  <c r="C193" i="7" s="1"/>
  <c r="C194" i="7" s="1"/>
  <c r="C195" i="7" s="1"/>
  <c r="C196" i="7" s="1"/>
  <c r="C197" i="7" s="1"/>
  <c r="C198" i="7" s="1"/>
  <c r="C199" i="7" s="1"/>
  <c r="C200" i="7" s="1"/>
  <c r="C201" i="7" s="1"/>
  <c r="C202" i="7" s="1"/>
  <c r="C203" i="7" s="1"/>
  <c r="C204" i="7" s="1"/>
  <c r="C205" i="7" s="1"/>
  <c r="C206" i="7" s="1"/>
  <c r="C207" i="7" s="1"/>
  <c r="C208" i="7" s="1"/>
  <c r="C209" i="7" s="1"/>
  <c r="C210" i="7" s="1"/>
  <c r="C211" i="7" s="1"/>
  <c r="C212" i="7" s="1"/>
  <c r="C213" i="7" s="1"/>
  <c r="C214" i="7" s="1"/>
  <c r="C215" i="7" s="1"/>
  <c r="C216" i="7" s="1"/>
  <c r="C217" i="7" s="1"/>
  <c r="C218" i="7" s="1"/>
  <c r="C219" i="7" s="1"/>
  <c r="C220" i="7" s="1"/>
  <c r="C221" i="7" s="1"/>
  <c r="C222" i="7" s="1"/>
  <c r="C223" i="7" s="1"/>
  <c r="C224" i="7" s="1"/>
  <c r="C225" i="7" s="1"/>
  <c r="C226" i="7" s="1"/>
  <c r="C227" i="7" s="1"/>
  <c r="C228" i="7" s="1"/>
  <c r="C229" i="7" s="1"/>
  <c r="C230" i="7" s="1"/>
  <c r="C231" i="7" s="1"/>
  <c r="C232" i="7" s="1"/>
  <c r="C233" i="7" s="1"/>
  <c r="C234" i="7" s="1"/>
  <c r="C235" i="7" s="1"/>
  <c r="C236" i="7" s="1"/>
  <c r="C237" i="7" s="1"/>
  <c r="C238" i="7" s="1"/>
  <c r="C239" i="7" s="1"/>
  <c r="C240" i="7" s="1"/>
  <c r="C241" i="7" s="1"/>
  <c r="C242" i="7" s="1"/>
  <c r="C243" i="7" s="1"/>
  <c r="C244" i="7" s="1"/>
  <c r="C245" i="7" s="1"/>
  <c r="C246" i="7" s="1"/>
  <c r="C247" i="7" s="1"/>
  <c r="C248" i="7" s="1"/>
  <c r="C249" i="7" s="1"/>
  <c r="C250" i="7" s="1"/>
  <c r="C251" i="7" s="1"/>
  <c r="C252" i="7" s="1"/>
  <c r="C253" i="7" s="1"/>
  <c r="C254" i="7" s="1"/>
  <c r="C255" i="7" s="1"/>
  <c r="C256" i="7" s="1"/>
  <c r="C257" i="7" s="1"/>
  <c r="C258" i="7" s="1"/>
  <c r="C259" i="7" s="1"/>
  <c r="C260" i="7" s="1"/>
  <c r="C261" i="7" s="1"/>
  <c r="C262" i="7" s="1"/>
  <c r="C263" i="7" s="1"/>
  <c r="C264" i="7" s="1"/>
  <c r="C265" i="7" s="1"/>
  <c r="C266" i="7" s="1"/>
  <c r="C267" i="7" s="1"/>
  <c r="C268" i="7" s="1"/>
  <c r="C269" i="7" s="1"/>
  <c r="C270" i="7" s="1"/>
  <c r="C271" i="7" s="1"/>
  <c r="C272" i="7" s="1"/>
  <c r="C273" i="7" s="1"/>
  <c r="C274" i="7" s="1"/>
  <c r="C275" i="7" s="1"/>
  <c r="C276" i="7" s="1"/>
  <c r="C277" i="7" s="1"/>
  <c r="C278" i="7" s="1"/>
  <c r="C279" i="7" s="1"/>
  <c r="C280" i="7" s="1"/>
  <c r="C281" i="7" s="1"/>
  <c r="C282" i="7" s="1"/>
  <c r="C283" i="7" s="1"/>
  <c r="C284" i="7" s="1"/>
  <c r="C285" i="7" s="1"/>
  <c r="C286" i="7" s="1"/>
  <c r="C287" i="7" s="1"/>
  <c r="C288" i="7" s="1"/>
  <c r="C289" i="7" s="1"/>
  <c r="C290" i="7" s="1"/>
  <c r="C291" i="7" s="1"/>
  <c r="C292" i="7" s="1"/>
  <c r="C293" i="7" s="1"/>
  <c r="C294" i="7" s="1"/>
  <c r="C295" i="7" s="1"/>
  <c r="C296" i="7" s="1"/>
  <c r="C297" i="7" s="1"/>
  <c r="C298" i="7" s="1"/>
  <c r="C299" i="7" s="1"/>
  <c r="C300" i="7" s="1"/>
  <c r="C301" i="7" s="1"/>
  <c r="C302" i="7" s="1"/>
  <c r="C303" i="7" s="1"/>
  <c r="C304" i="7" s="1"/>
  <c r="C305" i="7" s="1"/>
  <c r="C306" i="7" s="1"/>
  <c r="C307" i="7" s="1"/>
  <c r="C308" i="7" s="1"/>
  <c r="C309" i="7" s="1"/>
  <c r="C310" i="7" s="1"/>
  <c r="C311" i="7" s="1"/>
  <c r="C312" i="7" s="1"/>
  <c r="C313" i="7" s="1"/>
  <c r="C314" i="7" s="1"/>
  <c r="C315" i="7" s="1"/>
  <c r="C316" i="7" s="1"/>
  <c r="C317" i="7" s="1"/>
  <c r="C318" i="7" s="1"/>
  <c r="C319" i="7" s="1"/>
  <c r="C320" i="7" s="1"/>
  <c r="C321" i="7" s="1"/>
  <c r="C322" i="7" s="1"/>
  <c r="C323" i="7" s="1"/>
  <c r="C324" i="7" s="1"/>
  <c r="C325" i="7" s="1"/>
  <c r="C326" i="7" s="1"/>
  <c r="C327" i="7" s="1"/>
  <c r="C328" i="7" s="1"/>
  <c r="C329" i="7" s="1"/>
  <c r="C330" i="7" s="1"/>
  <c r="C331" i="7" s="1"/>
  <c r="C332" i="7" s="1"/>
  <c r="C333" i="7" s="1"/>
  <c r="C334" i="7" s="1"/>
  <c r="C335" i="7" s="1"/>
  <c r="C336" i="7" s="1"/>
  <c r="C337" i="7" s="1"/>
  <c r="C338" i="7" s="1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G3" i="6"/>
  <c r="G3" i="4"/>
  <c r="G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" i="4"/>
  <c r="I3" i="4" l="1"/>
  <c r="K3" i="4" s="1"/>
  <c r="H3" i="7" s="1"/>
  <c r="G34" i="1"/>
  <c r="G18" i="1"/>
  <c r="G281" i="1"/>
  <c r="G273" i="1"/>
  <c r="G258" i="1"/>
  <c r="G250" i="1"/>
  <c r="G212" i="1"/>
  <c r="G204" i="1"/>
  <c r="G189" i="1"/>
  <c r="G175" i="1"/>
  <c r="G167" i="1"/>
  <c r="G160" i="1"/>
  <c r="G79" i="1"/>
  <c r="G326" i="1"/>
  <c r="G302" i="1"/>
  <c r="G10" i="1"/>
  <c r="G280" i="1"/>
  <c r="G227" i="1"/>
  <c r="G196" i="1"/>
  <c r="G159" i="1"/>
  <c r="G123" i="1"/>
  <c r="G108" i="1"/>
  <c r="G86" i="1"/>
  <c r="G333" i="1"/>
  <c r="G317" i="1"/>
  <c r="G115" i="1"/>
  <c r="G70" i="1"/>
  <c r="G257" i="1"/>
  <c r="G294" i="1"/>
  <c r="G264" i="1"/>
  <c r="G256" i="1"/>
  <c r="G202" i="1"/>
  <c r="G165" i="1"/>
  <c r="G77" i="1"/>
  <c r="G69" i="1"/>
  <c r="G62" i="1"/>
  <c r="G47" i="1"/>
  <c r="G278" i="1"/>
  <c r="G263" i="1"/>
  <c r="G255" i="1"/>
  <c r="G209" i="1"/>
  <c r="G172" i="1"/>
  <c r="G128" i="1"/>
  <c r="G113" i="1"/>
  <c r="G307" i="1"/>
  <c r="G299" i="1"/>
  <c r="G22" i="1"/>
  <c r="G254" i="1"/>
  <c r="G216" i="1"/>
  <c r="G193" i="1"/>
  <c r="G185" i="1"/>
  <c r="G171" i="1"/>
  <c r="G156" i="1"/>
  <c r="G112" i="1"/>
  <c r="G75" i="1"/>
  <c r="G67" i="1"/>
  <c r="G298" i="1"/>
  <c r="G59" i="1"/>
  <c r="G170" i="1"/>
  <c r="G141" i="1"/>
  <c r="G74" i="1"/>
  <c r="G297" i="1"/>
  <c r="G245" i="1"/>
  <c r="G51" i="1"/>
  <c r="G20" i="1"/>
  <c r="G5" i="1"/>
  <c r="G222" i="1"/>
  <c r="G214" i="1"/>
  <c r="G206" i="1"/>
  <c r="G169" i="1"/>
  <c r="G154" i="1"/>
  <c r="G147" i="1"/>
  <c r="G81" i="1"/>
  <c r="G73" i="1"/>
  <c r="G296" i="1"/>
  <c r="G27" i="1"/>
  <c r="G12" i="1"/>
  <c r="G4" i="1"/>
  <c r="G274" i="1"/>
  <c r="G251" i="1"/>
  <c r="G221" i="1"/>
  <c r="G205" i="1"/>
  <c r="G190" i="1"/>
  <c r="G176" i="1"/>
  <c r="G168" i="1"/>
  <c r="G153" i="1"/>
  <c r="G146" i="1"/>
  <c r="G139" i="1"/>
  <c r="G102" i="1"/>
  <c r="G339" i="1"/>
  <c r="I2" i="4"/>
  <c r="L2" i="7"/>
  <c r="G26" i="1"/>
  <c r="G277" i="1"/>
  <c r="G319" i="1"/>
  <c r="G304" i="1"/>
  <c r="G54" i="1"/>
  <c r="G25" i="1"/>
  <c r="G19" i="1"/>
  <c r="G241" i="1"/>
  <c r="G126" i="1"/>
  <c r="G119" i="1"/>
  <c r="G98" i="1"/>
  <c r="G91" i="1"/>
  <c r="G303" i="1"/>
  <c r="G39" i="1"/>
  <c r="G283" i="1"/>
  <c r="G198" i="1"/>
  <c r="G191" i="1"/>
  <c r="G118" i="1"/>
  <c r="G325" i="1"/>
  <c r="G247" i="1"/>
  <c r="G52" i="1"/>
  <c r="G31" i="1"/>
  <c r="G288" i="1"/>
  <c r="G232" i="1"/>
  <c r="G197" i="1"/>
  <c r="G124" i="1"/>
  <c r="G103" i="1"/>
  <c r="G82" i="1"/>
  <c r="G324" i="1"/>
  <c r="G309" i="1"/>
  <c r="G58" i="1"/>
  <c r="G44" i="1"/>
  <c r="G253" i="1"/>
  <c r="G238" i="1"/>
  <c r="G217" i="1"/>
  <c r="G210" i="1"/>
  <c r="G163" i="1"/>
  <c r="G130" i="1"/>
  <c r="G96" i="1"/>
  <c r="G338" i="1"/>
  <c r="G323" i="1"/>
  <c r="G308" i="1"/>
  <c r="G36" i="1"/>
  <c r="G266" i="1"/>
  <c r="G259" i="1"/>
  <c r="G252" i="1"/>
  <c r="G109" i="1"/>
  <c r="G95" i="1"/>
  <c r="G66" i="1"/>
  <c r="G330" i="1"/>
  <c r="G315" i="1"/>
  <c r="G300" i="1"/>
  <c r="G43" i="1"/>
  <c r="G237" i="1"/>
  <c r="G35" i="1"/>
  <c r="G265" i="1"/>
  <c r="G161" i="1"/>
  <c r="G155" i="1"/>
  <c r="G114" i="1"/>
  <c r="G80" i="1"/>
  <c r="G336" i="1"/>
  <c r="G321" i="1"/>
  <c r="G306" i="1"/>
  <c r="G292" i="1"/>
  <c r="G279" i="1"/>
  <c r="G208" i="1"/>
  <c r="G13" i="1"/>
  <c r="G228" i="1"/>
  <c r="G187" i="1"/>
  <c r="G134" i="1"/>
  <c r="G71" i="1"/>
  <c r="G335" i="1"/>
  <c r="G320" i="1"/>
  <c r="G305" i="1"/>
  <c r="K162" i="6"/>
  <c r="H162" i="6"/>
  <c r="R162" i="6" s="1"/>
  <c r="I162" i="6"/>
  <c r="K19" i="6"/>
  <c r="H19" i="6"/>
  <c r="R19" i="6" s="1"/>
  <c r="I16" i="6"/>
  <c r="H16" i="6"/>
  <c r="R16" i="6" s="1"/>
  <c r="J16" i="6"/>
  <c r="K16" i="6"/>
  <c r="L16" i="6"/>
  <c r="M16" i="6"/>
  <c r="K47" i="6"/>
  <c r="H47" i="6"/>
  <c r="R47" i="6" s="1"/>
  <c r="I47" i="6"/>
  <c r="M47" i="6"/>
  <c r="J31" i="6"/>
  <c r="I31" i="6"/>
  <c r="M31" i="6"/>
  <c r="M45" i="6"/>
  <c r="K45" i="6"/>
  <c r="J45" i="6"/>
  <c r="H45" i="6"/>
  <c r="R45" i="6" s="1"/>
  <c r="I45" i="6"/>
  <c r="H28" i="6"/>
  <c r="R28" i="6" s="1"/>
  <c r="K28" i="6"/>
  <c r="K54" i="6"/>
  <c r="I54" i="6"/>
  <c r="K11" i="6"/>
  <c r="H11" i="6"/>
  <c r="H42" i="6"/>
  <c r="R42" i="6" s="1"/>
  <c r="L42" i="6"/>
  <c r="I42" i="6"/>
  <c r="J42" i="6"/>
  <c r="M42" i="6"/>
  <c r="K42" i="6"/>
  <c r="M26" i="6"/>
  <c r="K26" i="6"/>
  <c r="M10" i="6"/>
  <c r="H10" i="6"/>
  <c r="I10" i="6"/>
  <c r="J10" i="6"/>
  <c r="K10" i="6"/>
  <c r="L10" i="6"/>
  <c r="N10" i="6" s="1"/>
  <c r="K25" i="6"/>
  <c r="I25" i="6"/>
  <c r="L50" i="6"/>
  <c r="H50" i="6"/>
  <c r="J50" i="6"/>
  <c r="L53" i="6"/>
  <c r="H53" i="6"/>
  <c r="I40" i="6"/>
  <c r="J40" i="6"/>
  <c r="L40" i="6"/>
  <c r="M40" i="6"/>
  <c r="H40" i="6"/>
  <c r="I8" i="6"/>
  <c r="H8" i="6"/>
  <c r="J8" i="6"/>
  <c r="K8" i="6"/>
  <c r="R8" i="6" s="1"/>
  <c r="L8" i="6"/>
  <c r="L199" i="6"/>
  <c r="K199" i="6"/>
  <c r="R199" i="6" s="1"/>
  <c r="M199" i="6"/>
  <c r="H60" i="6"/>
  <c r="L60" i="6"/>
  <c r="K60" i="6"/>
  <c r="L23" i="6"/>
  <c r="J23" i="6"/>
  <c r="I23" i="6"/>
  <c r="H23" i="6"/>
  <c r="N23" i="6" s="1"/>
  <c r="K52" i="6"/>
  <c r="H52" i="6"/>
  <c r="I52" i="6"/>
  <c r="J52" i="6"/>
  <c r="K38" i="6"/>
  <c r="I38" i="6"/>
  <c r="I22" i="6"/>
  <c r="K22" i="6"/>
  <c r="J5" i="6"/>
  <c r="H5" i="6"/>
  <c r="I5" i="6"/>
  <c r="K5" i="6"/>
  <c r="L5" i="6"/>
  <c r="M5" i="6"/>
  <c r="L18" i="6"/>
  <c r="I18" i="6"/>
  <c r="J18" i="6"/>
  <c r="H63" i="6"/>
  <c r="L63" i="6"/>
  <c r="H99" i="6"/>
  <c r="I99" i="6"/>
  <c r="J99" i="6"/>
  <c r="K99" i="6"/>
  <c r="L99" i="6"/>
  <c r="M99" i="6"/>
  <c r="M20" i="6"/>
  <c r="H20" i="6"/>
  <c r="I20" i="6"/>
  <c r="J27" i="6"/>
  <c r="I27" i="6"/>
  <c r="J92" i="6"/>
  <c r="H27" i="6"/>
  <c r="R27" i="6" s="1"/>
  <c r="I21" i="6"/>
  <c r="H92" i="6"/>
  <c r="R92" i="6" s="1"/>
  <c r="J60" i="6"/>
  <c r="M79" i="6"/>
  <c r="M76" i="6"/>
  <c r="M49" i="6"/>
  <c r="M36" i="6"/>
  <c r="M95" i="6"/>
  <c r="K79" i="6"/>
  <c r="K76" i="6"/>
  <c r="H54" i="6"/>
  <c r="R54" i="6" s="1"/>
  <c r="K49" i="6"/>
  <c r="H39" i="6"/>
  <c r="K36" i="6"/>
  <c r="R36" i="6" s="1"/>
  <c r="M24" i="6"/>
  <c r="K95" i="6"/>
  <c r="H79" i="6"/>
  <c r="R79" i="6" s="1"/>
  <c r="J76" i="6"/>
  <c r="K62" i="6"/>
  <c r="R62" i="6" s="1"/>
  <c r="J49" i="6"/>
  <c r="I36" i="6"/>
  <c r="L24" i="6"/>
  <c r="J95" i="6"/>
  <c r="M70" i="6"/>
  <c r="J51" i="6"/>
  <c r="I49" i="6"/>
  <c r="M29" i="6"/>
  <c r="J24" i="6"/>
  <c r="M19" i="6"/>
  <c r="M11" i="6"/>
  <c r="I95" i="6"/>
  <c r="H87" i="6"/>
  <c r="L70" i="6"/>
  <c r="I51" i="6"/>
  <c r="H49" i="6"/>
  <c r="R49" i="6" s="1"/>
  <c r="J43" i="6"/>
  <c r="M41" i="6"/>
  <c r="H32" i="6"/>
  <c r="J29" i="6"/>
  <c r="H24" i="6"/>
  <c r="L19" i="6"/>
  <c r="L14" i="6"/>
  <c r="L11" i="6"/>
  <c r="N11" i="6" s="1"/>
  <c r="J70" i="6"/>
  <c r="H51" i="6"/>
  <c r="I43" i="6"/>
  <c r="J19" i="6"/>
  <c r="J14" i="6"/>
  <c r="J11" i="6"/>
  <c r="M53" i="6"/>
  <c r="H43" i="6"/>
  <c r="J38" i="6"/>
  <c r="L26" i="6"/>
  <c r="J21" i="6"/>
  <c r="I19" i="6"/>
  <c r="I14" i="6"/>
  <c r="I11" i="6"/>
  <c r="H199" i="6"/>
  <c r="L215" i="6"/>
  <c r="M186" i="6"/>
  <c r="J186" i="6"/>
  <c r="N99" i="6"/>
  <c r="W99" i="6" s="1"/>
  <c r="H95" i="6"/>
  <c r="R95" i="6" s="1"/>
  <c r="I53" i="6"/>
  <c r="L51" i="6"/>
  <c r="K40" i="6"/>
  <c r="H31" i="6"/>
  <c r="K24" i="6"/>
  <c r="R99" i="6"/>
  <c r="M35" i="6"/>
  <c r="M96" i="6"/>
  <c r="M87" i="6"/>
  <c r="M75" i="6"/>
  <c r="K46" i="6"/>
  <c r="J37" i="6"/>
  <c r="L35" i="6"/>
  <c r="M13" i="6"/>
  <c r="M98" i="6"/>
  <c r="L96" i="6"/>
  <c r="L87" i="6"/>
  <c r="L75" i="6"/>
  <c r="L64" i="6"/>
  <c r="H46" i="6"/>
  <c r="J35" i="6"/>
  <c r="M32" i="6"/>
  <c r="K30" i="6"/>
  <c r="M15" i="6"/>
  <c r="L13" i="6"/>
  <c r="K6" i="6"/>
  <c r="K98" i="6"/>
  <c r="I96" i="6"/>
  <c r="K87" i="6"/>
  <c r="R87" i="6" s="1"/>
  <c r="K75" i="6"/>
  <c r="R75" i="6" s="1"/>
  <c r="K64" i="6"/>
  <c r="M52" i="6"/>
  <c r="I35" i="6"/>
  <c r="L32" i="6"/>
  <c r="J30" i="6"/>
  <c r="M21" i="6"/>
  <c r="K15" i="6"/>
  <c r="R15" i="6" s="1"/>
  <c r="J199" i="6"/>
  <c r="M162" i="6"/>
  <c r="H96" i="6"/>
  <c r="J87" i="6"/>
  <c r="J64" i="6"/>
  <c r="L54" i="6"/>
  <c r="L52" i="6"/>
  <c r="M43" i="6"/>
  <c r="H35" i="6"/>
  <c r="R35" i="6" s="1"/>
  <c r="K32" i="6"/>
  <c r="M27" i="6"/>
  <c r="L25" i="6"/>
  <c r="M23" i="6"/>
  <c r="L21" i="6"/>
  <c r="J15" i="6"/>
  <c r="I199" i="6"/>
  <c r="J162" i="6"/>
  <c r="H64" i="6"/>
  <c r="L43" i="6"/>
  <c r="K39" i="6"/>
  <c r="J32" i="6"/>
  <c r="L27" i="6"/>
  <c r="K23" i="6"/>
  <c r="K21" i="6"/>
  <c r="R21" i="6" s="1"/>
  <c r="M8" i="6"/>
  <c r="K215" i="6"/>
  <c r="M215" i="6"/>
  <c r="J215" i="6"/>
  <c r="H215" i="6"/>
  <c r="K202" i="6"/>
  <c r="J202" i="6"/>
  <c r="M202" i="6"/>
  <c r="I202" i="6"/>
  <c r="H202" i="6"/>
  <c r="K122" i="6"/>
  <c r="H122" i="6"/>
  <c r="J122" i="6"/>
  <c r="M122" i="6"/>
  <c r="L122" i="6"/>
  <c r="I122" i="6"/>
  <c r="I135" i="6"/>
  <c r="M135" i="6"/>
  <c r="L135" i="6"/>
  <c r="J135" i="6"/>
  <c r="K135" i="6"/>
  <c r="R135" i="6" s="1"/>
  <c r="R51" i="6"/>
  <c r="J4" i="6"/>
  <c r="L4" i="6"/>
  <c r="H4" i="6"/>
  <c r="K4" i="6"/>
  <c r="I4" i="6"/>
  <c r="M4" i="6"/>
  <c r="K186" i="6"/>
  <c r="L186" i="6"/>
  <c r="H186" i="6"/>
  <c r="K128" i="6"/>
  <c r="I128" i="6"/>
  <c r="L128" i="6"/>
  <c r="H128" i="6"/>
  <c r="R128" i="6" s="1"/>
  <c r="M128" i="6"/>
  <c r="R46" i="6"/>
  <c r="H68" i="6"/>
  <c r="L68" i="6"/>
  <c r="M68" i="6"/>
  <c r="I68" i="6"/>
  <c r="K68" i="6"/>
  <c r="J68" i="6"/>
  <c r="I34" i="6"/>
  <c r="L34" i="6"/>
  <c r="H34" i="6"/>
  <c r="K34" i="6"/>
  <c r="M34" i="6"/>
  <c r="J34" i="6"/>
  <c r="R32" i="6"/>
  <c r="I85" i="6"/>
  <c r="J85" i="6"/>
  <c r="H85" i="6"/>
  <c r="L85" i="6"/>
  <c r="M85" i="6"/>
  <c r="K85" i="6"/>
  <c r="H17" i="6"/>
  <c r="J17" i="6"/>
  <c r="I17" i="6"/>
  <c r="L17" i="6"/>
  <c r="K17" i="6"/>
  <c r="M17" i="6"/>
  <c r="H98" i="6"/>
  <c r="J98" i="6"/>
  <c r="L98" i="6"/>
  <c r="I67" i="6"/>
  <c r="L67" i="6"/>
  <c r="J67" i="6"/>
  <c r="M67" i="6"/>
  <c r="H67" i="6"/>
  <c r="R67" i="6" s="1"/>
  <c r="I50" i="6"/>
  <c r="M50" i="6"/>
  <c r="K50" i="6"/>
  <c r="L162" i="6"/>
  <c r="R52" i="6"/>
  <c r="J44" i="6"/>
  <c r="L44" i="6"/>
  <c r="M44" i="6"/>
  <c r="I44" i="6"/>
  <c r="K44" i="6"/>
  <c r="R44" i="6" s="1"/>
  <c r="M78" i="6"/>
  <c r="I78" i="6"/>
  <c r="K78" i="6"/>
  <c r="H78" i="6"/>
  <c r="L78" i="6"/>
  <c r="M62" i="6"/>
  <c r="J62" i="6"/>
  <c r="L62" i="6"/>
  <c r="I62" i="6"/>
  <c r="K59" i="6"/>
  <c r="L59" i="6"/>
  <c r="I59" i="6"/>
  <c r="J59" i="6"/>
  <c r="H59" i="6"/>
  <c r="I63" i="6"/>
  <c r="M63" i="6"/>
  <c r="J63" i="6"/>
  <c r="K63" i="6"/>
  <c r="K29" i="6"/>
  <c r="R29" i="6" s="1"/>
  <c r="L29" i="6"/>
  <c r="I29" i="6"/>
  <c r="I92" i="6"/>
  <c r="M92" i="6"/>
  <c r="L92" i="6"/>
  <c r="N49" i="6"/>
  <c r="K37" i="6"/>
  <c r="R37" i="6" s="1"/>
  <c r="L37" i="6"/>
  <c r="I37" i="6"/>
  <c r="M37" i="6"/>
  <c r="H9" i="6"/>
  <c r="J9" i="6"/>
  <c r="K9" i="6"/>
  <c r="M9" i="6"/>
  <c r="L9" i="6"/>
  <c r="J26" i="6"/>
  <c r="H26" i="6"/>
  <c r="I26" i="6"/>
  <c r="L7" i="6"/>
  <c r="H7" i="6"/>
  <c r="J7" i="6"/>
  <c r="K7" i="6"/>
  <c r="M7" i="6"/>
  <c r="I7" i="6"/>
  <c r="H76" i="6"/>
  <c r="R76" i="6" s="1"/>
  <c r="L76" i="6"/>
  <c r="I48" i="6"/>
  <c r="K48" i="6"/>
  <c r="J48" i="6"/>
  <c r="H48" i="6"/>
  <c r="M48" i="6"/>
  <c r="H33" i="6"/>
  <c r="J33" i="6"/>
  <c r="L33" i="6"/>
  <c r="K33" i="6"/>
  <c r="M33" i="6"/>
  <c r="J12" i="6"/>
  <c r="L12" i="6"/>
  <c r="I12" i="6"/>
  <c r="M12" i="6"/>
  <c r="K12" i="6"/>
  <c r="R12" i="6" s="1"/>
  <c r="I79" i="6"/>
  <c r="J79" i="6"/>
  <c r="K96" i="6"/>
  <c r="K70" i="6"/>
  <c r="R70" i="6" s="1"/>
  <c r="I70" i="6"/>
  <c r="N70" i="6" s="1"/>
  <c r="I75" i="6"/>
  <c r="J75" i="6"/>
  <c r="I60" i="6"/>
  <c r="M60" i="6"/>
  <c r="J28" i="6"/>
  <c r="L28" i="6"/>
  <c r="I28" i="6"/>
  <c r="M28" i="6"/>
  <c r="H6" i="6"/>
  <c r="M6" i="6"/>
  <c r="L6" i="6"/>
  <c r="J6" i="6"/>
  <c r="H41" i="6"/>
  <c r="J41" i="6"/>
  <c r="K41" i="6"/>
  <c r="L41" i="6"/>
  <c r="L39" i="6"/>
  <c r="J39" i="6"/>
  <c r="I39" i="6"/>
  <c r="H38" i="6"/>
  <c r="M38" i="6"/>
  <c r="L38" i="6"/>
  <c r="L45" i="6"/>
  <c r="H22" i="6"/>
  <c r="M22" i="6"/>
  <c r="J22" i="6"/>
  <c r="L22" i="6"/>
  <c r="K13" i="6"/>
  <c r="I13" i="6"/>
  <c r="H13" i="6"/>
  <c r="K53" i="6"/>
  <c r="J53" i="6"/>
  <c r="L47" i="6"/>
  <c r="J47" i="6"/>
  <c r="M46" i="6"/>
  <c r="I46" i="6"/>
  <c r="J46" i="6"/>
  <c r="L31" i="6"/>
  <c r="K31" i="6"/>
  <c r="R31" i="6" s="1"/>
  <c r="H30" i="6"/>
  <c r="R30" i="6" s="1"/>
  <c r="M30" i="6"/>
  <c r="I30" i="6"/>
  <c r="K18" i="6"/>
  <c r="H18" i="6"/>
  <c r="M18" i="6"/>
  <c r="N24" i="6"/>
  <c r="L15" i="6"/>
  <c r="I15" i="6"/>
  <c r="M54" i="6"/>
  <c r="J54" i="6"/>
  <c r="R43" i="6"/>
  <c r="H25" i="6"/>
  <c r="J25" i="6"/>
  <c r="M25" i="6"/>
  <c r="J20" i="6"/>
  <c r="L20" i="6"/>
  <c r="K20" i="6"/>
  <c r="R20" i="6" s="1"/>
  <c r="M64" i="6"/>
  <c r="M51" i="6"/>
  <c r="J36" i="6"/>
  <c r="L36" i="6"/>
  <c r="H14" i="6"/>
  <c r="R14" i="6" s="1"/>
  <c r="M14" i="6"/>
  <c r="G235" i="1"/>
  <c r="G284" i="1"/>
  <c r="G260" i="1"/>
  <c r="G270" i="1"/>
  <c r="G269" i="1"/>
  <c r="G218" i="1"/>
  <c r="G276" i="1"/>
  <c r="G223" i="1"/>
  <c r="G195" i="1"/>
  <c r="G246" i="1"/>
  <c r="G203" i="1"/>
  <c r="G199" i="1"/>
  <c r="G230" i="1"/>
  <c r="G213" i="1"/>
  <c r="G262" i="1"/>
  <c r="G242" i="1"/>
  <c r="G186" i="1"/>
  <c r="G215" i="1"/>
  <c r="G183" i="1"/>
  <c r="G207" i="1"/>
  <c r="G152" i="1"/>
  <c r="G125" i="1"/>
  <c r="G173" i="1"/>
  <c r="G149" i="1"/>
  <c r="G145" i="1"/>
  <c r="G132" i="1"/>
  <c r="G140" i="1"/>
  <c r="G157" i="1"/>
  <c r="G78" i="1"/>
  <c r="G138" i="1"/>
  <c r="G137" i="1"/>
  <c r="G116" i="1"/>
  <c r="G129" i="1"/>
  <c r="G68" i="1"/>
  <c r="G117" i="1"/>
  <c r="G76" i="1"/>
  <c r="G101" i="1"/>
  <c r="G93" i="1"/>
  <c r="G85" i="1"/>
  <c r="G61" i="1"/>
  <c r="G100" i="1"/>
  <c r="G92" i="1"/>
  <c r="G84" i="1"/>
  <c r="G57" i="1"/>
  <c r="G41" i="1"/>
  <c r="G23" i="1"/>
  <c r="G45" i="1"/>
  <c r="G29" i="1"/>
  <c r="G49" i="1"/>
  <c r="G33" i="1"/>
  <c r="G9" i="1"/>
  <c r="G16" i="1"/>
  <c r="G53" i="1"/>
  <c r="G37" i="1"/>
  <c r="G8" i="1"/>
  <c r="B209" i="7"/>
  <c r="B99" i="7"/>
  <c r="B147" i="7" s="1"/>
  <c r="B126" i="7"/>
  <c r="E89" i="7"/>
  <c r="D90" i="6" s="1"/>
  <c r="M90" i="6" s="1"/>
  <c r="E85" i="7"/>
  <c r="D86" i="6" s="1"/>
  <c r="E71" i="7"/>
  <c r="D72" i="6" s="1"/>
  <c r="E70" i="7"/>
  <c r="D71" i="6" s="1"/>
  <c r="B3" i="1"/>
  <c r="C3" i="1" s="1"/>
  <c r="D3" i="1"/>
  <c r="B3" i="6"/>
  <c r="C3" i="6" s="1"/>
  <c r="G263" i="7"/>
  <c r="G295" i="7"/>
  <c r="G231" i="7"/>
  <c r="G247" i="7"/>
  <c r="G3" i="7"/>
  <c r="G327" i="7"/>
  <c r="G311" i="7"/>
  <c r="G279" i="7"/>
  <c r="G325" i="7"/>
  <c r="G195" i="7"/>
  <c r="G146" i="7"/>
  <c r="G209" i="7"/>
  <c r="G278" i="7"/>
  <c r="G259" i="7"/>
  <c r="G306" i="7"/>
  <c r="G194" i="7"/>
  <c r="G50" i="7"/>
  <c r="G305" i="7"/>
  <c r="G241" i="7"/>
  <c r="G161" i="7"/>
  <c r="G97" i="7"/>
  <c r="G17" i="7"/>
  <c r="G304" i="7"/>
  <c r="G240" i="7"/>
  <c r="G176" i="7"/>
  <c r="G128" i="7"/>
  <c r="G96" i="7"/>
  <c r="G64" i="7"/>
  <c r="G16" i="7"/>
  <c r="G335" i="7"/>
  <c r="G319" i="7"/>
  <c r="G303" i="7"/>
  <c r="G287" i="7"/>
  <c r="G271" i="7"/>
  <c r="G255" i="7"/>
  <c r="G239" i="7"/>
  <c r="G223" i="7"/>
  <c r="G207" i="7"/>
  <c r="G191" i="7"/>
  <c r="G175" i="7"/>
  <c r="G159" i="7"/>
  <c r="G143" i="7"/>
  <c r="G127" i="7"/>
  <c r="G111" i="7"/>
  <c r="G95" i="7"/>
  <c r="G79" i="7"/>
  <c r="G63" i="7"/>
  <c r="G47" i="7"/>
  <c r="G31" i="7"/>
  <c r="G15" i="7"/>
  <c r="G326" i="7"/>
  <c r="G323" i="7"/>
  <c r="G338" i="7"/>
  <c r="G226" i="7"/>
  <c r="G82" i="7"/>
  <c r="G289" i="7"/>
  <c r="G225" i="7"/>
  <c r="G145" i="7"/>
  <c r="G65" i="7"/>
  <c r="G320" i="7"/>
  <c r="G272" i="7"/>
  <c r="G208" i="7"/>
  <c r="G160" i="7"/>
  <c r="G112" i="7"/>
  <c r="G80" i="7"/>
  <c r="G48" i="7"/>
  <c r="G32" i="7"/>
  <c r="G334" i="7"/>
  <c r="G318" i="7"/>
  <c r="G302" i="7"/>
  <c r="G286" i="7"/>
  <c r="G270" i="7"/>
  <c r="G254" i="7"/>
  <c r="G238" i="7"/>
  <c r="G222" i="7"/>
  <c r="G206" i="7"/>
  <c r="G190" i="7"/>
  <c r="G174" i="7"/>
  <c r="G158" i="7"/>
  <c r="G142" i="7"/>
  <c r="G126" i="7"/>
  <c r="G110" i="7"/>
  <c r="G94" i="7"/>
  <c r="G78" i="7"/>
  <c r="G62" i="7"/>
  <c r="G46" i="7"/>
  <c r="G30" i="7"/>
  <c r="G14" i="7"/>
  <c r="G262" i="7"/>
  <c r="G243" i="7"/>
  <c r="G258" i="7"/>
  <c r="G114" i="7"/>
  <c r="G321" i="7"/>
  <c r="G257" i="7"/>
  <c r="G177" i="7"/>
  <c r="G113" i="7"/>
  <c r="G33" i="7"/>
  <c r="G256" i="7"/>
  <c r="G192" i="7"/>
  <c r="G333" i="7"/>
  <c r="G301" i="7"/>
  <c r="G269" i="7"/>
  <c r="G237" i="7"/>
  <c r="G221" i="7"/>
  <c r="G205" i="7"/>
  <c r="G189" i="7"/>
  <c r="G173" i="7"/>
  <c r="G157" i="7"/>
  <c r="G141" i="7"/>
  <c r="G125" i="7"/>
  <c r="G109" i="7"/>
  <c r="G93" i="7"/>
  <c r="G77" i="7"/>
  <c r="G61" i="7"/>
  <c r="G45" i="7"/>
  <c r="G29" i="7"/>
  <c r="G13" i="7"/>
  <c r="G275" i="7"/>
  <c r="G290" i="7"/>
  <c r="G178" i="7"/>
  <c r="G66" i="7"/>
  <c r="G273" i="7"/>
  <c r="G193" i="7"/>
  <c r="G129" i="7"/>
  <c r="G81" i="7"/>
  <c r="G49" i="7"/>
  <c r="G336" i="7"/>
  <c r="G288" i="7"/>
  <c r="G224" i="7"/>
  <c r="G144" i="7"/>
  <c r="G317" i="7"/>
  <c r="G285" i="7"/>
  <c r="G253" i="7"/>
  <c r="G332" i="7"/>
  <c r="G316" i="7"/>
  <c r="G300" i="7"/>
  <c r="G284" i="7"/>
  <c r="G268" i="7"/>
  <c r="G252" i="7"/>
  <c r="G236" i="7"/>
  <c r="G220" i="7"/>
  <c r="G204" i="7"/>
  <c r="G188" i="7"/>
  <c r="G172" i="7"/>
  <c r="G156" i="7"/>
  <c r="G140" i="7"/>
  <c r="G124" i="7"/>
  <c r="G108" i="7"/>
  <c r="G92" i="7"/>
  <c r="G76" i="7"/>
  <c r="G60" i="7"/>
  <c r="G44" i="7"/>
  <c r="G28" i="7"/>
  <c r="G12" i="7"/>
  <c r="G294" i="7"/>
  <c r="G211" i="7"/>
  <c r="G210" i="7"/>
  <c r="G18" i="7"/>
  <c r="G299" i="7"/>
  <c r="G187" i="7"/>
  <c r="G246" i="7"/>
  <c r="G2" i="7"/>
  <c r="G227" i="7"/>
  <c r="G274" i="7"/>
  <c r="G162" i="7"/>
  <c r="G34" i="7"/>
  <c r="G337" i="7"/>
  <c r="G331" i="7"/>
  <c r="G315" i="7"/>
  <c r="G283" i="7"/>
  <c r="G267" i="7"/>
  <c r="G251" i="7"/>
  <c r="G235" i="7"/>
  <c r="G219" i="7"/>
  <c r="G203" i="7"/>
  <c r="G171" i="7"/>
  <c r="G155" i="7"/>
  <c r="G139" i="7"/>
  <c r="G123" i="7"/>
  <c r="G107" i="7"/>
  <c r="G91" i="7"/>
  <c r="G75" i="7"/>
  <c r="G59" i="7"/>
  <c r="G43" i="7"/>
  <c r="G27" i="7"/>
  <c r="G11" i="7"/>
  <c r="G330" i="7"/>
  <c r="G314" i="7"/>
  <c r="G298" i="7"/>
  <c r="G282" i="7"/>
  <c r="G266" i="7"/>
  <c r="G250" i="7"/>
  <c r="G234" i="7"/>
  <c r="G218" i="7"/>
  <c r="G202" i="7"/>
  <c r="G186" i="7"/>
  <c r="G170" i="7"/>
  <c r="G154" i="7"/>
  <c r="G138" i="7"/>
  <c r="G122" i="7"/>
  <c r="G106" i="7"/>
  <c r="G90" i="7"/>
  <c r="G74" i="7"/>
  <c r="G58" i="7"/>
  <c r="G42" i="7"/>
  <c r="G26" i="7"/>
  <c r="G10" i="7"/>
  <c r="G291" i="7"/>
  <c r="G322" i="7"/>
  <c r="G130" i="7"/>
  <c r="G313" i="7"/>
  <c r="G281" i="7"/>
  <c r="G249" i="7"/>
  <c r="G201" i="7"/>
  <c r="G121" i="7"/>
  <c r="G179" i="7"/>
  <c r="G242" i="7"/>
  <c r="G98" i="7"/>
  <c r="G329" i="7"/>
  <c r="G297" i="7"/>
  <c r="G265" i="7"/>
  <c r="G233" i="7"/>
  <c r="G217" i="7"/>
  <c r="G185" i="7"/>
  <c r="G169" i="7"/>
  <c r="G153" i="7"/>
  <c r="G137" i="7"/>
  <c r="G105" i="7"/>
  <c r="G89" i="7"/>
  <c r="G73" i="7"/>
  <c r="G57" i="7"/>
  <c r="G41" i="7"/>
  <c r="G25" i="7"/>
  <c r="G9" i="7"/>
  <c r="G328" i="7"/>
  <c r="G312" i="7"/>
  <c r="G296" i="7"/>
  <c r="G280" i="7"/>
  <c r="G264" i="7"/>
  <c r="G248" i="7"/>
  <c r="G232" i="7"/>
  <c r="G216" i="7"/>
  <c r="G200" i="7"/>
  <c r="G184" i="7"/>
  <c r="G168" i="7"/>
  <c r="G152" i="7"/>
  <c r="G136" i="7"/>
  <c r="G120" i="7"/>
  <c r="G104" i="7"/>
  <c r="G88" i="7"/>
  <c r="G72" i="7"/>
  <c r="G56" i="7"/>
  <c r="G40" i="7"/>
  <c r="G24" i="7"/>
  <c r="G8" i="7"/>
  <c r="G215" i="7"/>
  <c r="G199" i="7"/>
  <c r="G183" i="7"/>
  <c r="G167" i="7"/>
  <c r="G151" i="7"/>
  <c r="G135" i="7"/>
  <c r="G119" i="7"/>
  <c r="G103" i="7"/>
  <c r="G87" i="7"/>
  <c r="G71" i="7"/>
  <c r="G55" i="7"/>
  <c r="G39" i="7"/>
  <c r="G23" i="7"/>
  <c r="G7" i="7"/>
  <c r="G310" i="7"/>
  <c r="G214" i="7"/>
  <c r="G198" i="7"/>
  <c r="G182" i="7"/>
  <c r="G166" i="7"/>
  <c r="G150" i="7"/>
  <c r="G134" i="7"/>
  <c r="G118" i="7"/>
  <c r="G102" i="7"/>
  <c r="G86" i="7"/>
  <c r="G70" i="7"/>
  <c r="G54" i="7"/>
  <c r="G38" i="7"/>
  <c r="G22" i="7"/>
  <c r="G6" i="7"/>
  <c r="G293" i="7"/>
  <c r="G261" i="7"/>
  <c r="G229" i="7"/>
  <c r="G197" i="7"/>
  <c r="G165" i="7"/>
  <c r="G149" i="7"/>
  <c r="G117" i="7"/>
  <c r="G101" i="7"/>
  <c r="G85" i="7"/>
  <c r="G69" i="7"/>
  <c r="G53" i="7"/>
  <c r="G37" i="7"/>
  <c r="G309" i="7"/>
  <c r="G277" i="7"/>
  <c r="G245" i="7"/>
  <c r="G213" i="7"/>
  <c r="G181" i="7"/>
  <c r="G133" i="7"/>
  <c r="G21" i="7"/>
  <c r="G5" i="7"/>
  <c r="G324" i="7"/>
  <c r="G308" i="7"/>
  <c r="G292" i="7"/>
  <c r="G276" i="7"/>
  <c r="G260" i="7"/>
  <c r="G244" i="7"/>
  <c r="G228" i="7"/>
  <c r="G212" i="7"/>
  <c r="G196" i="7"/>
  <c r="G180" i="7"/>
  <c r="G164" i="7"/>
  <c r="G148" i="7"/>
  <c r="G132" i="7"/>
  <c r="G116" i="7"/>
  <c r="G100" i="7"/>
  <c r="G84" i="7"/>
  <c r="G68" i="7"/>
  <c r="G52" i="7"/>
  <c r="G36" i="7"/>
  <c r="G20" i="7"/>
  <c r="G4" i="7"/>
  <c r="G230" i="7"/>
  <c r="G307" i="7"/>
  <c r="G163" i="7"/>
  <c r="G147" i="7"/>
  <c r="G131" i="7"/>
  <c r="G115" i="7"/>
  <c r="G99" i="7"/>
  <c r="G83" i="7"/>
  <c r="G67" i="7"/>
  <c r="G51" i="7"/>
  <c r="G35" i="7"/>
  <c r="G19" i="7"/>
  <c r="B143" i="7"/>
  <c r="B142" i="7"/>
  <c r="B117" i="7"/>
  <c r="B122" i="7"/>
  <c r="B114" i="7"/>
  <c r="E90" i="7"/>
  <c r="D91" i="6" s="1"/>
  <c r="E135" i="7"/>
  <c r="D136" i="6" s="1"/>
  <c r="H136" i="6" s="1"/>
  <c r="B183" i="7"/>
  <c r="E119" i="7"/>
  <c r="D120" i="6" s="1"/>
  <c r="K120" i="6" s="1"/>
  <c r="B167" i="7"/>
  <c r="B186" i="7"/>
  <c r="E138" i="7"/>
  <c r="D139" i="6" s="1"/>
  <c r="B273" i="7"/>
  <c r="E225" i="7"/>
  <c r="D226" i="6" s="1"/>
  <c r="E199" i="7"/>
  <c r="D200" i="6" s="1"/>
  <c r="J200" i="6" s="1"/>
  <c r="E57" i="7"/>
  <c r="D58" i="6" s="1"/>
  <c r="E87" i="7"/>
  <c r="D88" i="6" s="1"/>
  <c r="E166" i="7"/>
  <c r="D167" i="6" s="1"/>
  <c r="I167" i="6" s="1"/>
  <c r="E153" i="7"/>
  <c r="D154" i="6" s="1"/>
  <c r="J154" i="6" s="1"/>
  <c r="B110" i="7"/>
  <c r="B132" i="7"/>
  <c r="E144" i="7"/>
  <c r="D145" i="6" s="1"/>
  <c r="E81" i="7"/>
  <c r="D82" i="6" s="1"/>
  <c r="H82" i="6" s="1"/>
  <c r="E118" i="7"/>
  <c r="D119" i="6" s="1"/>
  <c r="E55" i="7"/>
  <c r="D56" i="6" s="1"/>
  <c r="I56" i="6" s="1"/>
  <c r="B106" i="7"/>
  <c r="E80" i="7"/>
  <c r="D81" i="6" s="1"/>
  <c r="J81" i="6" s="1"/>
  <c r="E54" i="7"/>
  <c r="D55" i="6" s="1"/>
  <c r="B111" i="7"/>
  <c r="B145" i="7"/>
  <c r="B146" i="7"/>
  <c r="B194" i="7" s="1"/>
  <c r="E137" i="7"/>
  <c r="D138" i="6" s="1"/>
  <c r="J138" i="6" s="1"/>
  <c r="E79" i="7"/>
  <c r="D80" i="6" s="1"/>
  <c r="I80" i="6" s="1"/>
  <c r="E112" i="7"/>
  <c r="D113" i="6" s="1"/>
  <c r="B139" i="7"/>
  <c r="B262" i="7"/>
  <c r="E105" i="7"/>
  <c r="D106" i="6" s="1"/>
  <c r="I106" i="6" s="1"/>
  <c r="B249" i="7"/>
  <c r="E96" i="7"/>
  <c r="D97" i="6" s="1"/>
  <c r="H97" i="6" s="1"/>
  <c r="B115" i="7"/>
  <c r="B169" i="7"/>
  <c r="B240" i="7"/>
  <c r="E192" i="7"/>
  <c r="D193" i="6" s="1"/>
  <c r="B216" i="7"/>
  <c r="E168" i="7"/>
  <c r="D169" i="6" s="1"/>
  <c r="K169" i="6" s="1"/>
  <c r="E181" i="7"/>
  <c r="D182" i="6" s="1"/>
  <c r="L182" i="6" s="1"/>
  <c r="B229" i="7"/>
  <c r="B295" i="7"/>
  <c r="E247" i="7"/>
  <c r="D248" i="6" s="1"/>
  <c r="B184" i="7"/>
  <c r="E136" i="7"/>
  <c r="D137" i="6" s="1"/>
  <c r="B176" i="7"/>
  <c r="E128" i="7"/>
  <c r="D129" i="6" s="1"/>
  <c r="E160" i="7"/>
  <c r="D161" i="6" s="1"/>
  <c r="B208" i="7"/>
  <c r="B197" i="7"/>
  <c r="E149" i="7"/>
  <c r="D150" i="6" s="1"/>
  <c r="B296" i="7"/>
  <c r="E248" i="7"/>
  <c r="D249" i="6" s="1"/>
  <c r="M249" i="6" s="1"/>
  <c r="E92" i="7"/>
  <c r="D93" i="6" s="1"/>
  <c r="B140" i="7"/>
  <c r="E76" i="7"/>
  <c r="D77" i="6" s="1"/>
  <c r="B124" i="7"/>
  <c r="E103" i="7"/>
  <c r="D104" i="6" s="1"/>
  <c r="J104" i="6" s="1"/>
  <c r="E102" i="7"/>
  <c r="D103" i="6" s="1"/>
  <c r="B100" i="7"/>
  <c r="B131" i="7"/>
  <c r="E83" i="7"/>
  <c r="D84" i="6" s="1"/>
  <c r="M84" i="6" s="1"/>
  <c r="B257" i="7"/>
  <c r="E133" i="7"/>
  <c r="D134" i="6" s="1"/>
  <c r="H134" i="6" s="1"/>
  <c r="E101" i="7"/>
  <c r="D102" i="6" s="1"/>
  <c r="E73" i="7"/>
  <c r="D74" i="6" s="1"/>
  <c r="E143" i="7"/>
  <c r="D144" i="6" s="1"/>
  <c r="L144" i="6" s="1"/>
  <c r="B233" i="7"/>
  <c r="E129" i="7"/>
  <c r="D130" i="6" s="1"/>
  <c r="L130" i="6" s="1"/>
  <c r="E72" i="7"/>
  <c r="D73" i="6" s="1"/>
  <c r="M73" i="6" s="1"/>
  <c r="B187" i="7"/>
  <c r="B175" i="7"/>
  <c r="B125" i="7"/>
  <c r="B123" i="7"/>
  <c r="E183" i="7"/>
  <c r="D184" i="6" s="1"/>
  <c r="E152" i="7"/>
  <c r="D153" i="6" s="1"/>
  <c r="K153" i="6" s="1"/>
  <c r="E120" i="7"/>
  <c r="D121" i="6" s="1"/>
  <c r="J121" i="6" s="1"/>
  <c r="E65" i="7"/>
  <c r="D66" i="6" s="1"/>
  <c r="E200" i="7"/>
  <c r="D201" i="6" s="1"/>
  <c r="E93" i="7"/>
  <c r="D94" i="6" s="1"/>
  <c r="B141" i="7"/>
  <c r="E130" i="7"/>
  <c r="D131" i="6" s="1"/>
  <c r="B178" i="7"/>
  <c r="B182" i="7"/>
  <c r="E88" i="7"/>
  <c r="D89" i="6" s="1"/>
  <c r="B109" i="7"/>
  <c r="E151" i="7"/>
  <c r="D152" i="6" s="1"/>
  <c r="H152" i="6" s="1"/>
  <c r="E64" i="7"/>
  <c r="D65" i="6" s="1"/>
  <c r="J65" i="6" s="1"/>
  <c r="E150" i="7"/>
  <c r="D151" i="6" s="1"/>
  <c r="B107" i="7"/>
  <c r="B246" i="7"/>
  <c r="E177" i="7"/>
  <c r="D178" i="6" s="1"/>
  <c r="L178" i="6" s="1"/>
  <c r="E113" i="7"/>
  <c r="D114" i="6" s="1"/>
  <c r="E56" i="7"/>
  <c r="D57" i="6" s="1"/>
  <c r="J57" i="6" s="1"/>
  <c r="E104" i="7"/>
  <c r="D105" i="6" s="1"/>
  <c r="B116" i="7"/>
  <c r="E68" i="7"/>
  <c r="D69" i="6" s="1"/>
  <c r="E60" i="7"/>
  <c r="D61" i="6" s="1"/>
  <c r="L61" i="6" s="1"/>
  <c r="B108" i="7"/>
  <c r="E82" i="7"/>
  <c r="D83" i="6" s="1"/>
  <c r="I83" i="6" s="1"/>
  <c r="G4" i="4"/>
  <c r="N21" i="6" l="1"/>
  <c r="R40" i="6"/>
  <c r="R10" i="6"/>
  <c r="N40" i="6"/>
  <c r="O40" i="6" s="1"/>
  <c r="N52" i="6"/>
  <c r="O52" i="6" s="1"/>
  <c r="N96" i="6"/>
  <c r="O96" i="6" s="1"/>
  <c r="N51" i="6"/>
  <c r="W51" i="6" s="1"/>
  <c r="K2" i="4"/>
  <c r="H2" i="7" s="1"/>
  <c r="N54" i="6"/>
  <c r="W54" i="6" s="1"/>
  <c r="I4" i="4"/>
  <c r="N75" i="6"/>
  <c r="V75" i="6" s="1"/>
  <c r="N43" i="6"/>
  <c r="V43" i="6" s="1"/>
  <c r="R63" i="6"/>
  <c r="V63" i="6" s="1"/>
  <c r="R64" i="6"/>
  <c r="R24" i="6"/>
  <c r="N42" i="6"/>
  <c r="N18" i="6"/>
  <c r="P18" i="6" s="1"/>
  <c r="N8" i="6"/>
  <c r="R11" i="6"/>
  <c r="V11" i="6" s="1"/>
  <c r="N32" i="6"/>
  <c r="W32" i="6" s="1"/>
  <c r="R22" i="6"/>
  <c r="N27" i="6"/>
  <c r="R26" i="6"/>
  <c r="R39" i="6"/>
  <c r="R96" i="6"/>
  <c r="N19" i="6"/>
  <c r="P19" i="6" s="1"/>
  <c r="R5" i="6"/>
  <c r="R60" i="6"/>
  <c r="V60" i="6" s="1"/>
  <c r="K73" i="6"/>
  <c r="R73" i="6" s="1"/>
  <c r="R23" i="6"/>
  <c r="W23" i="6" s="1"/>
  <c r="R6" i="6"/>
  <c r="N79" i="6"/>
  <c r="O79" i="6" s="1"/>
  <c r="J136" i="6"/>
  <c r="R25" i="6"/>
  <c r="N63" i="6"/>
  <c r="O63" i="6" s="1"/>
  <c r="N95" i="6"/>
  <c r="W95" i="6" s="1"/>
  <c r="N87" i="6"/>
  <c r="O87" i="6" s="1"/>
  <c r="R38" i="6"/>
  <c r="I61" i="6"/>
  <c r="N16" i="6"/>
  <c r="N53" i="6"/>
  <c r="O53" i="6" s="1"/>
  <c r="R53" i="6"/>
  <c r="W53" i="6" s="1"/>
  <c r="R98" i="6"/>
  <c r="H77" i="6"/>
  <c r="M77" i="6"/>
  <c r="J77" i="6"/>
  <c r="K77" i="6"/>
  <c r="I77" i="6"/>
  <c r="L77" i="6"/>
  <c r="H93" i="6"/>
  <c r="I93" i="6"/>
  <c r="J93" i="6"/>
  <c r="K93" i="6"/>
  <c r="L93" i="6"/>
  <c r="M93" i="6"/>
  <c r="J55" i="6"/>
  <c r="I55" i="6"/>
  <c r="L55" i="6"/>
  <c r="H55" i="6"/>
  <c r="M139" i="6"/>
  <c r="H139" i="6"/>
  <c r="I139" i="6"/>
  <c r="L139" i="6"/>
  <c r="K139" i="6"/>
  <c r="J139" i="6"/>
  <c r="L71" i="6"/>
  <c r="H71" i="6"/>
  <c r="J71" i="6"/>
  <c r="K71" i="6"/>
  <c r="M71" i="6"/>
  <c r="J82" i="6"/>
  <c r="K55" i="6"/>
  <c r="K89" i="6"/>
  <c r="H89" i="6"/>
  <c r="R89" i="6" s="1"/>
  <c r="J89" i="6"/>
  <c r="L89" i="6"/>
  <c r="I89" i="6"/>
  <c r="L72" i="6"/>
  <c r="I72" i="6"/>
  <c r="J72" i="6"/>
  <c r="M152" i="6"/>
  <c r="H226" i="6"/>
  <c r="L226" i="6"/>
  <c r="K226" i="6"/>
  <c r="I226" i="6"/>
  <c r="M226" i="6"/>
  <c r="J226" i="6"/>
  <c r="H144" i="6"/>
  <c r="K144" i="6"/>
  <c r="J144" i="6"/>
  <c r="M144" i="6"/>
  <c r="M86" i="6"/>
  <c r="I86" i="6"/>
  <c r="N86" i="6" s="1"/>
  <c r="K86" i="6"/>
  <c r="J86" i="6"/>
  <c r="H86" i="6"/>
  <c r="I144" i="6"/>
  <c r="I84" i="6"/>
  <c r="J61" i="6"/>
  <c r="K61" i="6"/>
  <c r="M61" i="6"/>
  <c r="H61" i="6"/>
  <c r="K74" i="6"/>
  <c r="J74" i="6"/>
  <c r="L74" i="6"/>
  <c r="I74" i="6"/>
  <c r="H74" i="6"/>
  <c r="H119" i="6"/>
  <c r="K119" i="6"/>
  <c r="M119" i="6"/>
  <c r="J119" i="6"/>
  <c r="J90" i="6"/>
  <c r="H90" i="6"/>
  <c r="I90" i="6"/>
  <c r="K90" i="6"/>
  <c r="H153" i="6"/>
  <c r="R153" i="6" s="1"/>
  <c r="L90" i="6"/>
  <c r="K81" i="6"/>
  <c r="H81" i="6"/>
  <c r="R81" i="6" s="1"/>
  <c r="I81" i="6"/>
  <c r="L81" i="6"/>
  <c r="I136" i="6"/>
  <c r="L136" i="6"/>
  <c r="N136" i="6" s="1"/>
  <c r="M136" i="6"/>
  <c r="K136" i="6"/>
  <c r="R136" i="6" s="1"/>
  <c r="M94" i="6"/>
  <c r="L94" i="6"/>
  <c r="K94" i="6"/>
  <c r="H94" i="6"/>
  <c r="L134" i="6"/>
  <c r="I134" i="6"/>
  <c r="K134" i="6"/>
  <c r="R134" i="6" s="1"/>
  <c r="M134" i="6"/>
  <c r="J134" i="6"/>
  <c r="M161" i="6"/>
  <c r="I161" i="6"/>
  <c r="L161" i="6"/>
  <c r="J161" i="6"/>
  <c r="K161" i="6"/>
  <c r="H161" i="6"/>
  <c r="N161" i="6" s="1"/>
  <c r="H145" i="6"/>
  <c r="L145" i="6"/>
  <c r="J145" i="6"/>
  <c r="K145" i="6"/>
  <c r="M145" i="6"/>
  <c r="H91" i="6"/>
  <c r="K91" i="6"/>
  <c r="M91" i="6"/>
  <c r="I91" i="6"/>
  <c r="J91" i="6"/>
  <c r="L91" i="6"/>
  <c r="I71" i="6"/>
  <c r="R7" i="6"/>
  <c r="K82" i="6"/>
  <c r="R82" i="6" s="1"/>
  <c r="I82" i="6"/>
  <c r="M82" i="6"/>
  <c r="L82" i="6"/>
  <c r="N82" i="6" s="1"/>
  <c r="I105" i="6"/>
  <c r="M105" i="6"/>
  <c r="H105" i="6"/>
  <c r="L105" i="6"/>
  <c r="J105" i="6"/>
  <c r="K105" i="6"/>
  <c r="R105" i="6" s="1"/>
  <c r="H201" i="6"/>
  <c r="I201" i="6"/>
  <c r="J201" i="6"/>
  <c r="K201" i="6"/>
  <c r="L201" i="6"/>
  <c r="M201" i="6"/>
  <c r="M129" i="6"/>
  <c r="H129" i="6"/>
  <c r="L129" i="6"/>
  <c r="K129" i="6"/>
  <c r="R129" i="6" s="1"/>
  <c r="J106" i="6"/>
  <c r="K106" i="6"/>
  <c r="M106" i="6"/>
  <c r="H106" i="6"/>
  <c r="L106" i="6"/>
  <c r="M72" i="6"/>
  <c r="I119" i="6"/>
  <c r="M167" i="6"/>
  <c r="H65" i="6"/>
  <c r="L65" i="6"/>
  <c r="M65" i="6"/>
  <c r="H73" i="6"/>
  <c r="J73" i="6"/>
  <c r="I73" i="6"/>
  <c r="L73" i="6"/>
  <c r="N73" i="6" s="1"/>
  <c r="O73" i="6" s="1"/>
  <c r="L150" i="6"/>
  <c r="J150" i="6"/>
  <c r="M150" i="6"/>
  <c r="I150" i="6"/>
  <c r="K150" i="6"/>
  <c r="H150" i="6"/>
  <c r="L84" i="6"/>
  <c r="H84" i="6"/>
  <c r="J84" i="6"/>
  <c r="K84" i="6"/>
  <c r="M55" i="6"/>
  <c r="H72" i="6"/>
  <c r="L119" i="6"/>
  <c r="I182" i="6"/>
  <c r="K182" i="6"/>
  <c r="J182" i="6"/>
  <c r="H182" i="6"/>
  <c r="R182" i="6" s="1"/>
  <c r="M182" i="6"/>
  <c r="I152" i="6"/>
  <c r="L152" i="6"/>
  <c r="J152" i="6"/>
  <c r="K152" i="6"/>
  <c r="R152" i="6" s="1"/>
  <c r="J102" i="6"/>
  <c r="K102" i="6"/>
  <c r="L102" i="6"/>
  <c r="H102" i="6"/>
  <c r="H57" i="6"/>
  <c r="I57" i="6"/>
  <c r="M57" i="6"/>
  <c r="L57" i="6"/>
  <c r="N57" i="6" s="1"/>
  <c r="K57" i="6"/>
  <c r="H121" i="6"/>
  <c r="K121" i="6"/>
  <c r="L121" i="6"/>
  <c r="I121" i="6"/>
  <c r="M121" i="6"/>
  <c r="I137" i="6"/>
  <c r="K137" i="6"/>
  <c r="H137" i="6"/>
  <c r="R137" i="6" s="1"/>
  <c r="M137" i="6"/>
  <c r="J137" i="6"/>
  <c r="L137" i="6"/>
  <c r="K154" i="6"/>
  <c r="H154" i="6"/>
  <c r="I154" i="6"/>
  <c r="M154" i="6"/>
  <c r="L154" i="6"/>
  <c r="M74" i="6"/>
  <c r="K72" i="6"/>
  <c r="R72" i="6" s="1"/>
  <c r="J56" i="6"/>
  <c r="I94" i="6"/>
  <c r="I145" i="6"/>
  <c r="K65" i="6"/>
  <c r="I131" i="6"/>
  <c r="M131" i="6"/>
  <c r="K131" i="6"/>
  <c r="J131" i="6"/>
  <c r="H131" i="6"/>
  <c r="L131" i="6"/>
  <c r="H66" i="6"/>
  <c r="L66" i="6"/>
  <c r="K66" i="6"/>
  <c r="R66" i="6" s="1"/>
  <c r="I66" i="6"/>
  <c r="J66" i="6"/>
  <c r="M66" i="6"/>
  <c r="J114" i="6"/>
  <c r="H114" i="6"/>
  <c r="L114" i="6"/>
  <c r="M114" i="6"/>
  <c r="K114" i="6"/>
  <c r="R114" i="6" s="1"/>
  <c r="H178" i="6"/>
  <c r="M178" i="6"/>
  <c r="K178" i="6"/>
  <c r="I178" i="6"/>
  <c r="J178" i="6"/>
  <c r="J153" i="6"/>
  <c r="M153" i="6"/>
  <c r="L153" i="6"/>
  <c r="I153" i="6"/>
  <c r="I113" i="6"/>
  <c r="K113" i="6"/>
  <c r="L113" i="6"/>
  <c r="M113" i="6"/>
  <c r="J113" i="6"/>
  <c r="H167" i="6"/>
  <c r="J167" i="6"/>
  <c r="K167" i="6"/>
  <c r="R167" i="6" s="1"/>
  <c r="L167" i="6"/>
  <c r="I114" i="6"/>
  <c r="J94" i="6"/>
  <c r="I65" i="6"/>
  <c r="I193" i="6"/>
  <c r="J193" i="6"/>
  <c r="H193" i="6"/>
  <c r="K193" i="6"/>
  <c r="R193" i="6" s="1"/>
  <c r="L193" i="6"/>
  <c r="N193" i="6" s="1"/>
  <c r="M193" i="6"/>
  <c r="I120" i="6"/>
  <c r="H120" i="6"/>
  <c r="R120" i="6" s="1"/>
  <c r="L120" i="6"/>
  <c r="M120" i="6"/>
  <c r="J120" i="6"/>
  <c r="N120" i="6" s="1"/>
  <c r="K97" i="6"/>
  <c r="R97" i="6" s="1"/>
  <c r="J97" i="6"/>
  <c r="N97" i="6" s="1"/>
  <c r="I97" i="6"/>
  <c r="L97" i="6"/>
  <c r="K184" i="6"/>
  <c r="H184" i="6"/>
  <c r="R184" i="6" s="1"/>
  <c r="J184" i="6"/>
  <c r="I184" i="6"/>
  <c r="M184" i="6"/>
  <c r="L184" i="6"/>
  <c r="N184" i="6" s="1"/>
  <c r="V184" i="6" s="1"/>
  <c r="L103" i="6"/>
  <c r="H103" i="6"/>
  <c r="I103" i="6"/>
  <c r="J103" i="6"/>
  <c r="K103" i="6"/>
  <c r="M103" i="6"/>
  <c r="H248" i="6"/>
  <c r="J248" i="6"/>
  <c r="K248" i="6"/>
  <c r="I248" i="6"/>
  <c r="M248" i="6"/>
  <c r="L248" i="6"/>
  <c r="N248" i="6" s="1"/>
  <c r="K80" i="6"/>
  <c r="H80" i="6"/>
  <c r="J80" i="6"/>
  <c r="M80" i="6"/>
  <c r="L80" i="6"/>
  <c r="I88" i="6"/>
  <c r="M88" i="6"/>
  <c r="K88" i="6"/>
  <c r="L88" i="6"/>
  <c r="H88" i="6"/>
  <c r="R88" i="6" s="1"/>
  <c r="L86" i="6"/>
  <c r="M97" i="6"/>
  <c r="J249" i="6"/>
  <c r="H249" i="6"/>
  <c r="K249" i="6"/>
  <c r="I249" i="6"/>
  <c r="L249" i="6"/>
  <c r="H83" i="6"/>
  <c r="L83" i="6"/>
  <c r="K83" i="6"/>
  <c r="H104" i="6"/>
  <c r="I104" i="6"/>
  <c r="K104" i="6"/>
  <c r="M104" i="6"/>
  <c r="L104" i="6"/>
  <c r="K138" i="6"/>
  <c r="L138" i="6"/>
  <c r="N138" i="6" s="1"/>
  <c r="M138" i="6"/>
  <c r="I138" i="6"/>
  <c r="H138" i="6"/>
  <c r="H58" i="6"/>
  <c r="I58" i="6"/>
  <c r="J58" i="6"/>
  <c r="K58" i="6"/>
  <c r="L58" i="6"/>
  <c r="N58" i="6" s="1"/>
  <c r="P58" i="6" s="1"/>
  <c r="M58" i="6"/>
  <c r="M89" i="6"/>
  <c r="M81" i="6"/>
  <c r="J83" i="6"/>
  <c r="J88" i="6"/>
  <c r="J129" i="6"/>
  <c r="I102" i="6"/>
  <c r="I169" i="6"/>
  <c r="J169" i="6"/>
  <c r="L169" i="6"/>
  <c r="H169" i="6"/>
  <c r="R169" i="6" s="1"/>
  <c r="M169" i="6"/>
  <c r="K130" i="6"/>
  <c r="I130" i="6"/>
  <c r="M130" i="6"/>
  <c r="H130" i="6"/>
  <c r="R130" i="6" s="1"/>
  <c r="J130" i="6"/>
  <c r="L56" i="6"/>
  <c r="M56" i="6"/>
  <c r="K56" i="6"/>
  <c r="H56" i="6"/>
  <c r="M69" i="6"/>
  <c r="I69" i="6"/>
  <c r="K69" i="6"/>
  <c r="L69" i="6"/>
  <c r="J69" i="6"/>
  <c r="H69" i="6"/>
  <c r="J151" i="6"/>
  <c r="K151" i="6"/>
  <c r="L151" i="6"/>
  <c r="H151" i="6"/>
  <c r="R151" i="6" s="1"/>
  <c r="V151" i="6" s="1"/>
  <c r="I151" i="6"/>
  <c r="N151" i="6" s="1"/>
  <c r="O151" i="6" s="1"/>
  <c r="M151" i="6"/>
  <c r="K200" i="6"/>
  <c r="I200" i="6"/>
  <c r="H200" i="6"/>
  <c r="L200" i="6"/>
  <c r="N200" i="6" s="1"/>
  <c r="M200" i="6"/>
  <c r="M102" i="6"/>
  <c r="M83" i="6"/>
  <c r="H113" i="6"/>
  <c r="N113" i="6" s="1"/>
  <c r="I129" i="6"/>
  <c r="R59" i="6"/>
  <c r="R78" i="6"/>
  <c r="N60" i="6"/>
  <c r="P60" i="6" s="1"/>
  <c r="R50" i="6"/>
  <c r="N5" i="6"/>
  <c r="W5" i="6" s="1"/>
  <c r="N50" i="6"/>
  <c r="V50" i="6" s="1"/>
  <c r="N199" i="6"/>
  <c r="W199" i="6" s="1"/>
  <c r="H51" i="7"/>
  <c r="N14" i="6"/>
  <c r="V14" i="6" s="1"/>
  <c r="V99" i="6"/>
  <c r="N35" i="6"/>
  <c r="P27" i="6"/>
  <c r="O27" i="6"/>
  <c r="R9" i="6"/>
  <c r="N202" i="6"/>
  <c r="P202" i="6" s="1"/>
  <c r="R80" i="6"/>
  <c r="N26" i="6"/>
  <c r="V26" i="6" s="1"/>
  <c r="R41" i="6"/>
  <c r="R34" i="6"/>
  <c r="N64" i="6"/>
  <c r="V64" i="6" s="1"/>
  <c r="N46" i="6"/>
  <c r="P46" i="6" s="1"/>
  <c r="O99" i="6"/>
  <c r="P99" i="6"/>
  <c r="R17" i="6"/>
  <c r="V17" i="6" s="1"/>
  <c r="O70" i="6"/>
  <c r="P70" i="6"/>
  <c r="V70" i="6"/>
  <c r="W70" i="6"/>
  <c r="V96" i="6"/>
  <c r="W96" i="6"/>
  <c r="P14" i="6"/>
  <c r="O14" i="6"/>
  <c r="N17" i="6"/>
  <c r="N7" i="6"/>
  <c r="P10" i="6"/>
  <c r="O10" i="6"/>
  <c r="V10" i="6"/>
  <c r="P42" i="6"/>
  <c r="O42" i="6"/>
  <c r="N22" i="6"/>
  <c r="V22" i="6" s="1"/>
  <c r="N67" i="6"/>
  <c r="W67" i="6" s="1"/>
  <c r="N31" i="6"/>
  <c r="N38" i="6"/>
  <c r="V38" i="6" s="1"/>
  <c r="P40" i="6"/>
  <c r="V24" i="6"/>
  <c r="W24" i="6"/>
  <c r="N37" i="6"/>
  <c r="W37" i="6" s="1"/>
  <c r="N29" i="6"/>
  <c r="W29" i="6" s="1"/>
  <c r="N59" i="6"/>
  <c r="P43" i="6"/>
  <c r="V54" i="6"/>
  <c r="P54" i="6"/>
  <c r="O54" i="6"/>
  <c r="N72" i="6"/>
  <c r="N33" i="6"/>
  <c r="V40" i="6"/>
  <c r="N34" i="6"/>
  <c r="R4" i="6"/>
  <c r="N6" i="6"/>
  <c r="V6" i="6" s="1"/>
  <c r="N25" i="6"/>
  <c r="N98" i="6"/>
  <c r="N4" i="6"/>
  <c r="R33" i="6"/>
  <c r="N76" i="6"/>
  <c r="V76" i="6" s="1"/>
  <c r="O49" i="6"/>
  <c r="P49" i="6"/>
  <c r="N62" i="6"/>
  <c r="N122" i="6"/>
  <c r="W10" i="6"/>
  <c r="V42" i="6"/>
  <c r="R215" i="6"/>
  <c r="V16" i="6"/>
  <c r="N47" i="6"/>
  <c r="W47" i="6" s="1"/>
  <c r="N39" i="6"/>
  <c r="R48" i="6"/>
  <c r="N48" i="6"/>
  <c r="N85" i="6"/>
  <c r="W42" i="6"/>
  <c r="W8" i="6"/>
  <c r="N15" i="6"/>
  <c r="N45" i="6"/>
  <c r="W49" i="6"/>
  <c r="V49" i="6"/>
  <c r="N30" i="6"/>
  <c r="V30" i="6" s="1"/>
  <c r="R85" i="6"/>
  <c r="R94" i="6"/>
  <c r="N128" i="6"/>
  <c r="R122" i="6"/>
  <c r="O23" i="6"/>
  <c r="P23" i="6"/>
  <c r="N28" i="6"/>
  <c r="V28" i="6" s="1"/>
  <c r="N135" i="6"/>
  <c r="P24" i="6"/>
  <c r="O24" i="6"/>
  <c r="N92" i="6"/>
  <c r="N78" i="6"/>
  <c r="R202" i="6"/>
  <c r="P21" i="6"/>
  <c r="O21" i="6"/>
  <c r="N9" i="6"/>
  <c r="N68" i="6"/>
  <c r="P95" i="6"/>
  <c r="O95" i="6"/>
  <c r="N36" i="6"/>
  <c r="N41" i="6"/>
  <c r="W21" i="6"/>
  <c r="V21" i="6"/>
  <c r="N20" i="6"/>
  <c r="W20" i="6" s="1"/>
  <c r="R18" i="6"/>
  <c r="R13" i="6"/>
  <c r="N12" i="6"/>
  <c r="N44" i="6"/>
  <c r="V44" i="6" s="1"/>
  <c r="N162" i="6"/>
  <c r="R68" i="6"/>
  <c r="R186" i="6"/>
  <c r="O18" i="6"/>
  <c r="V52" i="6"/>
  <c r="W52" i="6"/>
  <c r="P11" i="6"/>
  <c r="O11" i="6"/>
  <c r="W46" i="6"/>
  <c r="N13" i="6"/>
  <c r="N186" i="6"/>
  <c r="N215" i="6"/>
  <c r="V27" i="6"/>
  <c r="W27" i="6"/>
  <c r="E139" i="7"/>
  <c r="D140" i="6" s="1"/>
  <c r="B191" i="7"/>
  <c r="B231" i="7"/>
  <c r="E262" i="7"/>
  <c r="D263" i="6" s="1"/>
  <c r="E132" i="7"/>
  <c r="D133" i="6" s="1"/>
  <c r="B162" i="7"/>
  <c r="B174" i="7"/>
  <c r="E122" i="7"/>
  <c r="D123" i="6" s="1"/>
  <c r="B215" i="7"/>
  <c r="E215" i="7" s="1"/>
  <c r="D216" i="6" s="1"/>
  <c r="E126" i="7"/>
  <c r="D127" i="6" s="1"/>
  <c r="B165" i="7"/>
  <c r="E142" i="7"/>
  <c r="D143" i="6" s="1"/>
  <c r="E167" i="7"/>
  <c r="D168" i="6" s="1"/>
  <c r="E295" i="7"/>
  <c r="D296" i="6" s="1"/>
  <c r="E146" i="7"/>
  <c r="D147" i="6" s="1"/>
  <c r="E115" i="7"/>
  <c r="D116" i="6" s="1"/>
  <c r="E111" i="7"/>
  <c r="D112" i="6" s="1"/>
  <c r="B321" i="7"/>
  <c r="E99" i="7"/>
  <c r="D100" i="6" s="1"/>
  <c r="H99" i="7"/>
  <c r="E106" i="7"/>
  <c r="D107" i="6" s="1"/>
  <c r="E296" i="7"/>
  <c r="D297" i="6" s="1"/>
  <c r="E147" i="7"/>
  <c r="D148" i="6" s="1"/>
  <c r="H147" i="7"/>
  <c r="E209" i="7"/>
  <c r="D210" i="6" s="1"/>
  <c r="E117" i="7"/>
  <c r="D118" i="6" s="1"/>
  <c r="E273" i="7"/>
  <c r="D274" i="6" s="1"/>
  <c r="B180" i="7"/>
  <c r="E114" i="7"/>
  <c r="D115" i="6" s="1"/>
  <c r="B310" i="7"/>
  <c r="B190" i="7"/>
  <c r="B170" i="7"/>
  <c r="B297" i="7"/>
  <c r="E249" i="7"/>
  <c r="D250" i="6" s="1"/>
  <c r="B163" i="7"/>
  <c r="B195" i="7"/>
  <c r="E110" i="7"/>
  <c r="D111" i="6" s="1"/>
  <c r="B158" i="7"/>
  <c r="B159" i="7"/>
  <c r="B217" i="7"/>
  <c r="E169" i="7"/>
  <c r="D170" i="6" s="1"/>
  <c r="E145" i="7"/>
  <c r="D146" i="6" s="1"/>
  <c r="B193" i="7"/>
  <c r="B234" i="7"/>
  <c r="E186" i="7"/>
  <c r="D187" i="6" s="1"/>
  <c r="B154" i="7"/>
  <c r="E131" i="7"/>
  <c r="D132" i="6" s="1"/>
  <c r="B179" i="7"/>
  <c r="E162" i="7"/>
  <c r="D163" i="6" s="1"/>
  <c r="B288" i="7"/>
  <c r="E240" i="7"/>
  <c r="D241" i="6" s="1"/>
  <c r="E108" i="7"/>
  <c r="D109" i="6" s="1"/>
  <c r="B156" i="7"/>
  <c r="E176" i="7"/>
  <c r="D177" i="6" s="1"/>
  <c r="B224" i="7"/>
  <c r="B172" i="7"/>
  <c r="E124" i="7"/>
  <c r="D125" i="6" s="1"/>
  <c r="E116" i="7"/>
  <c r="D117" i="6" s="1"/>
  <c r="B164" i="7"/>
  <c r="E109" i="7"/>
  <c r="D110" i="6" s="1"/>
  <c r="B157" i="7"/>
  <c r="B281" i="7"/>
  <c r="E233" i="7"/>
  <c r="D234" i="6" s="1"/>
  <c r="B232" i="7"/>
  <c r="E184" i="7"/>
  <c r="D185" i="6" s="1"/>
  <c r="E187" i="7"/>
  <c r="D188" i="6" s="1"/>
  <c r="B235" i="7"/>
  <c r="E100" i="7"/>
  <c r="D101" i="6" s="1"/>
  <c r="B148" i="7"/>
  <c r="E194" i="7"/>
  <c r="D195" i="6" s="1"/>
  <c r="B242" i="7"/>
  <c r="E123" i="7"/>
  <c r="D124" i="6" s="1"/>
  <c r="B171" i="7"/>
  <c r="E107" i="7"/>
  <c r="D108" i="6" s="1"/>
  <c r="B155" i="7"/>
  <c r="B226" i="7"/>
  <c r="E178" i="7"/>
  <c r="D179" i="6" s="1"/>
  <c r="E208" i="7"/>
  <c r="D209" i="6" s="1"/>
  <c r="B256" i="7"/>
  <c r="E140" i="7"/>
  <c r="D141" i="6" s="1"/>
  <c r="B188" i="7"/>
  <c r="B245" i="7"/>
  <c r="E197" i="7"/>
  <c r="D198" i="6" s="1"/>
  <c r="B239" i="7"/>
  <c r="E191" i="7"/>
  <c r="D192" i="6" s="1"/>
  <c r="E125" i="7"/>
  <c r="D126" i="6" s="1"/>
  <c r="B173" i="7"/>
  <c r="E229" i="7"/>
  <c r="D230" i="6" s="1"/>
  <c r="B277" i="7"/>
  <c r="B223" i="7"/>
  <c r="E175" i="7"/>
  <c r="D176" i="6" s="1"/>
  <c r="E182" i="7"/>
  <c r="D183" i="6" s="1"/>
  <c r="B230" i="7"/>
  <c r="E174" i="7"/>
  <c r="D175" i="6" s="1"/>
  <c r="B294" i="7"/>
  <c r="E246" i="7"/>
  <c r="D247" i="6" s="1"/>
  <c r="B305" i="7"/>
  <c r="E257" i="7"/>
  <c r="D258" i="6" s="1"/>
  <c r="B264" i="7"/>
  <c r="E216" i="7"/>
  <c r="D217" i="6" s="1"/>
  <c r="E141" i="7"/>
  <c r="D142" i="6" s="1"/>
  <c r="B189" i="7"/>
  <c r="G5" i="4"/>
  <c r="V73" i="6" l="1"/>
  <c r="W73" i="6"/>
  <c r="P51" i="6"/>
  <c r="P73" i="6"/>
  <c r="W43" i="6"/>
  <c r="P32" i="6"/>
  <c r="P8" i="6"/>
  <c r="O8" i="6"/>
  <c r="O51" i="6"/>
  <c r="O32" i="6"/>
  <c r="V53" i="6"/>
  <c r="V51" i="6"/>
  <c r="O43" i="6"/>
  <c r="O60" i="6"/>
  <c r="N56" i="6"/>
  <c r="P56" i="6" s="1"/>
  <c r="N80" i="6"/>
  <c r="N106" i="6"/>
  <c r="N105" i="6"/>
  <c r="N145" i="6"/>
  <c r="W145" i="6" s="1"/>
  <c r="R119" i="6"/>
  <c r="W63" i="6"/>
  <c r="O26" i="6"/>
  <c r="W184" i="6"/>
  <c r="K4" i="4"/>
  <c r="H100" i="7" s="1"/>
  <c r="P75" i="6"/>
  <c r="W75" i="6"/>
  <c r="W14" i="6"/>
  <c r="P96" i="6"/>
  <c r="P87" i="6"/>
  <c r="R154" i="6"/>
  <c r="W154" i="6" s="1"/>
  <c r="N144" i="6"/>
  <c r="W87" i="6"/>
  <c r="V46" i="6"/>
  <c r="V8" i="6"/>
  <c r="W11" i="6"/>
  <c r="O75" i="6"/>
  <c r="V7" i="6"/>
  <c r="P50" i="6"/>
  <c r="P52" i="6"/>
  <c r="R69" i="6"/>
  <c r="N249" i="6"/>
  <c r="O249" i="6" s="1"/>
  <c r="N91" i="6"/>
  <c r="V91" i="6" s="1"/>
  <c r="V95" i="6"/>
  <c r="V87" i="6"/>
  <c r="N66" i="6"/>
  <c r="V66" i="6" s="1"/>
  <c r="I5" i="4"/>
  <c r="K5" i="4" s="1"/>
  <c r="P26" i="6"/>
  <c r="W6" i="6"/>
  <c r="W9" i="6"/>
  <c r="W40" i="6"/>
  <c r="W26" i="6"/>
  <c r="N88" i="6"/>
  <c r="V88" i="6" s="1"/>
  <c r="V32" i="6"/>
  <c r="N77" i="6"/>
  <c r="V77" i="6" s="1"/>
  <c r="V78" i="6"/>
  <c r="V199" i="6"/>
  <c r="P63" i="6"/>
  <c r="W17" i="6"/>
  <c r="W98" i="6"/>
  <c r="R106" i="6"/>
  <c r="N94" i="6"/>
  <c r="N139" i="6"/>
  <c r="P139" i="6" s="1"/>
  <c r="R77" i="6"/>
  <c r="O138" i="6"/>
  <c r="P138" i="6"/>
  <c r="V154" i="6"/>
  <c r="P16" i="6"/>
  <c r="O16" i="6"/>
  <c r="O19" i="6"/>
  <c r="N130" i="6"/>
  <c r="O130" i="6" s="1"/>
  <c r="V5" i="6"/>
  <c r="N182" i="6"/>
  <c r="W182" i="6" s="1"/>
  <c r="P53" i="6"/>
  <c r="R93" i="6"/>
  <c r="N167" i="6"/>
  <c r="V167" i="6" s="1"/>
  <c r="N61" i="6"/>
  <c r="P61" i="6" s="1"/>
  <c r="N226" i="6"/>
  <c r="O226" i="6" s="1"/>
  <c r="W41" i="6"/>
  <c r="R161" i="6"/>
  <c r="W161" i="6" s="1"/>
  <c r="W60" i="6"/>
  <c r="R200" i="6"/>
  <c r="V200" i="6" s="1"/>
  <c r="R56" i="6"/>
  <c r="N83" i="6"/>
  <c r="R104" i="6"/>
  <c r="N152" i="6"/>
  <c r="P152" i="6" s="1"/>
  <c r="W19" i="6"/>
  <c r="W151" i="6"/>
  <c r="V97" i="6"/>
  <c r="N129" i="6"/>
  <c r="V129" i="6" s="1"/>
  <c r="O50" i="6"/>
  <c r="R145" i="6"/>
  <c r="R86" i="6"/>
  <c r="W86" i="6" s="1"/>
  <c r="V19" i="6"/>
  <c r="W200" i="6"/>
  <c r="O199" i="6"/>
  <c r="P184" i="6"/>
  <c r="W79" i="6"/>
  <c r="N154" i="6"/>
  <c r="R57" i="6"/>
  <c r="W57" i="6" s="1"/>
  <c r="R55" i="6"/>
  <c r="O184" i="6"/>
  <c r="V79" i="6"/>
  <c r="P199" i="6"/>
  <c r="V23" i="6"/>
  <c r="O58" i="6"/>
  <c r="P79" i="6"/>
  <c r="N55" i="6"/>
  <c r="W78" i="6"/>
  <c r="W16" i="6"/>
  <c r="R249" i="6"/>
  <c r="W249" i="6" s="1"/>
  <c r="N81" i="6"/>
  <c r="O81" i="6" s="1"/>
  <c r="R144" i="6"/>
  <c r="W144" i="6" s="1"/>
  <c r="N178" i="6"/>
  <c r="O178" i="6" s="1"/>
  <c r="R102" i="6"/>
  <c r="R84" i="6"/>
  <c r="N119" i="6"/>
  <c r="W119" i="6" s="1"/>
  <c r="R201" i="6"/>
  <c r="R61" i="6"/>
  <c r="W61" i="6" s="1"/>
  <c r="W120" i="6"/>
  <c r="V120" i="6"/>
  <c r="J183" i="6"/>
  <c r="H183" i="6"/>
  <c r="K183" i="6"/>
  <c r="I183" i="6"/>
  <c r="L183" i="6"/>
  <c r="M183" i="6"/>
  <c r="J110" i="6"/>
  <c r="I110" i="6"/>
  <c r="L110" i="6"/>
  <c r="H110" i="6"/>
  <c r="K110" i="6"/>
  <c r="M110" i="6"/>
  <c r="H143" i="6"/>
  <c r="J143" i="6"/>
  <c r="M143" i="6"/>
  <c r="L143" i="6"/>
  <c r="K143" i="6"/>
  <c r="I143" i="6"/>
  <c r="R150" i="6"/>
  <c r="R91" i="6"/>
  <c r="R226" i="6"/>
  <c r="I296" i="6"/>
  <c r="L296" i="6"/>
  <c r="J296" i="6"/>
  <c r="M296" i="6"/>
  <c r="H296" i="6"/>
  <c r="K296" i="6"/>
  <c r="I168" i="6"/>
  <c r="L168" i="6"/>
  <c r="K168" i="6"/>
  <c r="J168" i="6"/>
  <c r="H168" i="6"/>
  <c r="M168" i="6"/>
  <c r="W83" i="6"/>
  <c r="R90" i="6"/>
  <c r="H187" i="6"/>
  <c r="M187" i="6"/>
  <c r="J187" i="6"/>
  <c r="I187" i="6"/>
  <c r="K187" i="6"/>
  <c r="R187" i="6" s="1"/>
  <c r="L187" i="6"/>
  <c r="J108" i="6"/>
  <c r="I108" i="6"/>
  <c r="K108" i="6"/>
  <c r="M108" i="6"/>
  <c r="H108" i="6"/>
  <c r="L108" i="6"/>
  <c r="K127" i="6"/>
  <c r="H127" i="6"/>
  <c r="R127" i="6" s="1"/>
  <c r="J127" i="6"/>
  <c r="L127" i="6"/>
  <c r="I127" i="6"/>
  <c r="M127" i="6"/>
  <c r="N153" i="6"/>
  <c r="N104" i="6"/>
  <c r="R103" i="6"/>
  <c r="N103" i="6"/>
  <c r="M146" i="6"/>
  <c r="H146" i="6"/>
  <c r="K146" i="6"/>
  <c r="L146" i="6"/>
  <c r="I146" i="6"/>
  <c r="J146" i="6"/>
  <c r="H230" i="6"/>
  <c r="I230" i="6"/>
  <c r="L230" i="6"/>
  <c r="J230" i="6"/>
  <c r="M230" i="6"/>
  <c r="K230" i="6"/>
  <c r="K124" i="6"/>
  <c r="H124" i="6"/>
  <c r="M124" i="6"/>
  <c r="I124" i="6"/>
  <c r="L124" i="6"/>
  <c r="J124" i="6"/>
  <c r="M123" i="6"/>
  <c r="K123" i="6"/>
  <c r="J123" i="6"/>
  <c r="H123" i="6"/>
  <c r="I123" i="6"/>
  <c r="L123" i="6"/>
  <c r="N121" i="6"/>
  <c r="M176" i="6"/>
  <c r="L176" i="6"/>
  <c r="J176" i="6"/>
  <c r="H176" i="6"/>
  <c r="K176" i="6"/>
  <c r="I176" i="6"/>
  <c r="W97" i="6"/>
  <c r="N150" i="6"/>
  <c r="R139" i="6"/>
  <c r="L125" i="6"/>
  <c r="I125" i="6"/>
  <c r="M125" i="6"/>
  <c r="H125" i="6"/>
  <c r="K125" i="6"/>
  <c r="J125" i="6"/>
  <c r="J126" i="6"/>
  <c r="M126" i="6"/>
  <c r="L126" i="6"/>
  <c r="K126" i="6"/>
  <c r="I126" i="6"/>
  <c r="H126" i="6"/>
  <c r="J195" i="6"/>
  <c r="H195" i="6"/>
  <c r="M195" i="6"/>
  <c r="L195" i="6"/>
  <c r="I195" i="6"/>
  <c r="K195" i="6"/>
  <c r="J177" i="6"/>
  <c r="H177" i="6"/>
  <c r="M177" i="6"/>
  <c r="I177" i="6"/>
  <c r="K177" i="6"/>
  <c r="R177" i="6" s="1"/>
  <c r="L177" i="6"/>
  <c r="N177" i="6" s="1"/>
  <c r="P177" i="6" s="1"/>
  <c r="H297" i="6"/>
  <c r="I297" i="6"/>
  <c r="L297" i="6"/>
  <c r="K297" i="6"/>
  <c r="M297" i="6"/>
  <c r="J297" i="6"/>
  <c r="W38" i="6"/>
  <c r="O202" i="6"/>
  <c r="P5" i="6"/>
  <c r="O5" i="6"/>
  <c r="R83" i="6"/>
  <c r="R121" i="6"/>
  <c r="V105" i="6"/>
  <c r="I216" i="6"/>
  <c r="K216" i="6"/>
  <c r="M216" i="6"/>
  <c r="J216" i="6"/>
  <c r="L216" i="6"/>
  <c r="H216" i="6"/>
  <c r="H142" i="6"/>
  <c r="M142" i="6"/>
  <c r="K142" i="6"/>
  <c r="I142" i="6"/>
  <c r="L142" i="6"/>
  <c r="J142" i="6"/>
  <c r="J192" i="6"/>
  <c r="I192" i="6"/>
  <c r="H192" i="6"/>
  <c r="L192" i="6"/>
  <c r="K192" i="6"/>
  <c r="M192" i="6"/>
  <c r="K111" i="6"/>
  <c r="I111" i="6"/>
  <c r="J111" i="6"/>
  <c r="M111" i="6"/>
  <c r="H111" i="6"/>
  <c r="L111" i="6"/>
  <c r="H107" i="6"/>
  <c r="I107" i="6"/>
  <c r="K107" i="6"/>
  <c r="L107" i="6"/>
  <c r="M107" i="6"/>
  <c r="J107" i="6"/>
  <c r="H133" i="6"/>
  <c r="K133" i="6"/>
  <c r="I133" i="6"/>
  <c r="M133" i="6"/>
  <c r="J133" i="6"/>
  <c r="L133" i="6"/>
  <c r="V193" i="6"/>
  <c r="N74" i="6"/>
  <c r="R74" i="6"/>
  <c r="N89" i="6"/>
  <c r="V55" i="6"/>
  <c r="J115" i="6"/>
  <c r="H115" i="6"/>
  <c r="I115" i="6"/>
  <c r="K115" i="6"/>
  <c r="L115" i="6"/>
  <c r="M115" i="6"/>
  <c r="H263" i="6"/>
  <c r="K263" i="6"/>
  <c r="L263" i="6"/>
  <c r="I263" i="6"/>
  <c r="M263" i="6"/>
  <c r="J263" i="6"/>
  <c r="W80" i="6"/>
  <c r="V82" i="6"/>
  <c r="N84" i="6"/>
  <c r="J148" i="6"/>
  <c r="L148" i="6"/>
  <c r="M148" i="6"/>
  <c r="K148" i="6"/>
  <c r="I148" i="6"/>
  <c r="H148" i="6"/>
  <c r="K198" i="6"/>
  <c r="I198" i="6"/>
  <c r="L198" i="6"/>
  <c r="M198" i="6"/>
  <c r="J198" i="6"/>
  <c r="H198" i="6"/>
  <c r="J241" i="6"/>
  <c r="M241" i="6"/>
  <c r="H241" i="6"/>
  <c r="K241" i="6"/>
  <c r="I241" i="6"/>
  <c r="L241" i="6"/>
  <c r="L100" i="6"/>
  <c r="H100" i="6"/>
  <c r="M100" i="6"/>
  <c r="K100" i="6"/>
  <c r="J100" i="6"/>
  <c r="I100" i="6"/>
  <c r="R58" i="6"/>
  <c r="M175" i="6"/>
  <c r="I175" i="6"/>
  <c r="K175" i="6"/>
  <c r="L175" i="6"/>
  <c r="J175" i="6"/>
  <c r="H175" i="6"/>
  <c r="J117" i="6"/>
  <c r="H117" i="6"/>
  <c r="M117" i="6"/>
  <c r="K117" i="6"/>
  <c r="L117" i="6"/>
  <c r="I117" i="6"/>
  <c r="M258" i="6"/>
  <c r="L258" i="6"/>
  <c r="H258" i="6"/>
  <c r="J258" i="6"/>
  <c r="K258" i="6"/>
  <c r="I258" i="6"/>
  <c r="I188" i="6"/>
  <c r="M188" i="6"/>
  <c r="J188" i="6"/>
  <c r="H188" i="6"/>
  <c r="K188" i="6"/>
  <c r="L188" i="6"/>
  <c r="H250" i="6"/>
  <c r="K250" i="6"/>
  <c r="I250" i="6"/>
  <c r="L250" i="6"/>
  <c r="J250" i="6"/>
  <c r="M250" i="6"/>
  <c r="W136" i="6"/>
  <c r="W50" i="6"/>
  <c r="P151" i="6"/>
  <c r="R138" i="6"/>
  <c r="N201" i="6"/>
  <c r="N71" i="6"/>
  <c r="H210" i="6"/>
  <c r="K210" i="6"/>
  <c r="J210" i="6"/>
  <c r="L210" i="6"/>
  <c r="M210" i="6"/>
  <c r="I210" i="6"/>
  <c r="H217" i="6"/>
  <c r="I217" i="6"/>
  <c r="K217" i="6"/>
  <c r="J217" i="6"/>
  <c r="L217" i="6"/>
  <c r="M217" i="6"/>
  <c r="H185" i="6"/>
  <c r="K185" i="6"/>
  <c r="J185" i="6"/>
  <c r="I185" i="6"/>
  <c r="L185" i="6"/>
  <c r="M185" i="6"/>
  <c r="L163" i="6"/>
  <c r="H163" i="6"/>
  <c r="I163" i="6"/>
  <c r="J163" i="6"/>
  <c r="M163" i="6"/>
  <c r="K163" i="6"/>
  <c r="H112" i="6"/>
  <c r="J112" i="6"/>
  <c r="M112" i="6"/>
  <c r="I112" i="6"/>
  <c r="K112" i="6"/>
  <c r="R112" i="6" s="1"/>
  <c r="L112" i="6"/>
  <c r="J140" i="6"/>
  <c r="H140" i="6"/>
  <c r="I140" i="6"/>
  <c r="M140" i="6"/>
  <c r="L140" i="6"/>
  <c r="K140" i="6"/>
  <c r="V67" i="6"/>
  <c r="N169" i="6"/>
  <c r="N65" i="6"/>
  <c r="I209" i="6"/>
  <c r="H209" i="6"/>
  <c r="M209" i="6"/>
  <c r="J209" i="6"/>
  <c r="L209" i="6"/>
  <c r="N209" i="6" s="1"/>
  <c r="O209" i="6" s="1"/>
  <c r="K209" i="6"/>
  <c r="I179" i="6"/>
  <c r="H179" i="6"/>
  <c r="J179" i="6"/>
  <c r="M179" i="6"/>
  <c r="K179" i="6"/>
  <c r="L179" i="6"/>
  <c r="K274" i="6"/>
  <c r="H274" i="6"/>
  <c r="J274" i="6"/>
  <c r="L274" i="6"/>
  <c r="I274" i="6"/>
  <c r="M274" i="6"/>
  <c r="J118" i="6"/>
  <c r="L118" i="6"/>
  <c r="M118" i="6"/>
  <c r="K118" i="6"/>
  <c r="H118" i="6"/>
  <c r="I118" i="6"/>
  <c r="H101" i="6"/>
  <c r="I101" i="6"/>
  <c r="J101" i="6"/>
  <c r="K101" i="6"/>
  <c r="L101" i="6"/>
  <c r="M101" i="6"/>
  <c r="H247" i="6"/>
  <c r="M247" i="6"/>
  <c r="I247" i="6"/>
  <c r="K247" i="6"/>
  <c r="J247" i="6"/>
  <c r="L247" i="6"/>
  <c r="H141" i="6"/>
  <c r="K141" i="6"/>
  <c r="L141" i="6"/>
  <c r="J141" i="6"/>
  <c r="I141" i="6"/>
  <c r="M141" i="6"/>
  <c r="H116" i="6"/>
  <c r="J116" i="6"/>
  <c r="L116" i="6"/>
  <c r="I116" i="6"/>
  <c r="M116" i="6"/>
  <c r="K116" i="6"/>
  <c r="N137" i="6"/>
  <c r="W137" i="6" s="1"/>
  <c r="R113" i="6"/>
  <c r="V113" i="6" s="1"/>
  <c r="N69" i="6"/>
  <c r="N114" i="6"/>
  <c r="R178" i="6"/>
  <c r="V178" i="6" s="1"/>
  <c r="N131" i="6"/>
  <c r="R65" i="6"/>
  <c r="N134" i="6"/>
  <c r="W134" i="6" s="1"/>
  <c r="N93" i="6"/>
  <c r="I170" i="6"/>
  <c r="K170" i="6"/>
  <c r="H170" i="6"/>
  <c r="R170" i="6" s="1"/>
  <c r="J170" i="6"/>
  <c r="M170" i="6"/>
  <c r="L170" i="6"/>
  <c r="H109" i="6"/>
  <c r="J109" i="6"/>
  <c r="K109" i="6"/>
  <c r="L109" i="6"/>
  <c r="M109" i="6"/>
  <c r="I109" i="6"/>
  <c r="H234" i="6"/>
  <c r="K234" i="6"/>
  <c r="I234" i="6"/>
  <c r="L234" i="6"/>
  <c r="M234" i="6"/>
  <c r="J234" i="6"/>
  <c r="K132" i="6"/>
  <c r="M132" i="6"/>
  <c r="H132" i="6"/>
  <c r="L132" i="6"/>
  <c r="I132" i="6"/>
  <c r="J132" i="6"/>
  <c r="L147" i="6"/>
  <c r="K147" i="6"/>
  <c r="M147" i="6"/>
  <c r="I147" i="6"/>
  <c r="H147" i="6"/>
  <c r="J147" i="6"/>
  <c r="R248" i="6"/>
  <c r="V248" i="6" s="1"/>
  <c r="R131" i="6"/>
  <c r="N102" i="6"/>
  <c r="V102" i="6" s="1"/>
  <c r="N90" i="6"/>
  <c r="R71" i="6"/>
  <c r="O35" i="6"/>
  <c r="P35" i="6"/>
  <c r="W35" i="6"/>
  <c r="V29" i="6"/>
  <c r="V136" i="6"/>
  <c r="W64" i="6"/>
  <c r="V35" i="6"/>
  <c r="W44" i="6"/>
  <c r="V20" i="6"/>
  <c r="V80" i="6"/>
  <c r="V37" i="6"/>
  <c r="V47" i="6"/>
  <c r="P64" i="6"/>
  <c r="O64" i="6"/>
  <c r="W193" i="6"/>
  <c r="P226" i="6"/>
  <c r="V144" i="6"/>
  <c r="W7" i="6"/>
  <c r="W28" i="6"/>
  <c r="O46" i="6"/>
  <c r="W105" i="6"/>
  <c r="W77" i="6"/>
  <c r="P59" i="6"/>
  <c r="O59" i="6"/>
  <c r="P12" i="6"/>
  <c r="O12" i="6"/>
  <c r="P13" i="6"/>
  <c r="O13" i="6"/>
  <c r="W186" i="6"/>
  <c r="V186" i="6"/>
  <c r="V202" i="6"/>
  <c r="W202" i="6"/>
  <c r="O135" i="6"/>
  <c r="P135" i="6"/>
  <c r="P105" i="6"/>
  <c r="O105" i="6"/>
  <c r="W128" i="6"/>
  <c r="O85" i="6"/>
  <c r="P85" i="6"/>
  <c r="O6" i="6"/>
  <c r="P6" i="6"/>
  <c r="P34" i="6"/>
  <c r="O34" i="6"/>
  <c r="O215" i="6"/>
  <c r="P215" i="6"/>
  <c r="O182" i="6"/>
  <c r="P182" i="6"/>
  <c r="V18" i="6"/>
  <c r="W18" i="6"/>
  <c r="W48" i="6"/>
  <c r="V48" i="6"/>
  <c r="W22" i="6"/>
  <c r="W152" i="6"/>
  <c r="V152" i="6"/>
  <c r="P120" i="6"/>
  <c r="O120" i="6"/>
  <c r="O162" i="6"/>
  <c r="P162" i="6"/>
  <c r="W162" i="6"/>
  <c r="V162" i="6"/>
  <c r="P20" i="6"/>
  <c r="O20" i="6"/>
  <c r="P97" i="6"/>
  <c r="O97" i="6"/>
  <c r="W72" i="6"/>
  <c r="V72" i="6"/>
  <c r="O72" i="6"/>
  <c r="P72" i="6"/>
  <c r="P29" i="6"/>
  <c r="O29" i="6"/>
  <c r="P7" i="6"/>
  <c r="O7" i="6"/>
  <c r="P193" i="6"/>
  <c r="O193" i="6"/>
  <c r="P145" i="6"/>
  <c r="O145" i="6"/>
  <c r="V94" i="6"/>
  <c r="W94" i="6"/>
  <c r="P45" i="6"/>
  <c r="O45" i="6"/>
  <c r="W45" i="6"/>
  <c r="V45" i="6"/>
  <c r="P91" i="6"/>
  <c r="O91" i="6"/>
  <c r="W91" i="6"/>
  <c r="O82" i="6"/>
  <c r="P82" i="6"/>
  <c r="O76" i="6"/>
  <c r="P76" i="6"/>
  <c r="W30" i="6"/>
  <c r="W135" i="6"/>
  <c r="W130" i="6"/>
  <c r="W13" i="6"/>
  <c r="V13" i="6"/>
  <c r="W122" i="6"/>
  <c r="V122" i="6"/>
  <c r="O33" i="6"/>
  <c r="P33" i="6"/>
  <c r="O139" i="6"/>
  <c r="P129" i="6"/>
  <c r="O129" i="6"/>
  <c r="O248" i="6"/>
  <c r="P248" i="6"/>
  <c r="O44" i="6"/>
  <c r="P44" i="6"/>
  <c r="O68" i="6"/>
  <c r="P68" i="6"/>
  <c r="P113" i="6"/>
  <c r="O113" i="6"/>
  <c r="V33" i="6"/>
  <c r="W33" i="6"/>
  <c r="W34" i="6"/>
  <c r="P37" i="6"/>
  <c r="O37" i="6"/>
  <c r="O200" i="6"/>
  <c r="P200" i="6"/>
  <c r="V135" i="6"/>
  <c r="P31" i="6"/>
  <c r="O31" i="6"/>
  <c r="P36" i="6"/>
  <c r="O36" i="6"/>
  <c r="W36" i="6"/>
  <c r="V36" i="6"/>
  <c r="W129" i="6"/>
  <c r="O78" i="6"/>
  <c r="P78" i="6"/>
  <c r="O167" i="6"/>
  <c r="O144" i="6"/>
  <c r="P144" i="6"/>
  <c r="W113" i="6"/>
  <c r="P178" i="6"/>
  <c r="V34" i="6"/>
  <c r="O17" i="6"/>
  <c r="P17" i="6"/>
  <c r="W167" i="6"/>
  <c r="O128" i="6"/>
  <c r="P128" i="6"/>
  <c r="O48" i="6"/>
  <c r="P48" i="6"/>
  <c r="O80" i="6"/>
  <c r="P80" i="6"/>
  <c r="V106" i="6"/>
  <c r="W106" i="6"/>
  <c r="W12" i="6"/>
  <c r="O15" i="6"/>
  <c r="P15" i="6"/>
  <c r="V15" i="6"/>
  <c r="W15" i="6"/>
  <c r="P39" i="6"/>
  <c r="O39" i="6"/>
  <c r="V39" i="6"/>
  <c r="W39" i="6"/>
  <c r="O4" i="6"/>
  <c r="P4" i="6"/>
  <c r="O98" i="6"/>
  <c r="P98" i="6"/>
  <c r="V59" i="6"/>
  <c r="V12" i="6"/>
  <c r="O122" i="6"/>
  <c r="P122" i="6"/>
  <c r="O25" i="6"/>
  <c r="P25" i="6"/>
  <c r="W4" i="6"/>
  <c r="V4" i="6"/>
  <c r="O22" i="6"/>
  <c r="P22" i="6"/>
  <c r="V57" i="6"/>
  <c r="W59" i="6"/>
  <c r="V128" i="6"/>
  <c r="P62" i="6"/>
  <c r="O62" i="6"/>
  <c r="V62" i="6"/>
  <c r="W62" i="6"/>
  <c r="V119" i="6"/>
  <c r="O86" i="6"/>
  <c r="P86" i="6"/>
  <c r="V86" i="6"/>
  <c r="P249" i="6"/>
  <c r="W68" i="6"/>
  <c r="V68" i="6"/>
  <c r="P106" i="6"/>
  <c r="O106" i="6"/>
  <c r="P161" i="6"/>
  <c r="O161" i="6"/>
  <c r="O47" i="6"/>
  <c r="P47" i="6"/>
  <c r="W76" i="6"/>
  <c r="P77" i="6"/>
  <c r="O77" i="6"/>
  <c r="P153" i="6"/>
  <c r="O153" i="6"/>
  <c r="W82" i="6"/>
  <c r="V25" i="6"/>
  <c r="W31" i="6"/>
  <c r="P119" i="6"/>
  <c r="O28" i="6"/>
  <c r="P28" i="6"/>
  <c r="V85" i="6"/>
  <c r="W85" i="6"/>
  <c r="V153" i="6"/>
  <c r="W153" i="6"/>
  <c r="W25" i="6"/>
  <c r="V31" i="6"/>
  <c r="O41" i="6"/>
  <c r="P41" i="6"/>
  <c r="V41" i="6"/>
  <c r="O186" i="6"/>
  <c r="P186" i="6"/>
  <c r="P30" i="6"/>
  <c r="O30" i="6"/>
  <c r="P38" i="6"/>
  <c r="O38" i="6"/>
  <c r="P67" i="6"/>
  <c r="O67" i="6"/>
  <c r="O9" i="6"/>
  <c r="P9" i="6"/>
  <c r="O94" i="6"/>
  <c r="P94" i="6"/>
  <c r="O92" i="6"/>
  <c r="P92" i="6"/>
  <c r="W92" i="6"/>
  <c r="V92" i="6"/>
  <c r="O57" i="6"/>
  <c r="P57" i="6"/>
  <c r="W215" i="6"/>
  <c r="V215" i="6"/>
  <c r="V98" i="6"/>
  <c r="O136" i="6"/>
  <c r="P136" i="6"/>
  <c r="P209" i="6"/>
  <c r="V9" i="6"/>
  <c r="B210" i="7"/>
  <c r="B218" i="7"/>
  <c r="E190" i="7"/>
  <c r="D191" i="6" s="1"/>
  <c r="B238" i="7"/>
  <c r="E170" i="7"/>
  <c r="D171" i="6" s="1"/>
  <c r="B202" i="7"/>
  <c r="E305" i="7"/>
  <c r="D306" i="6" s="1"/>
  <c r="B213" i="7"/>
  <c r="B207" i="7"/>
  <c r="B211" i="7"/>
  <c r="E165" i="7"/>
  <c r="D166" i="6" s="1"/>
  <c r="E159" i="7"/>
  <c r="D160" i="6" s="1"/>
  <c r="E310" i="7"/>
  <c r="D311" i="6" s="1"/>
  <c r="E321" i="7"/>
  <c r="D322" i="6" s="1"/>
  <c r="B263" i="7"/>
  <c r="E180" i="7"/>
  <c r="D181" i="6" s="1"/>
  <c r="E294" i="7"/>
  <c r="D295" i="6" s="1"/>
  <c r="E231" i="7"/>
  <c r="D232" i="6" s="1"/>
  <c r="B222" i="7"/>
  <c r="B279" i="7"/>
  <c r="E195" i="7"/>
  <c r="D196" i="6" s="1"/>
  <c r="H195" i="7"/>
  <c r="E297" i="7"/>
  <c r="D298" i="6" s="1"/>
  <c r="B228" i="7"/>
  <c r="E163" i="7"/>
  <c r="D164" i="6" s="1"/>
  <c r="B282" i="7"/>
  <c r="E234" i="7"/>
  <c r="D235" i="6" s="1"/>
  <c r="E193" i="7"/>
  <c r="D194" i="6" s="1"/>
  <c r="B241" i="7"/>
  <c r="B265" i="7"/>
  <c r="E217" i="7"/>
  <c r="D218" i="6" s="1"/>
  <c r="E158" i="7"/>
  <c r="D159" i="6" s="1"/>
  <c r="B206" i="7"/>
  <c r="B243" i="7"/>
  <c r="E154" i="7"/>
  <c r="D155" i="6" s="1"/>
  <c r="E279" i="7"/>
  <c r="D280" i="6" s="1"/>
  <c r="B266" i="7"/>
  <c r="E218" i="7"/>
  <c r="D219" i="6" s="1"/>
  <c r="B290" i="7"/>
  <c r="E242" i="7"/>
  <c r="D243" i="6" s="1"/>
  <c r="E188" i="7"/>
  <c r="D189" i="6" s="1"/>
  <c r="B236" i="7"/>
  <c r="E224" i="7"/>
  <c r="D225" i="6" s="1"/>
  <c r="B272" i="7"/>
  <c r="B271" i="7"/>
  <c r="E223" i="7"/>
  <c r="D224" i="6" s="1"/>
  <c r="B304" i="7"/>
  <c r="E256" i="7"/>
  <c r="D257" i="6" s="1"/>
  <c r="B255" i="7"/>
  <c r="E207" i="7"/>
  <c r="D208" i="6" s="1"/>
  <c r="E173" i="7"/>
  <c r="D174" i="6" s="1"/>
  <c r="B221" i="7"/>
  <c r="B280" i="7"/>
  <c r="E232" i="7"/>
  <c r="D233" i="6" s="1"/>
  <c r="B336" i="7"/>
  <c r="E288" i="7"/>
  <c r="D289" i="6" s="1"/>
  <c r="E202" i="7"/>
  <c r="D203" i="6" s="1"/>
  <c r="B250" i="7"/>
  <c r="E157" i="7"/>
  <c r="D158" i="6" s="1"/>
  <c r="B205" i="7"/>
  <c r="B287" i="7"/>
  <c r="E239" i="7"/>
  <c r="D240" i="6" s="1"/>
  <c r="B212" i="7"/>
  <c r="E164" i="7"/>
  <c r="D165" i="6" s="1"/>
  <c r="E238" i="7"/>
  <c r="D239" i="6" s="1"/>
  <c r="B286" i="7"/>
  <c r="E230" i="7"/>
  <c r="D231" i="6" s="1"/>
  <c r="B278" i="7"/>
  <c r="E171" i="7"/>
  <c r="D172" i="6" s="1"/>
  <c r="B219" i="7"/>
  <c r="E189" i="7"/>
  <c r="D190" i="6" s="1"/>
  <c r="B237" i="7"/>
  <c r="B293" i="7"/>
  <c r="E245" i="7"/>
  <c r="D246" i="6" s="1"/>
  <c r="E148" i="7"/>
  <c r="D149" i="6" s="1"/>
  <c r="B196" i="7"/>
  <c r="B312" i="7"/>
  <c r="E264" i="7"/>
  <c r="D265" i="6" s="1"/>
  <c r="B325" i="7"/>
  <c r="E277" i="7"/>
  <c r="D278" i="6" s="1"/>
  <c r="E235" i="7"/>
  <c r="D236" i="6" s="1"/>
  <c r="B283" i="7"/>
  <c r="E156" i="7"/>
  <c r="D157" i="6" s="1"/>
  <c r="B204" i="7"/>
  <c r="B274" i="7"/>
  <c r="E226" i="7"/>
  <c r="D227" i="6" s="1"/>
  <c r="E155" i="7"/>
  <c r="D156" i="6" s="1"/>
  <c r="B203" i="7"/>
  <c r="B329" i="7"/>
  <c r="E281" i="7"/>
  <c r="D282" i="6" s="1"/>
  <c r="B227" i="7"/>
  <c r="E179" i="7"/>
  <c r="D180" i="6" s="1"/>
  <c r="E172" i="7"/>
  <c r="D173" i="6" s="1"/>
  <c r="B220" i="7"/>
  <c r="G6" i="4"/>
  <c r="H4" i="7" l="1"/>
  <c r="H52" i="7"/>
  <c r="H196" i="7"/>
  <c r="O88" i="6"/>
  <c r="O152" i="6"/>
  <c r="P88" i="6"/>
  <c r="R116" i="6"/>
  <c r="W88" i="6"/>
  <c r="R274" i="6"/>
  <c r="R296" i="6"/>
  <c r="R110" i="6"/>
  <c r="I6" i="4"/>
  <c r="K6" i="4" s="1"/>
  <c r="R126" i="6"/>
  <c r="V84" i="6"/>
  <c r="W66" i="6"/>
  <c r="N234" i="6"/>
  <c r="O234" i="6" s="1"/>
  <c r="W56" i="6"/>
  <c r="O61" i="6"/>
  <c r="O119" i="6"/>
  <c r="V161" i="6"/>
  <c r="V130" i="6"/>
  <c r="P66" i="6"/>
  <c r="N263" i="6"/>
  <c r="V177" i="6"/>
  <c r="O66" i="6"/>
  <c r="N112" i="6"/>
  <c r="O112" i="6" s="1"/>
  <c r="N258" i="6"/>
  <c r="V56" i="6"/>
  <c r="P130" i="6"/>
  <c r="R125" i="6"/>
  <c r="O56" i="6"/>
  <c r="R247" i="6"/>
  <c r="V145" i="6"/>
  <c r="R179" i="6"/>
  <c r="R198" i="6"/>
  <c r="N216" i="6"/>
  <c r="N183" i="6"/>
  <c r="V61" i="6"/>
  <c r="V249" i="6"/>
  <c r="R147" i="6"/>
  <c r="R118" i="6"/>
  <c r="R297" i="6"/>
  <c r="N126" i="6"/>
  <c r="N127" i="6"/>
  <c r="P127" i="6" s="1"/>
  <c r="R141" i="6"/>
  <c r="N230" i="6"/>
  <c r="P230" i="6" s="1"/>
  <c r="N123" i="6"/>
  <c r="N192" i="6"/>
  <c r="W81" i="6"/>
  <c r="W55" i="6"/>
  <c r="R148" i="6"/>
  <c r="N115" i="6"/>
  <c r="R123" i="6"/>
  <c r="N108" i="6"/>
  <c r="V81" i="6"/>
  <c r="O83" i="6"/>
  <c r="P83" i="6"/>
  <c r="P167" i="6"/>
  <c r="O177" i="6"/>
  <c r="R163" i="6"/>
  <c r="N107" i="6"/>
  <c r="P107" i="6" s="1"/>
  <c r="V83" i="6"/>
  <c r="P81" i="6"/>
  <c r="P154" i="6"/>
  <c r="O154" i="6"/>
  <c r="N170" i="6"/>
  <c r="V182" i="6"/>
  <c r="N274" i="6"/>
  <c r="N117" i="6"/>
  <c r="R132" i="6"/>
  <c r="W132" i="6" s="1"/>
  <c r="R250" i="6"/>
  <c r="R117" i="6"/>
  <c r="N111" i="6"/>
  <c r="N176" i="6"/>
  <c r="N185" i="6"/>
  <c r="O185" i="6" s="1"/>
  <c r="R111" i="6"/>
  <c r="V111" i="6" s="1"/>
  <c r="P55" i="6"/>
  <c r="O55" i="6"/>
  <c r="R101" i="6"/>
  <c r="R140" i="6"/>
  <c r="V137" i="6"/>
  <c r="R216" i="6"/>
  <c r="K149" i="6"/>
  <c r="M149" i="6"/>
  <c r="J149" i="6"/>
  <c r="L149" i="6"/>
  <c r="H149" i="6"/>
  <c r="I149" i="6"/>
  <c r="K158" i="6"/>
  <c r="I158" i="6"/>
  <c r="L158" i="6"/>
  <c r="M158" i="6"/>
  <c r="J158" i="6"/>
  <c r="H158" i="6"/>
  <c r="H225" i="6"/>
  <c r="J225" i="6"/>
  <c r="L225" i="6"/>
  <c r="M225" i="6"/>
  <c r="I225" i="6"/>
  <c r="K225" i="6"/>
  <c r="H235" i="6"/>
  <c r="I235" i="6"/>
  <c r="K235" i="6"/>
  <c r="L235" i="6"/>
  <c r="M235" i="6"/>
  <c r="J235" i="6"/>
  <c r="J166" i="6"/>
  <c r="M166" i="6"/>
  <c r="H166" i="6"/>
  <c r="K166" i="6"/>
  <c r="I166" i="6"/>
  <c r="L166" i="6"/>
  <c r="R234" i="6"/>
  <c r="V65" i="6"/>
  <c r="W65" i="6"/>
  <c r="W201" i="6"/>
  <c r="P201" i="6"/>
  <c r="O201" i="6"/>
  <c r="R176" i="6"/>
  <c r="R124" i="6"/>
  <c r="P104" i="6"/>
  <c r="O104" i="6"/>
  <c r="W104" i="6"/>
  <c r="P103" i="6"/>
  <c r="O103" i="6"/>
  <c r="H246" i="6"/>
  <c r="M246" i="6"/>
  <c r="L246" i="6"/>
  <c r="J246" i="6"/>
  <c r="I246" i="6"/>
  <c r="K246" i="6"/>
  <c r="O131" i="6"/>
  <c r="P131" i="6"/>
  <c r="N141" i="6"/>
  <c r="W138" i="6"/>
  <c r="V138" i="6"/>
  <c r="N297" i="6"/>
  <c r="W297" i="6" s="1"/>
  <c r="N187" i="6"/>
  <c r="N296" i="6"/>
  <c r="V296" i="6" s="1"/>
  <c r="I311" i="6"/>
  <c r="J311" i="6"/>
  <c r="L311" i="6"/>
  <c r="K311" i="6"/>
  <c r="M311" i="6"/>
  <c r="H311" i="6"/>
  <c r="N110" i="6"/>
  <c r="V110" i="6" s="1"/>
  <c r="M282" i="6"/>
  <c r="I282" i="6"/>
  <c r="K282" i="6"/>
  <c r="H282" i="6"/>
  <c r="J282" i="6"/>
  <c r="L282" i="6"/>
  <c r="H203" i="6"/>
  <c r="L203" i="6"/>
  <c r="I203" i="6"/>
  <c r="M203" i="6"/>
  <c r="K203" i="6"/>
  <c r="J203" i="6"/>
  <c r="I189" i="6"/>
  <c r="J189" i="6"/>
  <c r="K189" i="6"/>
  <c r="M189" i="6"/>
  <c r="H189" i="6"/>
  <c r="R189" i="6" s="1"/>
  <c r="L189" i="6"/>
  <c r="J164" i="6"/>
  <c r="K164" i="6"/>
  <c r="I164" i="6"/>
  <c r="H164" i="6"/>
  <c r="L164" i="6"/>
  <c r="M164" i="6"/>
  <c r="V112" i="6"/>
  <c r="W112" i="6"/>
  <c r="R185" i="6"/>
  <c r="N133" i="6"/>
  <c r="O114" i="6"/>
  <c r="P114" i="6"/>
  <c r="P112" i="6"/>
  <c r="P258" i="6"/>
  <c r="O258" i="6"/>
  <c r="V58" i="6"/>
  <c r="W58" i="6"/>
  <c r="V226" i="6"/>
  <c r="W226" i="6"/>
  <c r="H160" i="6"/>
  <c r="L160" i="6"/>
  <c r="K160" i="6"/>
  <c r="I160" i="6"/>
  <c r="J160" i="6"/>
  <c r="M160" i="6"/>
  <c r="H289" i="6"/>
  <c r="L289" i="6"/>
  <c r="M289" i="6"/>
  <c r="J289" i="6"/>
  <c r="I289" i="6"/>
  <c r="K289" i="6"/>
  <c r="K156" i="6"/>
  <c r="M156" i="6"/>
  <c r="L156" i="6"/>
  <c r="I156" i="6"/>
  <c r="J156" i="6"/>
  <c r="H156" i="6"/>
  <c r="K190" i="6"/>
  <c r="L190" i="6"/>
  <c r="J190" i="6"/>
  <c r="I190" i="6"/>
  <c r="M190" i="6"/>
  <c r="H190" i="6"/>
  <c r="H298" i="6"/>
  <c r="J298" i="6"/>
  <c r="L298" i="6"/>
  <c r="I298" i="6"/>
  <c r="M298" i="6"/>
  <c r="K298" i="6"/>
  <c r="H306" i="6"/>
  <c r="M306" i="6"/>
  <c r="I306" i="6"/>
  <c r="J306" i="6"/>
  <c r="K306" i="6"/>
  <c r="L306" i="6"/>
  <c r="N109" i="6"/>
  <c r="V69" i="6"/>
  <c r="W69" i="6"/>
  <c r="P69" i="6"/>
  <c r="O69" i="6"/>
  <c r="N247" i="6"/>
  <c r="N118" i="6"/>
  <c r="R258" i="6"/>
  <c r="N198" i="6"/>
  <c r="R263" i="6"/>
  <c r="V263" i="6" s="1"/>
  <c r="W177" i="6"/>
  <c r="V90" i="6"/>
  <c r="V104" i="6"/>
  <c r="W248" i="6"/>
  <c r="N147" i="6"/>
  <c r="V121" i="6"/>
  <c r="P121" i="6"/>
  <c r="O121" i="6"/>
  <c r="V150" i="6"/>
  <c r="W150" i="6"/>
  <c r="H196" i="6"/>
  <c r="J196" i="6"/>
  <c r="L196" i="6"/>
  <c r="I196" i="6"/>
  <c r="M196" i="6"/>
  <c r="K196" i="6"/>
  <c r="P137" i="6"/>
  <c r="O137" i="6"/>
  <c r="R209" i="6"/>
  <c r="W209" i="6" s="1"/>
  <c r="R217" i="6"/>
  <c r="O192" i="6"/>
  <c r="P192" i="6"/>
  <c r="W102" i="6"/>
  <c r="R183" i="6"/>
  <c r="V114" i="6"/>
  <c r="J173" i="6"/>
  <c r="H173" i="6"/>
  <c r="L173" i="6"/>
  <c r="I173" i="6"/>
  <c r="M173" i="6"/>
  <c r="K173" i="6"/>
  <c r="M243" i="6"/>
  <c r="J243" i="6"/>
  <c r="K243" i="6"/>
  <c r="H243" i="6"/>
  <c r="R243" i="6" s="1"/>
  <c r="I243" i="6"/>
  <c r="L243" i="6"/>
  <c r="J219" i="6"/>
  <c r="I219" i="6"/>
  <c r="L219" i="6"/>
  <c r="H219" i="6"/>
  <c r="K219" i="6"/>
  <c r="M219" i="6"/>
  <c r="H172" i="6"/>
  <c r="K172" i="6"/>
  <c r="J172" i="6"/>
  <c r="I172" i="6"/>
  <c r="M172" i="6"/>
  <c r="L172" i="6"/>
  <c r="K171" i="6"/>
  <c r="J171" i="6"/>
  <c r="M171" i="6"/>
  <c r="H171" i="6"/>
  <c r="L171" i="6"/>
  <c r="I171" i="6"/>
  <c r="H280" i="6"/>
  <c r="K280" i="6"/>
  <c r="I280" i="6"/>
  <c r="L280" i="6"/>
  <c r="M280" i="6"/>
  <c r="J280" i="6"/>
  <c r="N132" i="6"/>
  <c r="R109" i="6"/>
  <c r="N217" i="6"/>
  <c r="N250" i="6"/>
  <c r="O115" i="6"/>
  <c r="P115" i="6"/>
  <c r="R133" i="6"/>
  <c r="R192" i="6"/>
  <c r="W121" i="6"/>
  <c r="R230" i="6"/>
  <c r="N175" i="6"/>
  <c r="L191" i="6"/>
  <c r="H191" i="6"/>
  <c r="M191" i="6"/>
  <c r="I191" i="6"/>
  <c r="K191" i="6"/>
  <c r="J191" i="6"/>
  <c r="O65" i="6"/>
  <c r="P65" i="6"/>
  <c r="N168" i="6"/>
  <c r="R168" i="6"/>
  <c r="N143" i="6"/>
  <c r="W178" i="6"/>
  <c r="I194" i="6"/>
  <c r="L194" i="6"/>
  <c r="K194" i="6"/>
  <c r="H194" i="6"/>
  <c r="R194" i="6" s="1"/>
  <c r="J194" i="6"/>
  <c r="M194" i="6"/>
  <c r="H227" i="6"/>
  <c r="K227" i="6"/>
  <c r="M227" i="6"/>
  <c r="L227" i="6"/>
  <c r="J227" i="6"/>
  <c r="I227" i="6"/>
  <c r="M174" i="6"/>
  <c r="H174" i="6"/>
  <c r="K174" i="6"/>
  <c r="R174" i="6" s="1"/>
  <c r="I174" i="6"/>
  <c r="J174" i="6"/>
  <c r="L174" i="6"/>
  <c r="K208" i="6"/>
  <c r="J208" i="6"/>
  <c r="M208" i="6"/>
  <c r="I208" i="6"/>
  <c r="H208" i="6"/>
  <c r="L208" i="6"/>
  <c r="M232" i="6"/>
  <c r="J232" i="6"/>
  <c r="I232" i="6"/>
  <c r="K232" i="6"/>
  <c r="H232" i="6"/>
  <c r="L232" i="6"/>
  <c r="P111" i="6"/>
  <c r="V126" i="6"/>
  <c r="V169" i="6"/>
  <c r="W169" i="6"/>
  <c r="P169" i="6"/>
  <c r="O169" i="6"/>
  <c r="N210" i="6"/>
  <c r="R100" i="6"/>
  <c r="V74" i="6"/>
  <c r="W74" i="6"/>
  <c r="P71" i="6"/>
  <c r="O71" i="6"/>
  <c r="P74" i="6"/>
  <c r="O74" i="6"/>
  <c r="W71" i="6"/>
  <c r="V71" i="6"/>
  <c r="N100" i="6"/>
  <c r="R115" i="6"/>
  <c r="R195" i="6"/>
  <c r="N146" i="6"/>
  <c r="K180" i="6"/>
  <c r="I180" i="6"/>
  <c r="J180" i="6"/>
  <c r="L180" i="6"/>
  <c r="M180" i="6"/>
  <c r="H180" i="6"/>
  <c r="O134" i="6"/>
  <c r="P134" i="6"/>
  <c r="H157" i="6"/>
  <c r="L157" i="6"/>
  <c r="J157" i="6"/>
  <c r="I157" i="6"/>
  <c r="N157" i="6" s="1"/>
  <c r="M157" i="6"/>
  <c r="K157" i="6"/>
  <c r="J236" i="6"/>
  <c r="I236" i="6"/>
  <c r="K236" i="6"/>
  <c r="M236" i="6"/>
  <c r="L236" i="6"/>
  <c r="H236" i="6"/>
  <c r="R236" i="6" s="1"/>
  <c r="H165" i="6"/>
  <c r="J165" i="6"/>
  <c r="I165" i="6"/>
  <c r="M165" i="6"/>
  <c r="L165" i="6"/>
  <c r="K165" i="6"/>
  <c r="K181" i="6"/>
  <c r="M181" i="6"/>
  <c r="H181" i="6"/>
  <c r="L181" i="6"/>
  <c r="I181" i="6"/>
  <c r="J181" i="6"/>
  <c r="W90" i="6"/>
  <c r="P90" i="6"/>
  <c r="O90" i="6"/>
  <c r="N116" i="6"/>
  <c r="N101" i="6"/>
  <c r="V101" i="6" s="1"/>
  <c r="N188" i="6"/>
  <c r="N241" i="6"/>
  <c r="N148" i="6"/>
  <c r="N142" i="6"/>
  <c r="W114" i="6"/>
  <c r="N125" i="6"/>
  <c r="R108" i="6"/>
  <c r="R143" i="6"/>
  <c r="V134" i="6"/>
  <c r="V93" i="6"/>
  <c r="P93" i="6"/>
  <c r="O93" i="6"/>
  <c r="W93" i="6"/>
  <c r="W103" i="6"/>
  <c r="V103" i="6"/>
  <c r="P234" i="6"/>
  <c r="J233" i="6"/>
  <c r="I233" i="6"/>
  <c r="L233" i="6"/>
  <c r="H233" i="6"/>
  <c r="K233" i="6"/>
  <c r="M233" i="6"/>
  <c r="H155" i="6"/>
  <c r="M155" i="6"/>
  <c r="J155" i="6"/>
  <c r="I155" i="6"/>
  <c r="K155" i="6"/>
  <c r="L155" i="6"/>
  <c r="H295" i="6"/>
  <c r="J295" i="6"/>
  <c r="L295" i="6"/>
  <c r="I295" i="6"/>
  <c r="K295" i="6"/>
  <c r="M295" i="6"/>
  <c r="M278" i="6"/>
  <c r="H278" i="6"/>
  <c r="K278" i="6"/>
  <c r="I278" i="6"/>
  <c r="L278" i="6"/>
  <c r="J278" i="6"/>
  <c r="I257" i="6"/>
  <c r="L257" i="6"/>
  <c r="H257" i="6"/>
  <c r="J257" i="6"/>
  <c r="M257" i="6"/>
  <c r="K257" i="6"/>
  <c r="H159" i="6"/>
  <c r="I159" i="6"/>
  <c r="M159" i="6"/>
  <c r="K159" i="6"/>
  <c r="J159" i="6"/>
  <c r="L159" i="6"/>
  <c r="H218" i="6"/>
  <c r="I218" i="6"/>
  <c r="J218" i="6"/>
  <c r="M218" i="6"/>
  <c r="K218" i="6"/>
  <c r="L218" i="6"/>
  <c r="P102" i="6"/>
  <c r="O102" i="6"/>
  <c r="N179" i="6"/>
  <c r="N140" i="6"/>
  <c r="N163" i="6"/>
  <c r="N195" i="6"/>
  <c r="V139" i="6"/>
  <c r="W139" i="6"/>
  <c r="R146" i="6"/>
  <c r="V201" i="6"/>
  <c r="P176" i="6"/>
  <c r="O176" i="6"/>
  <c r="H231" i="6"/>
  <c r="I231" i="6"/>
  <c r="K231" i="6"/>
  <c r="M231" i="6"/>
  <c r="L231" i="6"/>
  <c r="J231" i="6"/>
  <c r="H239" i="6"/>
  <c r="K239" i="6"/>
  <c r="M239" i="6"/>
  <c r="J239" i="6"/>
  <c r="L239" i="6"/>
  <c r="I239" i="6"/>
  <c r="I265" i="6"/>
  <c r="J265" i="6"/>
  <c r="M265" i="6"/>
  <c r="H265" i="6"/>
  <c r="L265" i="6"/>
  <c r="N265" i="6" s="1"/>
  <c r="K265" i="6"/>
  <c r="M240" i="6"/>
  <c r="K240" i="6"/>
  <c r="J240" i="6"/>
  <c r="L240" i="6"/>
  <c r="H240" i="6"/>
  <c r="R240" i="6" s="1"/>
  <c r="I240" i="6"/>
  <c r="L224" i="6"/>
  <c r="I224" i="6"/>
  <c r="M224" i="6"/>
  <c r="H224" i="6"/>
  <c r="K224" i="6"/>
  <c r="J224" i="6"/>
  <c r="H322" i="6"/>
  <c r="M322" i="6"/>
  <c r="J322" i="6"/>
  <c r="K322" i="6"/>
  <c r="L322" i="6"/>
  <c r="I322" i="6"/>
  <c r="V131" i="6"/>
  <c r="W131" i="6"/>
  <c r="R210" i="6"/>
  <c r="R188" i="6"/>
  <c r="R175" i="6"/>
  <c r="W175" i="6" s="1"/>
  <c r="R241" i="6"/>
  <c r="V241" i="6" s="1"/>
  <c r="O84" i="6"/>
  <c r="P84" i="6"/>
  <c r="V89" i="6"/>
  <c r="P89" i="6"/>
  <c r="O89" i="6"/>
  <c r="W89" i="6"/>
  <c r="R107" i="6"/>
  <c r="R142" i="6"/>
  <c r="O150" i="6"/>
  <c r="P150" i="6"/>
  <c r="N124" i="6"/>
  <c r="W84" i="6"/>
  <c r="H148" i="7"/>
  <c r="B327" i="7"/>
  <c r="B258" i="7"/>
  <c r="B259" i="7"/>
  <c r="E211" i="7"/>
  <c r="D212" i="6" s="1"/>
  <c r="E210" i="7"/>
  <c r="D211" i="6" s="1"/>
  <c r="E263" i="7"/>
  <c r="D264" i="6" s="1"/>
  <c r="B311" i="7"/>
  <c r="E336" i="7"/>
  <c r="D337" i="6" s="1"/>
  <c r="E325" i="7"/>
  <c r="D326" i="6" s="1"/>
  <c r="E327" i="7"/>
  <c r="D328" i="6" s="1"/>
  <c r="B291" i="7"/>
  <c r="H243" i="7"/>
  <c r="E213" i="7"/>
  <c r="D214" i="6" s="1"/>
  <c r="B261" i="7"/>
  <c r="E312" i="7"/>
  <c r="D313" i="6" s="1"/>
  <c r="B270" i="7"/>
  <c r="E222" i="7"/>
  <c r="D223" i="6" s="1"/>
  <c r="E304" i="7"/>
  <c r="D305" i="6" s="1"/>
  <c r="E329" i="7"/>
  <c r="D330" i="6" s="1"/>
  <c r="E293" i="7"/>
  <c r="D294" i="6" s="1"/>
  <c r="E228" i="7"/>
  <c r="D229" i="6" s="1"/>
  <c r="E243" i="7"/>
  <c r="D244" i="6" s="1"/>
  <c r="B276" i="7"/>
  <c r="B314" i="7"/>
  <c r="E266" i="7"/>
  <c r="D267" i="6" s="1"/>
  <c r="B289" i="7"/>
  <c r="E241" i="7"/>
  <c r="D242" i="6" s="1"/>
  <c r="B330" i="7"/>
  <c r="E282" i="7"/>
  <c r="D283" i="6" s="1"/>
  <c r="E206" i="7"/>
  <c r="D207" i="6" s="1"/>
  <c r="B254" i="7"/>
  <c r="B313" i="7"/>
  <c r="E265" i="7"/>
  <c r="D266" i="6" s="1"/>
  <c r="B244" i="7"/>
  <c r="H244" i="7" s="1"/>
  <c r="E196" i="7"/>
  <c r="D197" i="6" s="1"/>
  <c r="E271" i="7"/>
  <c r="D272" i="6" s="1"/>
  <c r="B319" i="7"/>
  <c r="B253" i="7"/>
  <c r="E205" i="7"/>
  <c r="D206" i="6" s="1"/>
  <c r="E274" i="7"/>
  <c r="D275" i="6" s="1"/>
  <c r="B322" i="7"/>
  <c r="E220" i="7"/>
  <c r="D221" i="6" s="1"/>
  <c r="B268" i="7"/>
  <c r="E237" i="7"/>
  <c r="D238" i="6" s="1"/>
  <c r="B285" i="7"/>
  <c r="B298" i="7"/>
  <c r="E250" i="7"/>
  <c r="D251" i="6" s="1"/>
  <c r="E283" i="7"/>
  <c r="D284" i="6" s="1"/>
  <c r="B331" i="7"/>
  <c r="B275" i="7"/>
  <c r="E227" i="7"/>
  <c r="D228" i="6" s="1"/>
  <c r="E290" i="7"/>
  <c r="D291" i="6" s="1"/>
  <c r="B338" i="7"/>
  <c r="E258" i="7"/>
  <c r="D259" i="6" s="1"/>
  <c r="B306" i="7"/>
  <c r="E278" i="7"/>
  <c r="D279" i="6" s="1"/>
  <c r="B326" i="7"/>
  <c r="E286" i="7"/>
  <c r="D287" i="6" s="1"/>
  <c r="B334" i="7"/>
  <c r="B335" i="7"/>
  <c r="E287" i="7"/>
  <c r="D288" i="6" s="1"/>
  <c r="B320" i="7"/>
  <c r="E272" i="7"/>
  <c r="D273" i="6" s="1"/>
  <c r="B252" i="7"/>
  <c r="E204" i="7"/>
  <c r="D205" i="6" s="1"/>
  <c r="E236" i="7"/>
  <c r="D237" i="6" s="1"/>
  <c r="B284" i="7"/>
  <c r="E219" i="7"/>
  <c r="D220" i="6" s="1"/>
  <c r="B267" i="7"/>
  <c r="B328" i="7"/>
  <c r="E280" i="7"/>
  <c r="D281" i="6" s="1"/>
  <c r="E212" i="7"/>
  <c r="D213" i="6" s="1"/>
  <c r="B260" i="7"/>
  <c r="E255" i="7"/>
  <c r="D256" i="6" s="1"/>
  <c r="B303" i="7"/>
  <c r="E203" i="7"/>
  <c r="D204" i="6" s="1"/>
  <c r="B251" i="7"/>
  <c r="E221" i="7"/>
  <c r="D222" i="6" s="1"/>
  <c r="B269" i="7"/>
  <c r="E259" i="7"/>
  <c r="D260" i="6" s="1"/>
  <c r="B307" i="7"/>
  <c r="G7" i="4"/>
  <c r="H293" i="7"/>
  <c r="R322" i="6" l="1"/>
  <c r="W322" i="6" s="1"/>
  <c r="R181" i="6"/>
  <c r="V132" i="6"/>
  <c r="R171" i="6"/>
  <c r="W127" i="6"/>
  <c r="O230" i="6"/>
  <c r="N227" i="6"/>
  <c r="V297" i="6"/>
  <c r="N239" i="6"/>
  <c r="R180" i="6"/>
  <c r="W180" i="6" s="1"/>
  <c r="R164" i="6"/>
  <c r="V164" i="6" s="1"/>
  <c r="I7" i="4"/>
  <c r="K7" i="4" s="1"/>
  <c r="R165" i="6"/>
  <c r="R172" i="6"/>
  <c r="N173" i="6"/>
  <c r="O173" i="6" s="1"/>
  <c r="P263" i="6"/>
  <c r="O263" i="6"/>
  <c r="V234" i="6"/>
  <c r="R231" i="6"/>
  <c r="R218" i="6"/>
  <c r="R157" i="6"/>
  <c r="V115" i="6"/>
  <c r="V127" i="6"/>
  <c r="R190" i="6"/>
  <c r="R155" i="6"/>
  <c r="W110" i="6"/>
  <c r="O123" i="6"/>
  <c r="P123" i="6"/>
  <c r="N218" i="6"/>
  <c r="W218" i="6" s="1"/>
  <c r="N311" i="6"/>
  <c r="R166" i="6"/>
  <c r="W166" i="6" s="1"/>
  <c r="R158" i="6"/>
  <c r="N280" i="6"/>
  <c r="P280" i="6" s="1"/>
  <c r="W126" i="6"/>
  <c r="P126" i="6"/>
  <c r="O126" i="6"/>
  <c r="R265" i="6"/>
  <c r="R298" i="6"/>
  <c r="O127" i="6"/>
  <c r="N278" i="6"/>
  <c r="P278" i="6" s="1"/>
  <c r="R173" i="6"/>
  <c r="W173" i="6" s="1"/>
  <c r="W111" i="6"/>
  <c r="N219" i="6"/>
  <c r="O219" i="6" s="1"/>
  <c r="N282" i="6"/>
  <c r="V117" i="6"/>
  <c r="R196" i="6"/>
  <c r="R235" i="6"/>
  <c r="R149" i="6"/>
  <c r="N181" i="6"/>
  <c r="P181" i="6" s="1"/>
  <c r="R224" i="6"/>
  <c r="N171" i="6"/>
  <c r="O108" i="6"/>
  <c r="P108" i="6"/>
  <c r="O107" i="6"/>
  <c r="W117" i="6"/>
  <c r="O117" i="6"/>
  <c r="P117" i="6"/>
  <c r="V123" i="6"/>
  <c r="W123" i="6"/>
  <c r="P183" i="6"/>
  <c r="O183" i="6"/>
  <c r="W274" i="6"/>
  <c r="O274" i="6"/>
  <c r="P274" i="6"/>
  <c r="V216" i="6"/>
  <c r="O216" i="6"/>
  <c r="P216" i="6"/>
  <c r="W115" i="6"/>
  <c r="W216" i="6"/>
  <c r="O170" i="6"/>
  <c r="P170" i="6"/>
  <c r="V170" i="6"/>
  <c r="N172" i="6"/>
  <c r="P172" i="6" s="1"/>
  <c r="V274" i="6"/>
  <c r="W296" i="6"/>
  <c r="P185" i="6"/>
  <c r="N155" i="6"/>
  <c r="W155" i="6" s="1"/>
  <c r="R208" i="6"/>
  <c r="O111" i="6"/>
  <c r="N166" i="6"/>
  <c r="W170" i="6"/>
  <c r="V133" i="6"/>
  <c r="W133" i="6"/>
  <c r="H305" i="6"/>
  <c r="I305" i="6"/>
  <c r="J305" i="6"/>
  <c r="K305" i="6"/>
  <c r="L305" i="6"/>
  <c r="M305" i="6"/>
  <c r="N224" i="6"/>
  <c r="O163" i="6"/>
  <c r="P163" i="6"/>
  <c r="N295" i="6"/>
  <c r="P188" i="6"/>
  <c r="O188" i="6"/>
  <c r="R280" i="6"/>
  <c r="W280" i="6" s="1"/>
  <c r="R219" i="6"/>
  <c r="V219" i="6" s="1"/>
  <c r="N196" i="6"/>
  <c r="V196" i="6" s="1"/>
  <c r="N156" i="6"/>
  <c r="W185" i="6"/>
  <c r="V185" i="6"/>
  <c r="P148" i="6"/>
  <c r="O148" i="6"/>
  <c r="K223" i="6"/>
  <c r="M223" i="6"/>
  <c r="J223" i="6"/>
  <c r="I223" i="6"/>
  <c r="L223" i="6"/>
  <c r="H223" i="6"/>
  <c r="R223" i="6" s="1"/>
  <c r="O101" i="6"/>
  <c r="P101" i="6"/>
  <c r="W101" i="6"/>
  <c r="W210" i="6"/>
  <c r="V210" i="6"/>
  <c r="R239" i="6"/>
  <c r="W179" i="6"/>
  <c r="V179" i="6"/>
  <c r="P179" i="6"/>
  <c r="O179" i="6"/>
  <c r="R295" i="6"/>
  <c r="P116" i="6"/>
  <c r="O116" i="6"/>
  <c r="W116" i="6"/>
  <c r="V116" i="6"/>
  <c r="N180" i="6"/>
  <c r="V180" i="6" s="1"/>
  <c r="W100" i="6"/>
  <c r="V100" i="6"/>
  <c r="N208" i="6"/>
  <c r="V208" i="6" s="1"/>
  <c r="R227" i="6"/>
  <c r="O198" i="6"/>
  <c r="P198" i="6"/>
  <c r="V198" i="6"/>
  <c r="W198" i="6"/>
  <c r="P296" i="6"/>
  <c r="O296" i="6"/>
  <c r="M294" i="6"/>
  <c r="K294" i="6"/>
  <c r="L294" i="6"/>
  <c r="J294" i="6"/>
  <c r="H294" i="6"/>
  <c r="I294" i="6"/>
  <c r="O210" i="6"/>
  <c r="P210" i="6"/>
  <c r="W148" i="6"/>
  <c r="W183" i="6"/>
  <c r="V183" i="6"/>
  <c r="V258" i="6"/>
  <c r="W258" i="6"/>
  <c r="N203" i="6"/>
  <c r="P187" i="6"/>
  <c r="O187" i="6"/>
  <c r="P173" i="6"/>
  <c r="P311" i="6"/>
  <c r="O311" i="6"/>
  <c r="O140" i="6"/>
  <c r="P140" i="6"/>
  <c r="L207" i="6"/>
  <c r="K207" i="6"/>
  <c r="I207" i="6"/>
  <c r="J207" i="6"/>
  <c r="H207" i="6"/>
  <c r="M207" i="6"/>
  <c r="R257" i="6"/>
  <c r="V148" i="6"/>
  <c r="N243" i="6"/>
  <c r="V118" i="6"/>
  <c r="W118" i="6"/>
  <c r="O118" i="6"/>
  <c r="P118" i="6"/>
  <c r="N298" i="6"/>
  <c r="V298" i="6" s="1"/>
  <c r="N164" i="6"/>
  <c r="R203" i="6"/>
  <c r="O297" i="6"/>
  <c r="P297" i="6"/>
  <c r="N158" i="6"/>
  <c r="W158" i="6" s="1"/>
  <c r="I197" i="6"/>
  <c r="H197" i="6"/>
  <c r="J197" i="6"/>
  <c r="L197" i="6"/>
  <c r="K197" i="6"/>
  <c r="M197" i="6"/>
  <c r="W250" i="6"/>
  <c r="P250" i="6"/>
  <c r="O250" i="6"/>
  <c r="V250" i="6"/>
  <c r="V247" i="6"/>
  <c r="W247" i="6"/>
  <c r="P247" i="6"/>
  <c r="O247" i="6"/>
  <c r="W263" i="6"/>
  <c r="O282" i="6"/>
  <c r="P282" i="6"/>
  <c r="L212" i="6"/>
  <c r="J212" i="6"/>
  <c r="H212" i="6"/>
  <c r="K212" i="6"/>
  <c r="M212" i="6"/>
  <c r="I212" i="6"/>
  <c r="V192" i="6"/>
  <c r="W192" i="6"/>
  <c r="W241" i="6"/>
  <c r="P241" i="6"/>
  <c r="O241" i="6"/>
  <c r="P133" i="6"/>
  <c r="O133" i="6"/>
  <c r="I205" i="6"/>
  <c r="H205" i="6"/>
  <c r="J205" i="6"/>
  <c r="L205" i="6"/>
  <c r="N205" i="6" s="1"/>
  <c r="M205" i="6"/>
  <c r="K205" i="6"/>
  <c r="H313" i="6"/>
  <c r="K313" i="6"/>
  <c r="I313" i="6"/>
  <c r="M313" i="6"/>
  <c r="J313" i="6"/>
  <c r="L313" i="6"/>
  <c r="H288" i="6"/>
  <c r="M288" i="6"/>
  <c r="K288" i="6"/>
  <c r="R288" i="6" s="1"/>
  <c r="J288" i="6"/>
  <c r="I288" i="6"/>
  <c r="L288" i="6"/>
  <c r="V218" i="6"/>
  <c r="N236" i="6"/>
  <c r="O146" i="6"/>
  <c r="P146" i="6"/>
  <c r="O217" i="6"/>
  <c r="P217" i="6"/>
  <c r="J272" i="6"/>
  <c r="H272" i="6"/>
  <c r="K272" i="6"/>
  <c r="M272" i="6"/>
  <c r="I272" i="6"/>
  <c r="L272" i="6"/>
  <c r="O168" i="6"/>
  <c r="P168" i="6"/>
  <c r="K330" i="6"/>
  <c r="J330" i="6"/>
  <c r="H330" i="6"/>
  <c r="R330" i="6" s="1"/>
  <c r="I330" i="6"/>
  <c r="L330" i="6"/>
  <c r="M330" i="6"/>
  <c r="O166" i="6"/>
  <c r="P166" i="6"/>
  <c r="K283" i="6"/>
  <c r="H283" i="6"/>
  <c r="I283" i="6"/>
  <c r="L283" i="6"/>
  <c r="M283" i="6"/>
  <c r="J283" i="6"/>
  <c r="H238" i="6"/>
  <c r="I238" i="6"/>
  <c r="M238" i="6"/>
  <c r="J238" i="6"/>
  <c r="L238" i="6"/>
  <c r="K238" i="6"/>
  <c r="N322" i="6"/>
  <c r="J242" i="6"/>
  <c r="M242" i="6"/>
  <c r="H242" i="6"/>
  <c r="L242" i="6"/>
  <c r="I242" i="6"/>
  <c r="K242" i="6"/>
  <c r="V142" i="6"/>
  <c r="W142" i="6"/>
  <c r="V322" i="6"/>
  <c r="N231" i="6"/>
  <c r="V195" i="6"/>
  <c r="W195" i="6"/>
  <c r="V163" i="6"/>
  <c r="N289" i="6"/>
  <c r="R282" i="6"/>
  <c r="W282" i="6" s="1"/>
  <c r="P141" i="6"/>
  <c r="O141" i="6"/>
  <c r="W141" i="6"/>
  <c r="V141" i="6"/>
  <c r="W124" i="6"/>
  <c r="H220" i="6"/>
  <c r="L220" i="6"/>
  <c r="I220" i="6"/>
  <c r="K220" i="6"/>
  <c r="M220" i="6"/>
  <c r="J220" i="6"/>
  <c r="K222" i="6"/>
  <c r="H222" i="6"/>
  <c r="J222" i="6"/>
  <c r="I222" i="6"/>
  <c r="M222" i="6"/>
  <c r="L222" i="6"/>
  <c r="W107" i="6"/>
  <c r="V107" i="6"/>
  <c r="W157" i="6"/>
  <c r="V157" i="6"/>
  <c r="N194" i="6"/>
  <c r="W163" i="6"/>
  <c r="O172" i="6"/>
  <c r="R289" i="6"/>
  <c r="W176" i="6"/>
  <c r="V176" i="6"/>
  <c r="H273" i="6"/>
  <c r="L273" i="6"/>
  <c r="M273" i="6"/>
  <c r="J273" i="6"/>
  <c r="K273" i="6"/>
  <c r="I273" i="6"/>
  <c r="N257" i="6"/>
  <c r="H328" i="6"/>
  <c r="I328" i="6"/>
  <c r="N328" i="6" s="1"/>
  <c r="K328" i="6"/>
  <c r="M328" i="6"/>
  <c r="L328" i="6"/>
  <c r="J328" i="6"/>
  <c r="K267" i="6"/>
  <c r="I267" i="6"/>
  <c r="J267" i="6"/>
  <c r="H267" i="6"/>
  <c r="R267" i="6" s="1"/>
  <c r="M267" i="6"/>
  <c r="L267" i="6"/>
  <c r="M326" i="6"/>
  <c r="J326" i="6"/>
  <c r="L326" i="6"/>
  <c r="H326" i="6"/>
  <c r="I326" i="6"/>
  <c r="K326" i="6"/>
  <c r="R326" i="6" s="1"/>
  <c r="W265" i="6"/>
  <c r="W143" i="6"/>
  <c r="V143" i="6"/>
  <c r="O100" i="6"/>
  <c r="P100" i="6"/>
  <c r="R191" i="6"/>
  <c r="V109" i="6"/>
  <c r="W109" i="6"/>
  <c r="V217" i="6"/>
  <c r="W217" i="6"/>
  <c r="N189" i="6"/>
  <c r="N235" i="6"/>
  <c r="N149" i="6"/>
  <c r="P195" i="6"/>
  <c r="O195" i="6"/>
  <c r="H237" i="6"/>
  <c r="M237" i="6"/>
  <c r="K237" i="6"/>
  <c r="I237" i="6"/>
  <c r="L237" i="6"/>
  <c r="J237" i="6"/>
  <c r="M260" i="6"/>
  <c r="H260" i="6"/>
  <c r="K260" i="6"/>
  <c r="I260" i="6"/>
  <c r="J260" i="6"/>
  <c r="L260" i="6"/>
  <c r="K221" i="6"/>
  <c r="J221" i="6"/>
  <c r="L221" i="6"/>
  <c r="M221" i="6"/>
  <c r="I221" i="6"/>
  <c r="H221" i="6"/>
  <c r="K275" i="6"/>
  <c r="M275" i="6"/>
  <c r="J275" i="6"/>
  <c r="I275" i="6"/>
  <c r="H275" i="6"/>
  <c r="R275" i="6" s="1"/>
  <c r="L275" i="6"/>
  <c r="M337" i="6"/>
  <c r="J337" i="6"/>
  <c r="L337" i="6"/>
  <c r="H337" i="6"/>
  <c r="I337" i="6"/>
  <c r="K337" i="6"/>
  <c r="V108" i="6"/>
  <c r="W108" i="6"/>
  <c r="P157" i="6"/>
  <c r="O157" i="6"/>
  <c r="N174" i="6"/>
  <c r="V174" i="6" s="1"/>
  <c r="W234" i="6"/>
  <c r="N191" i="6"/>
  <c r="P132" i="6"/>
  <c r="O132" i="6"/>
  <c r="W147" i="6"/>
  <c r="V147" i="6"/>
  <c r="P147" i="6"/>
  <c r="O147" i="6"/>
  <c r="P109" i="6"/>
  <c r="O109" i="6"/>
  <c r="R246" i="6"/>
  <c r="K291" i="6"/>
  <c r="L291" i="6"/>
  <c r="I291" i="6"/>
  <c r="M291" i="6"/>
  <c r="H291" i="6"/>
  <c r="J291" i="6"/>
  <c r="O227" i="6"/>
  <c r="P227" i="6"/>
  <c r="H284" i="6"/>
  <c r="R284" i="6" s="1"/>
  <c r="I284" i="6"/>
  <c r="K284" i="6"/>
  <c r="L284" i="6"/>
  <c r="M284" i="6"/>
  <c r="J284" i="6"/>
  <c r="N240" i="6"/>
  <c r="W240" i="6" s="1"/>
  <c r="V124" i="6"/>
  <c r="O124" i="6"/>
  <c r="P124" i="6"/>
  <c r="H281" i="6"/>
  <c r="L281" i="6"/>
  <c r="M281" i="6"/>
  <c r="J281" i="6"/>
  <c r="K281" i="6"/>
  <c r="R281" i="6" s="1"/>
  <c r="I281" i="6"/>
  <c r="H206" i="6"/>
  <c r="M206" i="6"/>
  <c r="L206" i="6"/>
  <c r="I206" i="6"/>
  <c r="J206" i="6"/>
  <c r="K206" i="6"/>
  <c r="N159" i="6"/>
  <c r="R278" i="6"/>
  <c r="R233" i="6"/>
  <c r="V125" i="6"/>
  <c r="P125" i="6"/>
  <c r="O125" i="6"/>
  <c r="W125" i="6"/>
  <c r="W174" i="6"/>
  <c r="V175" i="6"/>
  <c r="O175" i="6"/>
  <c r="P175" i="6"/>
  <c r="V140" i="6"/>
  <c r="N306" i="6"/>
  <c r="N190" i="6"/>
  <c r="P110" i="6"/>
  <c r="O110" i="6"/>
  <c r="R225" i="6"/>
  <c r="P239" i="6"/>
  <c r="O239" i="6"/>
  <c r="K228" i="6"/>
  <c r="H228" i="6"/>
  <c r="I228" i="6"/>
  <c r="J228" i="6"/>
  <c r="M228" i="6"/>
  <c r="L228" i="6"/>
  <c r="H266" i="6"/>
  <c r="K266" i="6"/>
  <c r="I266" i="6"/>
  <c r="J266" i="6"/>
  <c r="M266" i="6"/>
  <c r="L266" i="6"/>
  <c r="K251" i="6"/>
  <c r="I251" i="6"/>
  <c r="M251" i="6"/>
  <c r="J251" i="6"/>
  <c r="H251" i="6"/>
  <c r="L251" i="6"/>
  <c r="L256" i="6"/>
  <c r="M256" i="6"/>
  <c r="I256" i="6"/>
  <c r="K256" i="6"/>
  <c r="H256" i="6"/>
  <c r="R256" i="6" s="1"/>
  <c r="J256" i="6"/>
  <c r="V265" i="6"/>
  <c r="O265" i="6"/>
  <c r="P265" i="6"/>
  <c r="J213" i="6"/>
  <c r="I213" i="6"/>
  <c r="L213" i="6"/>
  <c r="H213" i="6"/>
  <c r="M213" i="6"/>
  <c r="K213" i="6"/>
  <c r="I279" i="6"/>
  <c r="H279" i="6"/>
  <c r="J279" i="6"/>
  <c r="L279" i="6"/>
  <c r="K279" i="6"/>
  <c r="M279" i="6"/>
  <c r="K259" i="6"/>
  <c r="H259" i="6"/>
  <c r="L259" i="6"/>
  <c r="I259" i="6"/>
  <c r="J259" i="6"/>
  <c r="M259" i="6"/>
  <c r="L244" i="6"/>
  <c r="J244" i="6"/>
  <c r="I244" i="6"/>
  <c r="H244" i="6"/>
  <c r="K244" i="6"/>
  <c r="M244" i="6"/>
  <c r="I264" i="6"/>
  <c r="M264" i="6"/>
  <c r="K264" i="6"/>
  <c r="J264" i="6"/>
  <c r="H264" i="6"/>
  <c r="L264" i="6"/>
  <c r="V146" i="6"/>
  <c r="W146" i="6"/>
  <c r="N233" i="6"/>
  <c r="N232" i="6"/>
  <c r="P143" i="6"/>
  <c r="O143" i="6"/>
  <c r="V230" i="6"/>
  <c r="W230" i="6"/>
  <c r="V172" i="6"/>
  <c r="V187" i="6"/>
  <c r="R306" i="6"/>
  <c r="R160" i="6"/>
  <c r="V209" i="6"/>
  <c r="R311" i="6"/>
  <c r="V311" i="6" s="1"/>
  <c r="N225" i="6"/>
  <c r="O280" i="6"/>
  <c r="W188" i="6"/>
  <c r="V188" i="6"/>
  <c r="P155" i="6"/>
  <c r="J214" i="6"/>
  <c r="H214" i="6"/>
  <c r="K214" i="6"/>
  <c r="I214" i="6"/>
  <c r="M214" i="6"/>
  <c r="L214" i="6"/>
  <c r="M204" i="6"/>
  <c r="L204" i="6"/>
  <c r="J204" i="6"/>
  <c r="K204" i="6"/>
  <c r="H204" i="6"/>
  <c r="I204" i="6"/>
  <c r="I287" i="6"/>
  <c r="H287" i="6"/>
  <c r="J287" i="6"/>
  <c r="L287" i="6"/>
  <c r="N287" i="6" s="1"/>
  <c r="K287" i="6"/>
  <c r="M287" i="6"/>
  <c r="L229" i="6"/>
  <c r="H229" i="6"/>
  <c r="K229" i="6"/>
  <c r="J229" i="6"/>
  <c r="M229" i="6"/>
  <c r="I229" i="6"/>
  <c r="H211" i="6"/>
  <c r="L211" i="6"/>
  <c r="K211" i="6"/>
  <c r="J211" i="6"/>
  <c r="I211" i="6"/>
  <c r="M211" i="6"/>
  <c r="R159" i="6"/>
  <c r="O142" i="6"/>
  <c r="P142" i="6"/>
  <c r="N165" i="6"/>
  <c r="R232" i="6"/>
  <c r="V168" i="6"/>
  <c r="W168" i="6"/>
  <c r="W187" i="6"/>
  <c r="R156" i="6"/>
  <c r="N160" i="6"/>
  <c r="N246" i="6"/>
  <c r="W140" i="6"/>
  <c r="H5" i="7"/>
  <c r="H53" i="7"/>
  <c r="H101" i="7"/>
  <c r="H149" i="7"/>
  <c r="H197" i="7"/>
  <c r="H245" i="7"/>
  <c r="H6" i="7"/>
  <c r="H102" i="7"/>
  <c r="H54" i="7"/>
  <c r="H198" i="7"/>
  <c r="H150" i="7"/>
  <c r="H246" i="7"/>
  <c r="H294" i="7"/>
  <c r="B324" i="7"/>
  <c r="E324" i="7" s="1"/>
  <c r="D325" i="6" s="1"/>
  <c r="E335" i="7"/>
  <c r="D336" i="6" s="1"/>
  <c r="E330" i="7"/>
  <c r="D331" i="6" s="1"/>
  <c r="E334" i="7"/>
  <c r="D335" i="6" s="1"/>
  <c r="E328" i="7"/>
  <c r="D329" i="6" s="1"/>
  <c r="E314" i="7"/>
  <c r="D315" i="6" s="1"/>
  <c r="E326" i="7"/>
  <c r="D327" i="6" s="1"/>
  <c r="E322" i="7"/>
  <c r="D323" i="6" s="1"/>
  <c r="E306" i="7"/>
  <c r="D307" i="6" s="1"/>
  <c r="E291" i="7"/>
  <c r="D292" i="6" s="1"/>
  <c r="H291" i="7"/>
  <c r="E303" i="7"/>
  <c r="D304" i="6" s="1"/>
  <c r="E319" i="7"/>
  <c r="D320" i="6" s="1"/>
  <c r="E311" i="7"/>
  <c r="D312" i="6" s="1"/>
  <c r="E320" i="7"/>
  <c r="D321" i="6" s="1"/>
  <c r="E298" i="7"/>
  <c r="D299" i="6" s="1"/>
  <c r="E261" i="7"/>
  <c r="D262" i="6" s="1"/>
  <c r="B309" i="7"/>
  <c r="E307" i="7"/>
  <c r="D308" i="6" s="1"/>
  <c r="E338" i="7"/>
  <c r="D339" i="6" s="1"/>
  <c r="B318" i="7"/>
  <c r="E331" i="7"/>
  <c r="D332" i="6" s="1"/>
  <c r="E270" i="7"/>
  <c r="D271" i="6" s="1"/>
  <c r="E276" i="7"/>
  <c r="D277" i="6" s="1"/>
  <c r="E313" i="7"/>
  <c r="D314" i="6" s="1"/>
  <c r="B337" i="7"/>
  <c r="E289" i="7"/>
  <c r="D290" i="6" s="1"/>
  <c r="E254" i="7"/>
  <c r="D255" i="6" s="1"/>
  <c r="B302" i="7"/>
  <c r="E251" i="7"/>
  <c r="D252" i="6" s="1"/>
  <c r="B299" i="7"/>
  <c r="B308" i="7"/>
  <c r="E260" i="7"/>
  <c r="D261" i="6" s="1"/>
  <c r="E252" i="7"/>
  <c r="D253" i="6" s="1"/>
  <c r="B300" i="7"/>
  <c r="E275" i="7"/>
  <c r="D276" i="6" s="1"/>
  <c r="B323" i="7"/>
  <c r="B292" i="7"/>
  <c r="E244" i="7"/>
  <c r="D245" i="6" s="1"/>
  <c r="E285" i="7"/>
  <c r="D286" i="6" s="1"/>
  <c r="B333" i="7"/>
  <c r="E268" i="7"/>
  <c r="D269" i="6" s="1"/>
  <c r="B316" i="7"/>
  <c r="E267" i="7"/>
  <c r="D268" i="6" s="1"/>
  <c r="B315" i="7"/>
  <c r="E253" i="7"/>
  <c r="D254" i="6" s="1"/>
  <c r="B301" i="7"/>
  <c r="E284" i="7"/>
  <c r="D285" i="6" s="1"/>
  <c r="B332" i="7"/>
  <c r="E269" i="7"/>
  <c r="D270" i="6" s="1"/>
  <c r="B317" i="7"/>
  <c r="G8" i="4"/>
  <c r="R264" i="6" l="1"/>
  <c r="I8" i="4"/>
  <c r="K8" i="4" s="1"/>
  <c r="V282" i="6"/>
  <c r="N305" i="6"/>
  <c r="N237" i="6"/>
  <c r="W172" i="6"/>
  <c r="V181" i="6"/>
  <c r="R260" i="6"/>
  <c r="W260" i="6" s="1"/>
  <c r="R220" i="6"/>
  <c r="N272" i="6"/>
  <c r="P272" i="6" s="1"/>
  <c r="V173" i="6"/>
  <c r="W171" i="6"/>
  <c r="R337" i="6"/>
  <c r="P218" i="6"/>
  <c r="O181" i="6"/>
  <c r="N242" i="6"/>
  <c r="O242" i="6" s="1"/>
  <c r="W311" i="6"/>
  <c r="O218" i="6"/>
  <c r="V224" i="6"/>
  <c r="W224" i="6"/>
  <c r="R251" i="6"/>
  <c r="N238" i="6"/>
  <c r="O238" i="6" s="1"/>
  <c r="V155" i="6"/>
  <c r="O155" i="6"/>
  <c r="R237" i="6"/>
  <c r="W181" i="6"/>
  <c r="P219" i="6"/>
  <c r="R221" i="6"/>
  <c r="V221" i="6" s="1"/>
  <c r="R244" i="6"/>
  <c r="R287" i="6"/>
  <c r="V287" i="6" s="1"/>
  <c r="R207" i="6"/>
  <c r="W219" i="6"/>
  <c r="N211" i="6"/>
  <c r="O211" i="6" s="1"/>
  <c r="N326" i="6"/>
  <c r="V326" i="6" s="1"/>
  <c r="P171" i="6"/>
  <c r="W156" i="6"/>
  <c r="V280" i="6"/>
  <c r="O171" i="6"/>
  <c r="N260" i="6"/>
  <c r="O260" i="6" s="1"/>
  <c r="V171" i="6"/>
  <c r="R266" i="6"/>
  <c r="N275" i="6"/>
  <c r="P275" i="6" s="1"/>
  <c r="O278" i="6"/>
  <c r="N214" i="6"/>
  <c r="O214" i="6" s="1"/>
  <c r="R229" i="6"/>
  <c r="N228" i="6"/>
  <c r="O228" i="6" s="1"/>
  <c r="N267" i="6"/>
  <c r="V267" i="6" s="1"/>
  <c r="N222" i="6"/>
  <c r="P222" i="6" s="1"/>
  <c r="V166" i="6"/>
  <c r="R291" i="6"/>
  <c r="R294" i="6"/>
  <c r="N337" i="6"/>
  <c r="K331" i="6"/>
  <c r="H331" i="6"/>
  <c r="R331" i="6" s="1"/>
  <c r="M331" i="6"/>
  <c r="I331" i="6"/>
  <c r="L331" i="6"/>
  <c r="J331" i="6"/>
  <c r="O225" i="6"/>
  <c r="P225" i="6"/>
  <c r="R259" i="6"/>
  <c r="N206" i="6"/>
  <c r="O235" i="6"/>
  <c r="P235" i="6"/>
  <c r="W257" i="6"/>
  <c r="O257" i="6"/>
  <c r="P257" i="6"/>
  <c r="V194" i="6"/>
  <c r="P194" i="6"/>
  <c r="O194" i="6"/>
  <c r="P236" i="6"/>
  <c r="O236" i="6"/>
  <c r="R212" i="6"/>
  <c r="P243" i="6"/>
  <c r="O243" i="6"/>
  <c r="P208" i="6"/>
  <c r="O208" i="6"/>
  <c r="P260" i="6"/>
  <c r="V189" i="6"/>
  <c r="O189" i="6"/>
  <c r="P189" i="6"/>
  <c r="P231" i="6"/>
  <c r="O231" i="6"/>
  <c r="V227" i="6"/>
  <c r="W227" i="6"/>
  <c r="N264" i="6"/>
  <c r="O275" i="6"/>
  <c r="V231" i="6"/>
  <c r="P205" i="6"/>
  <c r="O205" i="6"/>
  <c r="N212" i="6"/>
  <c r="N197" i="6"/>
  <c r="P295" i="6"/>
  <c r="O295" i="6"/>
  <c r="L329" i="6"/>
  <c r="H329" i="6"/>
  <c r="I329" i="6"/>
  <c r="J329" i="6"/>
  <c r="K329" i="6"/>
  <c r="M329" i="6"/>
  <c r="O190" i="6"/>
  <c r="P190" i="6"/>
  <c r="V160" i="6"/>
  <c r="W160" i="6"/>
  <c r="N220" i="6"/>
  <c r="O272" i="6"/>
  <c r="W231" i="6"/>
  <c r="O180" i="6"/>
  <c r="P180" i="6"/>
  <c r="N259" i="6"/>
  <c r="V149" i="6"/>
  <c r="P149" i="6"/>
  <c r="O149" i="6"/>
  <c r="R313" i="6"/>
  <c r="I336" i="6"/>
  <c r="L336" i="6"/>
  <c r="M336" i="6"/>
  <c r="H336" i="6"/>
  <c r="J336" i="6"/>
  <c r="K336" i="6"/>
  <c r="V165" i="6"/>
  <c r="O165" i="6"/>
  <c r="P165" i="6"/>
  <c r="W306" i="6"/>
  <c r="N279" i="6"/>
  <c r="N288" i="6"/>
  <c r="R205" i="6"/>
  <c r="R197" i="6"/>
  <c r="V257" i="6"/>
  <c r="P203" i="6"/>
  <c r="O203" i="6"/>
  <c r="N294" i="6"/>
  <c r="V236" i="6"/>
  <c r="N229" i="6"/>
  <c r="V191" i="6"/>
  <c r="O191" i="6"/>
  <c r="P191" i="6"/>
  <c r="N273" i="6"/>
  <c r="N283" i="6"/>
  <c r="W236" i="6"/>
  <c r="O224" i="6"/>
  <c r="P224" i="6"/>
  <c r="I308" i="6"/>
  <c r="H308" i="6"/>
  <c r="R308" i="6" s="1"/>
  <c r="J308" i="6"/>
  <c r="L308" i="6"/>
  <c r="M308" i="6"/>
  <c r="K308" i="6"/>
  <c r="V306" i="6"/>
  <c r="P306" i="6"/>
  <c r="O306" i="6"/>
  <c r="M262" i="6"/>
  <c r="H262" i="6"/>
  <c r="J262" i="6"/>
  <c r="L262" i="6"/>
  <c r="K262" i="6"/>
  <c r="I262" i="6"/>
  <c r="I254" i="6"/>
  <c r="K254" i="6"/>
  <c r="M254" i="6"/>
  <c r="L254" i="6"/>
  <c r="H254" i="6"/>
  <c r="J254" i="6"/>
  <c r="R214" i="6"/>
  <c r="R279" i="6"/>
  <c r="N256" i="6"/>
  <c r="W256" i="6" s="1"/>
  <c r="W191" i="6"/>
  <c r="R273" i="6"/>
  <c r="V158" i="6"/>
  <c r="O158" i="6"/>
  <c r="P158" i="6"/>
  <c r="O160" i="6"/>
  <c r="P160" i="6"/>
  <c r="M270" i="6"/>
  <c r="I270" i="6"/>
  <c r="J270" i="6"/>
  <c r="K270" i="6"/>
  <c r="L270" i="6"/>
  <c r="H270" i="6"/>
  <c r="H325" i="6"/>
  <c r="I325" i="6"/>
  <c r="M325" i="6"/>
  <c r="J325" i="6"/>
  <c r="L325" i="6"/>
  <c r="K325" i="6"/>
  <c r="I312" i="6"/>
  <c r="K312" i="6"/>
  <c r="M312" i="6"/>
  <c r="J312" i="6"/>
  <c r="H312" i="6"/>
  <c r="L312" i="6"/>
  <c r="I320" i="6"/>
  <c r="M320" i="6"/>
  <c r="J320" i="6"/>
  <c r="K320" i="6"/>
  <c r="H320" i="6"/>
  <c r="L320" i="6"/>
  <c r="I290" i="6"/>
  <c r="K290" i="6"/>
  <c r="L290" i="6"/>
  <c r="M290" i="6"/>
  <c r="H290" i="6"/>
  <c r="R290" i="6" s="1"/>
  <c r="J290" i="6"/>
  <c r="I304" i="6"/>
  <c r="J304" i="6"/>
  <c r="M304" i="6"/>
  <c r="H304" i="6"/>
  <c r="K304" i="6"/>
  <c r="L304" i="6"/>
  <c r="V159" i="6"/>
  <c r="W159" i="6"/>
  <c r="N251" i="6"/>
  <c r="R228" i="6"/>
  <c r="N281" i="6"/>
  <c r="O174" i="6"/>
  <c r="P174" i="6"/>
  <c r="W149" i="6"/>
  <c r="R283" i="6"/>
  <c r="R272" i="6"/>
  <c r="W288" i="6"/>
  <c r="O305" i="6"/>
  <c r="P305" i="6"/>
  <c r="P287" i="6"/>
  <c r="O287" i="6"/>
  <c r="V237" i="6"/>
  <c r="O237" i="6"/>
  <c r="P237" i="6"/>
  <c r="W235" i="6"/>
  <c r="V156" i="6"/>
  <c r="O156" i="6"/>
  <c r="P156" i="6"/>
  <c r="H276" i="6"/>
  <c r="M276" i="6"/>
  <c r="K276" i="6"/>
  <c r="I276" i="6"/>
  <c r="L276" i="6"/>
  <c r="J276" i="6"/>
  <c r="P328" i="6"/>
  <c r="O328" i="6"/>
  <c r="K335" i="6"/>
  <c r="H335" i="6"/>
  <c r="L335" i="6"/>
  <c r="I335" i="6"/>
  <c r="J335" i="6"/>
  <c r="M335" i="6"/>
  <c r="N223" i="6"/>
  <c r="P214" i="6"/>
  <c r="I292" i="6"/>
  <c r="M292" i="6"/>
  <c r="K292" i="6"/>
  <c r="L292" i="6"/>
  <c r="J292" i="6"/>
  <c r="H292" i="6"/>
  <c r="R292" i="6" s="1"/>
  <c r="N291" i="6"/>
  <c r="V291" i="6" s="1"/>
  <c r="V235" i="6"/>
  <c r="R242" i="6"/>
  <c r="W243" i="6"/>
  <c r="V203" i="6"/>
  <c r="W203" i="6"/>
  <c r="P196" i="6"/>
  <c r="O196" i="6"/>
  <c r="W239" i="6"/>
  <c r="V239" i="6"/>
  <c r="H252" i="6"/>
  <c r="J252" i="6"/>
  <c r="I252" i="6"/>
  <c r="L252" i="6"/>
  <c r="M252" i="6"/>
  <c r="K252" i="6"/>
  <c r="H255" i="6"/>
  <c r="K255" i="6"/>
  <c r="M255" i="6"/>
  <c r="J255" i="6"/>
  <c r="L255" i="6"/>
  <c r="I255" i="6"/>
  <c r="M286" i="6"/>
  <c r="I286" i="6"/>
  <c r="K286" i="6"/>
  <c r="H286" i="6"/>
  <c r="J286" i="6"/>
  <c r="L286" i="6"/>
  <c r="R213" i="6"/>
  <c r="W233" i="6"/>
  <c r="V233" i="6"/>
  <c r="W237" i="6"/>
  <c r="V243" i="6"/>
  <c r="N313" i="6"/>
  <c r="W164" i="6"/>
  <c r="P164" i="6"/>
  <c r="O164" i="6"/>
  <c r="N207" i="6"/>
  <c r="V207" i="6" s="1"/>
  <c r="W295" i="6"/>
  <c r="V295" i="6"/>
  <c r="K299" i="6"/>
  <c r="H299" i="6"/>
  <c r="J299" i="6"/>
  <c r="L299" i="6"/>
  <c r="M299" i="6"/>
  <c r="I299" i="6"/>
  <c r="V232" i="6"/>
  <c r="W232" i="6"/>
  <c r="I277" i="6"/>
  <c r="K277" i="6"/>
  <c r="M277" i="6"/>
  <c r="J277" i="6"/>
  <c r="H277" i="6"/>
  <c r="L277" i="6"/>
  <c r="N277" i="6" s="1"/>
  <c r="I271" i="6"/>
  <c r="K271" i="6"/>
  <c r="M271" i="6"/>
  <c r="H271" i="6"/>
  <c r="J271" i="6"/>
  <c r="L271" i="6"/>
  <c r="K323" i="6"/>
  <c r="H323" i="6"/>
  <c r="J323" i="6"/>
  <c r="L323" i="6"/>
  <c r="M323" i="6"/>
  <c r="I323" i="6"/>
  <c r="N244" i="6"/>
  <c r="N213" i="6"/>
  <c r="W225" i="6"/>
  <c r="V225" i="6"/>
  <c r="V278" i="6"/>
  <c r="W278" i="6"/>
  <c r="W246" i="6"/>
  <c r="N221" i="6"/>
  <c r="O289" i="6"/>
  <c r="P289" i="6"/>
  <c r="W298" i="6"/>
  <c r="O298" i="6"/>
  <c r="P298" i="6"/>
  <c r="W165" i="6"/>
  <c r="R305" i="6"/>
  <c r="J261" i="6"/>
  <c r="K261" i="6"/>
  <c r="H261" i="6"/>
  <c r="M261" i="6"/>
  <c r="L261" i="6"/>
  <c r="I261" i="6"/>
  <c r="H321" i="6"/>
  <c r="J321" i="6"/>
  <c r="I321" i="6"/>
  <c r="L321" i="6"/>
  <c r="K321" i="6"/>
  <c r="M321" i="6"/>
  <c r="H269" i="6"/>
  <c r="I269" i="6"/>
  <c r="J269" i="6"/>
  <c r="M269" i="6"/>
  <c r="L269" i="6"/>
  <c r="K269" i="6"/>
  <c r="H314" i="6"/>
  <c r="J314" i="6"/>
  <c r="L314" i="6"/>
  <c r="I314" i="6"/>
  <c r="K314" i="6"/>
  <c r="R314" i="6" s="1"/>
  <c r="M314" i="6"/>
  <c r="J332" i="6"/>
  <c r="H332" i="6"/>
  <c r="I332" i="6"/>
  <c r="L332" i="6"/>
  <c r="K332" i="6"/>
  <c r="M332" i="6"/>
  <c r="P232" i="6"/>
  <c r="O232" i="6"/>
  <c r="P159" i="6"/>
  <c r="O159" i="6"/>
  <c r="V240" i="6"/>
  <c r="O240" i="6"/>
  <c r="P240" i="6"/>
  <c r="W189" i="6"/>
  <c r="V289" i="6"/>
  <c r="W289" i="6"/>
  <c r="W190" i="6"/>
  <c r="O322" i="6"/>
  <c r="P322" i="6"/>
  <c r="N330" i="6"/>
  <c r="W330" i="6" s="1"/>
  <c r="K339" i="6"/>
  <c r="I339" i="6"/>
  <c r="L339" i="6"/>
  <c r="H339" i="6"/>
  <c r="M339" i="6"/>
  <c r="J339" i="6"/>
  <c r="I253" i="6"/>
  <c r="H253" i="6"/>
  <c r="L253" i="6"/>
  <c r="K253" i="6"/>
  <c r="M253" i="6"/>
  <c r="J253" i="6"/>
  <c r="H285" i="6"/>
  <c r="I285" i="6"/>
  <c r="K285" i="6"/>
  <c r="M285" i="6"/>
  <c r="J285" i="6"/>
  <c r="L285" i="6"/>
  <c r="H268" i="6"/>
  <c r="L268" i="6"/>
  <c r="J268" i="6"/>
  <c r="I268" i="6"/>
  <c r="K268" i="6"/>
  <c r="M268" i="6"/>
  <c r="K307" i="6"/>
  <c r="M307" i="6"/>
  <c r="H307" i="6"/>
  <c r="R307" i="6" s="1"/>
  <c r="I307" i="6"/>
  <c r="L307" i="6"/>
  <c r="J307" i="6"/>
  <c r="I245" i="6"/>
  <c r="J245" i="6"/>
  <c r="K245" i="6"/>
  <c r="M245" i="6"/>
  <c r="L245" i="6"/>
  <c r="H245" i="6"/>
  <c r="L327" i="6"/>
  <c r="I327" i="6"/>
  <c r="M327" i="6"/>
  <c r="J327" i="6"/>
  <c r="K327" i="6"/>
  <c r="H327" i="6"/>
  <c r="K315" i="6"/>
  <c r="H315" i="6"/>
  <c r="I315" i="6"/>
  <c r="J315" i="6"/>
  <c r="M315" i="6"/>
  <c r="L315" i="6"/>
  <c r="V246" i="6"/>
  <c r="P246" i="6"/>
  <c r="O246" i="6"/>
  <c r="R211" i="6"/>
  <c r="N204" i="6"/>
  <c r="R204" i="6"/>
  <c r="P233" i="6"/>
  <c r="O233" i="6"/>
  <c r="N266" i="6"/>
  <c r="V266" i="6" s="1"/>
  <c r="R206" i="6"/>
  <c r="N284" i="6"/>
  <c r="R328" i="6"/>
  <c r="R222" i="6"/>
  <c r="V190" i="6"/>
  <c r="R238" i="6"/>
  <c r="W194" i="6"/>
  <c r="W208" i="6"/>
  <c r="W196" i="6"/>
  <c r="H7" i="7"/>
  <c r="H247" i="7"/>
  <c r="H199" i="7"/>
  <c r="H151" i="7"/>
  <c r="H103" i="7"/>
  <c r="H55" i="7"/>
  <c r="H295" i="7"/>
  <c r="E301" i="7"/>
  <c r="D302" i="6" s="1"/>
  <c r="E315" i="7"/>
  <c r="D316" i="6" s="1"/>
  <c r="E302" i="7"/>
  <c r="D303" i="6" s="1"/>
  <c r="E299" i="7"/>
  <c r="D300" i="6" s="1"/>
  <c r="E316" i="7"/>
  <c r="D317" i="6" s="1"/>
  <c r="E309" i="7"/>
  <c r="D310" i="6" s="1"/>
  <c r="E337" i="7"/>
  <c r="D338" i="6" s="1"/>
  <c r="E308" i="7"/>
  <c r="D309" i="6" s="1"/>
  <c r="E333" i="7"/>
  <c r="D334" i="6" s="1"/>
  <c r="E292" i="7"/>
  <c r="D293" i="6" s="1"/>
  <c r="H292" i="7"/>
  <c r="E323" i="7"/>
  <c r="D324" i="6" s="1"/>
  <c r="E317" i="7"/>
  <c r="D318" i="6" s="1"/>
  <c r="E300" i="7"/>
  <c r="D301" i="6" s="1"/>
  <c r="E332" i="7"/>
  <c r="D333" i="6" s="1"/>
  <c r="E318" i="7"/>
  <c r="D319" i="6" s="1"/>
  <c r="G9" i="4"/>
  <c r="V275" i="6" l="1"/>
  <c r="O326" i="6"/>
  <c r="W291" i="6"/>
  <c r="I9" i="4"/>
  <c r="R299" i="6"/>
  <c r="W275" i="6"/>
  <c r="P326" i="6"/>
  <c r="V244" i="6"/>
  <c r="W272" i="6"/>
  <c r="W207" i="6"/>
  <c r="R277" i="6"/>
  <c r="V264" i="6"/>
  <c r="P242" i="6"/>
  <c r="O267" i="6"/>
  <c r="O222" i="6"/>
  <c r="W267" i="6"/>
  <c r="P267" i="6"/>
  <c r="R335" i="6"/>
  <c r="V260" i="6"/>
  <c r="V251" i="6"/>
  <c r="R320" i="6"/>
  <c r="V337" i="6"/>
  <c r="N252" i="6"/>
  <c r="W221" i="6"/>
  <c r="N332" i="6"/>
  <c r="V332" i="6" s="1"/>
  <c r="W244" i="6"/>
  <c r="P228" i="6"/>
  <c r="R321" i="6"/>
  <c r="V321" i="6" s="1"/>
  <c r="N271" i="6"/>
  <c r="P271" i="6" s="1"/>
  <c r="N299" i="6"/>
  <c r="W299" i="6" s="1"/>
  <c r="W287" i="6"/>
  <c r="N276" i="6"/>
  <c r="P276" i="6" s="1"/>
  <c r="R332" i="6"/>
  <c r="N321" i="6"/>
  <c r="R271" i="6"/>
  <c r="W271" i="6" s="1"/>
  <c r="R252" i="6"/>
  <c r="W251" i="6"/>
  <c r="R262" i="6"/>
  <c r="R315" i="6"/>
  <c r="N320" i="6"/>
  <c r="O320" i="6" s="1"/>
  <c r="P238" i="6"/>
  <c r="N314" i="6"/>
  <c r="P211" i="6"/>
  <c r="N261" i="6"/>
  <c r="O261" i="6" s="1"/>
  <c r="R268" i="6"/>
  <c r="V268" i="6" s="1"/>
  <c r="W337" i="6"/>
  <c r="R329" i="6"/>
  <c r="W329" i="6" s="1"/>
  <c r="N331" i="6"/>
  <c r="P331" i="6" s="1"/>
  <c r="R269" i="6"/>
  <c r="N269" i="6"/>
  <c r="W326" i="6"/>
  <c r="W206" i="6"/>
  <c r="R245" i="6"/>
  <c r="R339" i="6"/>
  <c r="R255" i="6"/>
  <c r="R254" i="6"/>
  <c r="W254" i="6" s="1"/>
  <c r="N308" i="6"/>
  <c r="O308" i="6" s="1"/>
  <c r="V213" i="6"/>
  <c r="W213" i="6"/>
  <c r="P308" i="6"/>
  <c r="N254" i="6"/>
  <c r="V328" i="6"/>
  <c r="W328" i="6"/>
  <c r="W332" i="6"/>
  <c r="N286" i="6"/>
  <c r="N292" i="6"/>
  <c r="V283" i="6"/>
  <c r="W283" i="6"/>
  <c r="N329" i="6"/>
  <c r="O271" i="6"/>
  <c r="R285" i="6"/>
  <c r="V299" i="6"/>
  <c r="V272" i="6"/>
  <c r="R286" i="6"/>
  <c r="N290" i="6"/>
  <c r="V290" i="6" s="1"/>
  <c r="N325" i="6"/>
  <c r="O294" i="6"/>
  <c r="P294" i="6"/>
  <c r="O220" i="6"/>
  <c r="P220" i="6"/>
  <c r="O330" i="6"/>
  <c r="P330" i="6"/>
  <c r="J333" i="6"/>
  <c r="H333" i="6"/>
  <c r="I333" i="6"/>
  <c r="K333" i="6"/>
  <c r="L333" i="6"/>
  <c r="M333" i="6"/>
  <c r="O266" i="6"/>
  <c r="P266" i="6"/>
  <c r="V330" i="6"/>
  <c r="R336" i="6"/>
  <c r="W294" i="6"/>
  <c r="V206" i="6"/>
  <c r="P206" i="6"/>
  <c r="O206" i="6"/>
  <c r="O252" i="6"/>
  <c r="P252" i="6"/>
  <c r="R276" i="6"/>
  <c r="W281" i="6"/>
  <c r="P281" i="6"/>
  <c r="O281" i="6"/>
  <c r="V273" i="6"/>
  <c r="W273" i="6"/>
  <c r="W262" i="6"/>
  <c r="V262" i="6"/>
  <c r="V294" i="6"/>
  <c r="W259" i="6"/>
  <c r="V259" i="6"/>
  <c r="K316" i="6"/>
  <c r="L316" i="6"/>
  <c r="H316" i="6"/>
  <c r="J316" i="6"/>
  <c r="I316" i="6"/>
  <c r="M316" i="6"/>
  <c r="V228" i="6"/>
  <c r="W228" i="6"/>
  <c r="N262" i="6"/>
  <c r="N336" i="6"/>
  <c r="V197" i="6"/>
  <c r="P197" i="6"/>
  <c r="O197" i="6"/>
  <c r="W222" i="6"/>
  <c r="V222" i="6"/>
  <c r="J324" i="6"/>
  <c r="M324" i="6"/>
  <c r="I324" i="6"/>
  <c r="L324" i="6"/>
  <c r="H324" i="6"/>
  <c r="K324" i="6"/>
  <c r="L293" i="6"/>
  <c r="I293" i="6"/>
  <c r="K293" i="6"/>
  <c r="M293" i="6"/>
  <c r="J293" i="6"/>
  <c r="H293" i="6"/>
  <c r="W277" i="6"/>
  <c r="V277" i="6"/>
  <c r="O223" i="6"/>
  <c r="P223" i="6"/>
  <c r="O251" i="6"/>
  <c r="P251" i="6"/>
  <c r="W320" i="6"/>
  <c r="R325" i="6"/>
  <c r="W197" i="6"/>
  <c r="O212" i="6"/>
  <c r="P212" i="6"/>
  <c r="V220" i="6"/>
  <c r="I319" i="6"/>
  <c r="H319" i="6"/>
  <c r="J319" i="6"/>
  <c r="L319" i="6"/>
  <c r="K319" i="6"/>
  <c r="M319" i="6"/>
  <c r="O276" i="6"/>
  <c r="H301" i="6"/>
  <c r="L301" i="6"/>
  <c r="I301" i="6"/>
  <c r="J301" i="6"/>
  <c r="K301" i="6"/>
  <c r="M301" i="6"/>
  <c r="W268" i="6"/>
  <c r="P277" i="6"/>
  <c r="O277" i="6"/>
  <c r="R253" i="6"/>
  <c r="M334" i="6"/>
  <c r="K334" i="6"/>
  <c r="H334" i="6"/>
  <c r="L334" i="6"/>
  <c r="J334" i="6"/>
  <c r="I334" i="6"/>
  <c r="P204" i="6"/>
  <c r="O204" i="6"/>
  <c r="N327" i="6"/>
  <c r="N268" i="6"/>
  <c r="R261" i="6"/>
  <c r="P213" i="6"/>
  <c r="O213" i="6"/>
  <c r="N255" i="6"/>
  <c r="W255" i="6" s="1"/>
  <c r="V223" i="6"/>
  <c r="N270" i="6"/>
  <c r="R270" i="6"/>
  <c r="P283" i="6"/>
  <c r="O283" i="6"/>
  <c r="V205" i="6"/>
  <c r="W205" i="6"/>
  <c r="V313" i="6"/>
  <c r="W313" i="6"/>
  <c r="W220" i="6"/>
  <c r="O229" i="6"/>
  <c r="P229" i="6"/>
  <c r="P284" i="6"/>
  <c r="O284" i="6"/>
  <c r="O221" i="6"/>
  <c r="P221" i="6"/>
  <c r="W223" i="6"/>
  <c r="O273" i="6"/>
  <c r="P273" i="6"/>
  <c r="P288" i="6"/>
  <c r="O288" i="6"/>
  <c r="W212" i="6"/>
  <c r="V212" i="6"/>
  <c r="I303" i="6"/>
  <c r="K303" i="6"/>
  <c r="M303" i="6"/>
  <c r="H303" i="6"/>
  <c r="R303" i="6" s="1"/>
  <c r="J303" i="6"/>
  <c r="L303" i="6"/>
  <c r="N307" i="6"/>
  <c r="V307" i="6" s="1"/>
  <c r="W264" i="6"/>
  <c r="P264" i="6"/>
  <c r="O264" i="6"/>
  <c r="O321" i="6"/>
  <c r="P321" i="6"/>
  <c r="L309" i="6"/>
  <c r="H309" i="6"/>
  <c r="K309" i="6"/>
  <c r="M309" i="6"/>
  <c r="J309" i="6"/>
  <c r="I309" i="6"/>
  <c r="H338" i="6"/>
  <c r="I338" i="6"/>
  <c r="K338" i="6"/>
  <c r="J338" i="6"/>
  <c r="M338" i="6"/>
  <c r="L338" i="6"/>
  <c r="N245" i="6"/>
  <c r="V269" i="6"/>
  <c r="P269" i="6"/>
  <c r="O269" i="6"/>
  <c r="O313" i="6"/>
  <c r="P313" i="6"/>
  <c r="V242" i="6"/>
  <c r="W242" i="6"/>
  <c r="N304" i="6"/>
  <c r="V204" i="6"/>
  <c r="W204" i="6"/>
  <c r="M310" i="6"/>
  <c r="I310" i="6"/>
  <c r="K310" i="6"/>
  <c r="H310" i="6"/>
  <c r="R310" i="6" s="1"/>
  <c r="J310" i="6"/>
  <c r="L310" i="6"/>
  <c r="V229" i="6"/>
  <c r="V305" i="6"/>
  <c r="W305" i="6"/>
  <c r="N335" i="6"/>
  <c r="V335" i="6" s="1"/>
  <c r="V256" i="6"/>
  <c r="P256" i="6"/>
  <c r="O256" i="6"/>
  <c r="R327" i="6"/>
  <c r="N253" i="6"/>
  <c r="O207" i="6"/>
  <c r="P207" i="6"/>
  <c r="V211" i="6"/>
  <c r="W211" i="6"/>
  <c r="W229" i="6"/>
  <c r="N339" i="6"/>
  <c r="N323" i="6"/>
  <c r="R304" i="6"/>
  <c r="N312" i="6"/>
  <c r="V279" i="6"/>
  <c r="W279" i="6"/>
  <c r="V281" i="6"/>
  <c r="P259" i="6"/>
  <c r="O259" i="6"/>
  <c r="M318" i="6"/>
  <c r="J318" i="6"/>
  <c r="H318" i="6"/>
  <c r="I318" i="6"/>
  <c r="K318" i="6"/>
  <c r="L318" i="6"/>
  <c r="V314" i="6"/>
  <c r="W314" i="6"/>
  <c r="O314" i="6"/>
  <c r="P314" i="6"/>
  <c r="O244" i="6"/>
  <c r="P244" i="6"/>
  <c r="K317" i="6"/>
  <c r="L317" i="6"/>
  <c r="H317" i="6"/>
  <c r="I317" i="6"/>
  <c r="M317" i="6"/>
  <c r="J317" i="6"/>
  <c r="N315" i="6"/>
  <c r="N285" i="6"/>
  <c r="R312" i="6"/>
  <c r="W214" i="6"/>
  <c r="V214" i="6"/>
  <c r="O279" i="6"/>
  <c r="P279" i="6"/>
  <c r="V284" i="6"/>
  <c r="O332" i="6"/>
  <c r="P332" i="6"/>
  <c r="P299" i="6"/>
  <c r="O299" i="6"/>
  <c r="M302" i="6"/>
  <c r="J302" i="6"/>
  <c r="K302" i="6"/>
  <c r="I302" i="6"/>
  <c r="L302" i="6"/>
  <c r="H302" i="6"/>
  <c r="K300" i="6"/>
  <c r="L300" i="6"/>
  <c r="M300" i="6"/>
  <c r="I300" i="6"/>
  <c r="H300" i="6"/>
  <c r="J300" i="6"/>
  <c r="W238" i="6"/>
  <c r="V238" i="6"/>
  <c r="R323" i="6"/>
  <c r="P291" i="6"/>
  <c r="O291" i="6"/>
  <c r="V288" i="6"/>
  <c r="W284" i="6"/>
  <c r="W266" i="6"/>
  <c r="P337" i="6"/>
  <c r="O337" i="6"/>
  <c r="H8" i="7"/>
  <c r="H56" i="7"/>
  <c r="H248" i="7"/>
  <c r="H200" i="7"/>
  <c r="H152" i="7"/>
  <c r="H104" i="7"/>
  <c r="H296" i="7"/>
  <c r="G10" i="4"/>
  <c r="W261" i="6" l="1"/>
  <c r="V331" i="6"/>
  <c r="V308" i="6"/>
  <c r="W331" i="6"/>
  <c r="W245" i="6"/>
  <c r="W252" i="6"/>
  <c r="K9" i="4"/>
  <c r="O331" i="6"/>
  <c r="V320" i="6"/>
  <c r="I10" i="4"/>
  <c r="N334" i="6"/>
  <c r="P334" i="6" s="1"/>
  <c r="W269" i="6"/>
  <c r="R317" i="6"/>
  <c r="V317" i="6" s="1"/>
  <c r="N338" i="6"/>
  <c r="O338" i="6" s="1"/>
  <c r="V245" i="6"/>
  <c r="P261" i="6"/>
  <c r="N319" i="6"/>
  <c r="O319" i="6" s="1"/>
  <c r="W308" i="6"/>
  <c r="W321" i="6"/>
  <c r="V329" i="6"/>
  <c r="V254" i="6"/>
  <c r="V252" i="6"/>
  <c r="V261" i="6"/>
  <c r="P320" i="6"/>
  <c r="N333" i="6"/>
  <c r="P333" i="6" s="1"/>
  <c r="N300" i="6"/>
  <c r="O300" i="6" s="1"/>
  <c r="N318" i="6"/>
  <c r="P318" i="6" s="1"/>
  <c r="R301" i="6"/>
  <c r="R302" i="6"/>
  <c r="W302" i="6" s="1"/>
  <c r="R309" i="6"/>
  <c r="V271" i="6"/>
  <c r="N302" i="6"/>
  <c r="P302" i="6" s="1"/>
  <c r="P285" i="6"/>
  <c r="O285" i="6"/>
  <c r="P323" i="6"/>
  <c r="O323" i="6"/>
  <c r="W335" i="6"/>
  <c r="O335" i="6"/>
  <c r="P335" i="6"/>
  <c r="N303" i="6"/>
  <c r="W303" i="6" s="1"/>
  <c r="O270" i="6"/>
  <c r="P270" i="6"/>
  <c r="V253" i="6"/>
  <c r="W253" i="6"/>
  <c r="W336" i="6"/>
  <c r="V336" i="6"/>
  <c r="P325" i="6"/>
  <c r="O325" i="6"/>
  <c r="W304" i="6"/>
  <c r="V304" i="6"/>
  <c r="R318" i="6"/>
  <c r="R319" i="6"/>
  <c r="W290" i="6"/>
  <c r="P290" i="6"/>
  <c r="O290" i="6"/>
  <c r="V255" i="6"/>
  <c r="P255" i="6"/>
  <c r="O255" i="6"/>
  <c r="R293" i="6"/>
  <c r="V286" i="6"/>
  <c r="W286" i="6"/>
  <c r="P307" i="6"/>
  <c r="O307" i="6"/>
  <c r="P336" i="6"/>
  <c r="O336" i="6"/>
  <c r="P292" i="6"/>
  <c r="O292" i="6"/>
  <c r="P339" i="6"/>
  <c r="O339" i="6"/>
  <c r="V339" i="6"/>
  <c r="O262" i="6"/>
  <c r="P262" i="6"/>
  <c r="P286" i="6"/>
  <c r="O286" i="6"/>
  <c r="O268" i="6"/>
  <c r="P268" i="6"/>
  <c r="V323" i="6"/>
  <c r="W323" i="6"/>
  <c r="O253" i="6"/>
  <c r="P253" i="6"/>
  <c r="N310" i="6"/>
  <c r="O327" i="6"/>
  <c r="P327" i="6"/>
  <c r="N293" i="6"/>
  <c r="W339" i="6"/>
  <c r="R333" i="6"/>
  <c r="W307" i="6"/>
  <c r="N309" i="6"/>
  <c r="N301" i="6"/>
  <c r="V325" i="6"/>
  <c r="W325" i="6"/>
  <c r="R324" i="6"/>
  <c r="W276" i="6"/>
  <c r="V276" i="6"/>
  <c r="O254" i="6"/>
  <c r="P254" i="6"/>
  <c r="O315" i="6"/>
  <c r="P315" i="6"/>
  <c r="W315" i="6"/>
  <c r="V315" i="6"/>
  <c r="V327" i="6"/>
  <c r="W327" i="6"/>
  <c r="N324" i="6"/>
  <c r="W285" i="6"/>
  <c r="V285" i="6"/>
  <c r="R300" i="6"/>
  <c r="W292" i="6"/>
  <c r="V292" i="6"/>
  <c r="R316" i="6"/>
  <c r="W312" i="6"/>
  <c r="V312" i="6"/>
  <c r="V270" i="6"/>
  <c r="W270" i="6"/>
  <c r="R338" i="6"/>
  <c r="P304" i="6"/>
  <c r="O304" i="6"/>
  <c r="N317" i="6"/>
  <c r="P312" i="6"/>
  <c r="O312" i="6"/>
  <c r="O245" i="6"/>
  <c r="P245" i="6"/>
  <c r="R334" i="6"/>
  <c r="N316" i="6"/>
  <c r="P329" i="6"/>
  <c r="O329" i="6"/>
  <c r="G11" i="4"/>
  <c r="K10" i="4" l="1"/>
  <c r="O334" i="6"/>
  <c r="I11" i="4"/>
  <c r="P300" i="6"/>
  <c r="W316" i="6"/>
  <c r="O318" i="6"/>
  <c r="V333" i="6"/>
  <c r="P319" i="6"/>
  <c r="P338" i="6"/>
  <c r="O302" i="6"/>
  <c r="V301" i="6"/>
  <c r="V302" i="6"/>
  <c r="W319" i="6"/>
  <c r="O333" i="6"/>
  <c r="P293" i="6"/>
  <c r="O293" i="6"/>
  <c r="P317" i="6"/>
  <c r="O317" i="6"/>
  <c r="V338" i="6"/>
  <c r="W338" i="6"/>
  <c r="V324" i="6"/>
  <c r="W324" i="6"/>
  <c r="O324" i="6"/>
  <c r="P324" i="6"/>
  <c r="W301" i="6"/>
  <c r="V318" i="6"/>
  <c r="W318" i="6"/>
  <c r="W317" i="6"/>
  <c r="V303" i="6"/>
  <c r="O303" i="6"/>
  <c r="P303" i="6"/>
  <c r="O310" i="6"/>
  <c r="P310" i="6"/>
  <c r="W309" i="6"/>
  <c r="P309" i="6"/>
  <c r="O309" i="6"/>
  <c r="V310" i="6"/>
  <c r="W310" i="6"/>
  <c r="V334" i="6"/>
  <c r="W334" i="6"/>
  <c r="V300" i="6"/>
  <c r="W300" i="6"/>
  <c r="W333" i="6"/>
  <c r="V293" i="6"/>
  <c r="W293" i="6"/>
  <c r="P301" i="6"/>
  <c r="O301" i="6"/>
  <c r="V316" i="6"/>
  <c r="O316" i="6"/>
  <c r="P316" i="6"/>
  <c r="V309" i="6"/>
  <c r="V319" i="6"/>
  <c r="H9" i="7"/>
  <c r="H201" i="7"/>
  <c r="H105" i="7"/>
  <c r="H153" i="7"/>
  <c r="H57" i="7"/>
  <c r="H249" i="7"/>
  <c r="H297" i="7"/>
  <c r="G12" i="4"/>
  <c r="K11" i="4" l="1"/>
  <c r="I12" i="4"/>
  <c r="K12" i="4" s="1"/>
  <c r="H10" i="7"/>
  <c r="H58" i="7"/>
  <c r="H106" i="7"/>
  <c r="H154" i="7"/>
  <c r="H250" i="7"/>
  <c r="H202" i="7"/>
  <c r="H298" i="7"/>
  <c r="G13" i="4"/>
  <c r="I13" i="4" l="1"/>
  <c r="K13" i="4" s="1"/>
  <c r="H11" i="7"/>
  <c r="H59" i="7"/>
  <c r="H107" i="7"/>
  <c r="H155" i="7"/>
  <c r="H203" i="7"/>
  <c r="H251" i="7"/>
  <c r="H299" i="7"/>
  <c r="G14" i="4"/>
  <c r="I14" i="4" l="1"/>
  <c r="K14" i="4" s="1"/>
  <c r="H12" i="7"/>
  <c r="H60" i="7"/>
  <c r="H108" i="7"/>
  <c r="H156" i="7"/>
  <c r="H204" i="7"/>
  <c r="H252" i="7"/>
  <c r="H300" i="7"/>
  <c r="G15" i="4"/>
  <c r="I15" i="4" l="1"/>
  <c r="K15" i="4" s="1"/>
  <c r="H13" i="7"/>
  <c r="H61" i="7"/>
  <c r="H109" i="7"/>
  <c r="H157" i="7"/>
  <c r="H205" i="7"/>
  <c r="H253" i="7"/>
  <c r="H301" i="7"/>
  <c r="H14" i="7"/>
  <c r="H62" i="7"/>
  <c r="H110" i="7"/>
  <c r="H158" i="7"/>
  <c r="H206" i="7"/>
  <c r="H254" i="7"/>
  <c r="H302" i="7"/>
  <c r="G16" i="4"/>
  <c r="I16" i="4" l="1"/>
  <c r="K16" i="4" s="1"/>
  <c r="G17" i="4"/>
  <c r="I17" i="4" l="1"/>
  <c r="H16" i="7"/>
  <c r="H160" i="7"/>
  <c r="H112" i="7"/>
  <c r="H64" i="7"/>
  <c r="H208" i="7"/>
  <c r="H256" i="7"/>
  <c r="H304" i="7"/>
  <c r="H15" i="7"/>
  <c r="H63" i="7"/>
  <c r="H111" i="7"/>
  <c r="H159" i="7"/>
  <c r="H255" i="7"/>
  <c r="H207" i="7"/>
  <c r="H303" i="7"/>
  <c r="G18" i="4"/>
  <c r="I18" i="4" l="1"/>
  <c r="K17" i="4"/>
  <c r="H17" i="7"/>
  <c r="H161" i="7"/>
  <c r="H65" i="7"/>
  <c r="H113" i="7"/>
  <c r="H209" i="7"/>
  <c r="H257" i="7"/>
  <c r="H305" i="7"/>
  <c r="G19" i="4"/>
  <c r="I19" i="4" l="1"/>
  <c r="K18" i="4"/>
  <c r="H258" i="7" s="1"/>
  <c r="H18" i="7"/>
  <c r="H66" i="7"/>
  <c r="H114" i="7"/>
  <c r="H162" i="7"/>
  <c r="H210" i="7"/>
  <c r="H306" i="7"/>
  <c r="G20" i="4"/>
  <c r="I20" i="4" l="1"/>
  <c r="K19" i="4"/>
  <c r="H19" i="7"/>
  <c r="H67" i="7"/>
  <c r="H115" i="7"/>
  <c r="H163" i="7"/>
  <c r="H211" i="7"/>
  <c r="H259" i="7"/>
  <c r="H307" i="7"/>
  <c r="G21" i="4"/>
  <c r="I21" i="4" l="1"/>
  <c r="K21" i="4" s="1"/>
  <c r="K20" i="4"/>
  <c r="H20" i="7"/>
  <c r="H68" i="7"/>
  <c r="H116" i="7"/>
  <c r="H164" i="7"/>
  <c r="H212" i="7"/>
  <c r="H260" i="7"/>
  <c r="H308" i="7"/>
  <c r="G22" i="4"/>
  <c r="I22" i="4" l="1"/>
  <c r="H21" i="7"/>
  <c r="H69" i="7"/>
  <c r="H117" i="7"/>
  <c r="H165" i="7"/>
  <c r="H213" i="7"/>
  <c r="H261" i="7"/>
  <c r="H309" i="7"/>
  <c r="G23" i="4"/>
  <c r="I23" i="4" l="1"/>
  <c r="K23" i="4"/>
  <c r="K22" i="4"/>
  <c r="H22" i="7"/>
  <c r="H118" i="7"/>
  <c r="H70" i="7"/>
  <c r="H214" i="7"/>
  <c r="H166" i="7"/>
  <c r="H262" i="7"/>
  <c r="H310" i="7"/>
  <c r="G24" i="4"/>
  <c r="I24" i="4" l="1"/>
  <c r="K24" i="4" s="1"/>
  <c r="G25" i="4"/>
  <c r="I25" i="4" l="1"/>
  <c r="K25" i="4"/>
  <c r="H24" i="7"/>
  <c r="H72" i="7"/>
  <c r="H120" i="7"/>
  <c r="H168" i="7"/>
  <c r="H216" i="7"/>
  <c r="H264" i="7"/>
  <c r="H312" i="7"/>
  <c r="H23" i="7"/>
  <c r="H119" i="7"/>
  <c r="H71" i="7"/>
  <c r="H167" i="7"/>
  <c r="H215" i="7"/>
  <c r="H263" i="7"/>
  <c r="H311" i="7"/>
  <c r="G26" i="4"/>
  <c r="I26" i="4" l="1"/>
  <c r="G27" i="4"/>
  <c r="H25" i="7"/>
  <c r="H121" i="7"/>
  <c r="H73" i="7"/>
  <c r="H169" i="7"/>
  <c r="H217" i="7"/>
  <c r="H265" i="7"/>
  <c r="H313" i="7"/>
  <c r="I27" i="4" l="1"/>
  <c r="K27" i="4" s="1"/>
  <c r="G28" i="4"/>
  <c r="K26" i="4"/>
  <c r="H26" i="7"/>
  <c r="H74" i="7"/>
  <c r="H122" i="7"/>
  <c r="H170" i="7"/>
  <c r="H218" i="7"/>
  <c r="H266" i="7"/>
  <c r="H314" i="7"/>
  <c r="F3" i="6"/>
  <c r="F3" i="1"/>
  <c r="G3" i="1" s="1"/>
  <c r="M3" i="6"/>
  <c r="L3" i="6"/>
  <c r="K3" i="6"/>
  <c r="J3" i="6"/>
  <c r="I3" i="6"/>
  <c r="H3" i="6"/>
  <c r="E3" i="6"/>
  <c r="E3" i="1"/>
  <c r="M3" i="1"/>
  <c r="L3" i="1"/>
  <c r="K3" i="1"/>
  <c r="J3" i="1"/>
  <c r="I3" i="1"/>
  <c r="H3" i="1"/>
  <c r="I28" i="4" l="1"/>
  <c r="K28" i="4" s="1"/>
  <c r="G29" i="4"/>
  <c r="H27" i="7"/>
  <c r="H75" i="7"/>
  <c r="H123" i="7"/>
  <c r="H171" i="7"/>
  <c r="H219" i="7"/>
  <c r="H267" i="7"/>
  <c r="H315" i="7"/>
  <c r="R3" i="1"/>
  <c r="R3" i="6"/>
  <c r="N3" i="6"/>
  <c r="N3" i="1"/>
  <c r="Q3" i="1" s="1"/>
  <c r="W3" i="1"/>
  <c r="V3" i="1"/>
  <c r="I29" i="4" l="1"/>
  <c r="K29" i="4" s="1"/>
  <c r="G30" i="4"/>
  <c r="H28" i="7"/>
  <c r="H76" i="7"/>
  <c r="H124" i="7"/>
  <c r="H172" i="7"/>
  <c r="H220" i="7"/>
  <c r="H268" i="7"/>
  <c r="H316" i="7"/>
  <c r="W3" i="6"/>
  <c r="V3" i="6"/>
  <c r="Q3" i="6"/>
  <c r="P3" i="6"/>
  <c r="O3" i="6"/>
  <c r="P3" i="1"/>
  <c r="U3" i="1" s="1"/>
  <c r="Y3" i="1" s="1"/>
  <c r="O3" i="1"/>
  <c r="S3" i="1" s="1"/>
  <c r="T3" i="1" s="1"/>
  <c r="X3" i="1" s="1"/>
  <c r="Z3" i="1" s="1"/>
  <c r="I30" i="4" l="1"/>
  <c r="K30" i="4" s="1"/>
  <c r="G31" i="4"/>
  <c r="H77" i="7"/>
  <c r="H125" i="7"/>
  <c r="H173" i="7"/>
  <c r="H29" i="7"/>
  <c r="H221" i="7"/>
  <c r="H269" i="7"/>
  <c r="H317" i="7"/>
  <c r="S3" i="6"/>
  <c r="T3" i="6" s="1"/>
  <c r="X3" i="6" s="1"/>
  <c r="Z3" i="6" s="1"/>
  <c r="U3" i="6"/>
  <c r="Y3" i="6" s="1"/>
  <c r="AA3" i="1"/>
  <c r="H222" i="7" l="1"/>
  <c r="H270" i="7"/>
  <c r="H30" i="7"/>
  <c r="H78" i="7"/>
  <c r="H126" i="7"/>
  <c r="H174" i="7"/>
  <c r="H318" i="7"/>
  <c r="I31" i="4"/>
  <c r="K31" i="4" s="1"/>
  <c r="G32" i="4"/>
  <c r="AA3" i="6"/>
  <c r="F3" i="7" s="1"/>
  <c r="I32" i="4" l="1"/>
  <c r="K32" i="4" s="1"/>
  <c r="G33" i="4"/>
  <c r="H127" i="7"/>
  <c r="H79" i="7"/>
  <c r="H175" i="7"/>
  <c r="H223" i="7"/>
  <c r="H271" i="7"/>
  <c r="H31" i="7"/>
  <c r="H319" i="7"/>
  <c r="K2" i="7"/>
  <c r="L3" i="7"/>
  <c r="B4" i="1"/>
  <c r="C4" i="1" s="1"/>
  <c r="D4" i="1"/>
  <c r="B4" i="6"/>
  <c r="C4" i="6" s="1"/>
  <c r="Q4" i="6" s="1"/>
  <c r="I33" i="4" l="1"/>
  <c r="G34" i="4"/>
  <c r="H320" i="7"/>
  <c r="H272" i="7"/>
  <c r="H224" i="7"/>
  <c r="H32" i="7"/>
  <c r="H80" i="7"/>
  <c r="H128" i="7"/>
  <c r="H176" i="7"/>
  <c r="U4" i="6"/>
  <c r="Y4" i="6" s="1"/>
  <c r="S4" i="6"/>
  <c r="T4" i="6" s="1"/>
  <c r="I4" i="1"/>
  <c r="J4" i="1"/>
  <c r="K4" i="1"/>
  <c r="M4" i="1"/>
  <c r="L4" i="1"/>
  <c r="H4" i="1"/>
  <c r="I34" i="4" l="1"/>
  <c r="K34" i="4" s="1"/>
  <c r="G35" i="4"/>
  <c r="K33" i="4"/>
  <c r="R4" i="1"/>
  <c r="X4" i="6"/>
  <c r="Z4" i="6" s="1"/>
  <c r="AA4" i="6"/>
  <c r="N4" i="1"/>
  <c r="Q4" i="1" s="1"/>
  <c r="H34" i="7" l="1"/>
  <c r="H226" i="7"/>
  <c r="H322" i="7"/>
  <c r="H130" i="7"/>
  <c r="H82" i="7"/>
  <c r="H178" i="7"/>
  <c r="H274" i="7"/>
  <c r="H33" i="7"/>
  <c r="H129" i="7"/>
  <c r="H177" i="7"/>
  <c r="H81" i="7"/>
  <c r="H321" i="7"/>
  <c r="H225" i="7"/>
  <c r="H273" i="7"/>
  <c r="I35" i="4"/>
  <c r="G36" i="4"/>
  <c r="O4" i="1"/>
  <c r="P4" i="1"/>
  <c r="U4" i="1" s="1"/>
  <c r="S4" i="1"/>
  <c r="T4" i="1" s="1"/>
  <c r="V4" i="1"/>
  <c r="W4" i="1"/>
  <c r="K35" i="4" l="1"/>
  <c r="I36" i="4"/>
  <c r="G37" i="4"/>
  <c r="Y4" i="1"/>
  <c r="AA4" i="1" s="1"/>
  <c r="X4" i="1"/>
  <c r="Z4" i="1" s="1"/>
  <c r="K36" i="4" l="1"/>
  <c r="I37" i="4"/>
  <c r="K37" i="4" s="1"/>
  <c r="G38" i="4"/>
  <c r="H323" i="7"/>
  <c r="H131" i="7"/>
  <c r="H35" i="7"/>
  <c r="H227" i="7"/>
  <c r="H179" i="7"/>
  <c r="H275" i="7"/>
  <c r="H83" i="7"/>
  <c r="K3" i="7"/>
  <c r="F4" i="7"/>
  <c r="B5" i="1" s="1"/>
  <c r="C5" i="1" s="1"/>
  <c r="L4" i="7"/>
  <c r="B5" i="6" l="1"/>
  <c r="C5" i="6" s="1"/>
  <c r="Q5" i="6" s="1"/>
  <c r="U5" i="6" s="1"/>
  <c r="Y5" i="6" s="1"/>
  <c r="I38" i="4"/>
  <c r="K38" i="4" s="1"/>
  <c r="G39" i="4"/>
  <c r="D5" i="1"/>
  <c r="H5" i="1" s="1"/>
  <c r="H37" i="7"/>
  <c r="H133" i="7"/>
  <c r="H181" i="7"/>
  <c r="H325" i="7"/>
  <c r="H85" i="7"/>
  <c r="H229" i="7"/>
  <c r="H277" i="7"/>
  <c r="H228" i="7"/>
  <c r="H180" i="7"/>
  <c r="H324" i="7"/>
  <c r="H36" i="7"/>
  <c r="H276" i="7"/>
  <c r="H84" i="7"/>
  <c r="H132" i="7"/>
  <c r="I5" i="1" l="1"/>
  <c r="M5" i="1"/>
  <c r="L5" i="1"/>
  <c r="N5" i="1" s="1"/>
  <c r="Q5" i="1" s="1"/>
  <c r="J5" i="1"/>
  <c r="K5" i="1"/>
  <c r="R5" i="1" s="1"/>
  <c r="S5" i="6"/>
  <c r="T5" i="6" s="1"/>
  <c r="X5" i="6" s="1"/>
  <c r="Z5" i="6" s="1"/>
  <c r="I39" i="4"/>
  <c r="K39" i="4" s="1"/>
  <c r="G40" i="4"/>
  <c r="H134" i="7"/>
  <c r="H230" i="7"/>
  <c r="H326" i="7"/>
  <c r="H38" i="7"/>
  <c r="H182" i="7"/>
  <c r="H278" i="7"/>
  <c r="H86" i="7"/>
  <c r="AA5" i="6"/>
  <c r="H135" i="7" l="1"/>
  <c r="H327" i="7"/>
  <c r="H183" i="7"/>
  <c r="H87" i="7"/>
  <c r="H279" i="7"/>
  <c r="H231" i="7"/>
  <c r="H39" i="7"/>
  <c r="I40" i="4"/>
  <c r="K40" i="4" s="1"/>
  <c r="G41" i="4"/>
  <c r="W5" i="1"/>
  <c r="V5" i="1"/>
  <c r="O5" i="1"/>
  <c r="S5" i="1" s="1"/>
  <c r="T5" i="1" s="1"/>
  <c r="P5" i="1"/>
  <c r="U5" i="1" s="1"/>
  <c r="I41" i="4" l="1"/>
  <c r="K41" i="4" s="1"/>
  <c r="G42" i="4"/>
  <c r="H40" i="7"/>
  <c r="H88" i="7"/>
  <c r="H280" i="7"/>
  <c r="H328" i="7"/>
  <c r="H184" i="7"/>
  <c r="H136" i="7"/>
  <c r="H232" i="7"/>
  <c r="Y5" i="1"/>
  <c r="AA5" i="1" s="1"/>
  <c r="J4" i="7" s="1"/>
  <c r="X5" i="1"/>
  <c r="Z5" i="1" s="1"/>
  <c r="I4" i="7" s="1"/>
  <c r="H233" i="7" l="1"/>
  <c r="H137" i="7"/>
  <c r="H281" i="7"/>
  <c r="H329" i="7"/>
  <c r="H41" i="7"/>
  <c r="H89" i="7"/>
  <c r="H185" i="7"/>
  <c r="I42" i="4"/>
  <c r="K42" i="4" s="1"/>
  <c r="G43" i="4"/>
  <c r="K4" i="7"/>
  <c r="F5" i="7"/>
  <c r="B6" i="1" s="1"/>
  <c r="C6" i="1" s="1"/>
  <c r="L5" i="7"/>
  <c r="D6" i="1" l="1"/>
  <c r="H6" i="1" s="1"/>
  <c r="B6" i="6"/>
  <c r="C6" i="6" s="1"/>
  <c r="Q6" i="6" s="1"/>
  <c r="U6" i="6" s="1"/>
  <c r="Y6" i="6" s="1"/>
  <c r="I43" i="4"/>
  <c r="G44" i="4"/>
  <c r="H90" i="7"/>
  <c r="H138" i="7"/>
  <c r="H330" i="7"/>
  <c r="H42" i="7"/>
  <c r="H282" i="7"/>
  <c r="H186" i="7"/>
  <c r="H234" i="7"/>
  <c r="J6" i="1"/>
  <c r="L6" i="1" l="1"/>
  <c r="M6" i="1"/>
  <c r="I6" i="1"/>
  <c r="K6" i="1"/>
  <c r="S6" i="6"/>
  <c r="I44" i="4"/>
  <c r="G45" i="4"/>
  <c r="K43" i="4"/>
  <c r="T6" i="6"/>
  <c r="R6" i="1"/>
  <c r="N6" i="1" l="1"/>
  <c r="H187" i="7"/>
  <c r="H139" i="7"/>
  <c r="H43" i="7"/>
  <c r="H235" i="7"/>
  <c r="H331" i="7"/>
  <c r="H91" i="7"/>
  <c r="H283" i="7"/>
  <c r="I45" i="4"/>
  <c r="G46" i="4"/>
  <c r="K44" i="4"/>
  <c r="X6" i="6"/>
  <c r="Z6" i="6" s="1"/>
  <c r="AA6" i="6"/>
  <c r="W6" i="1"/>
  <c r="V6" i="1"/>
  <c r="O6" i="1"/>
  <c r="P6" i="1"/>
  <c r="Q6" i="1"/>
  <c r="H188" i="7" l="1"/>
  <c r="H284" i="7"/>
  <c r="H140" i="7"/>
  <c r="H332" i="7"/>
  <c r="H44" i="7"/>
  <c r="H236" i="7"/>
  <c r="H92" i="7"/>
  <c r="I46" i="4"/>
  <c r="G47" i="4"/>
  <c r="K45" i="4"/>
  <c r="U6" i="1"/>
  <c r="Y6" i="1" s="1"/>
  <c r="S6" i="1"/>
  <c r="T6" i="1" s="1"/>
  <c r="X6" i="1" s="1"/>
  <c r="Z6" i="1" s="1"/>
  <c r="I5" i="7" s="1"/>
  <c r="H93" i="7" l="1"/>
  <c r="H237" i="7"/>
  <c r="H141" i="7"/>
  <c r="H333" i="7"/>
  <c r="H45" i="7"/>
  <c r="H285" i="7"/>
  <c r="H189" i="7"/>
  <c r="I47" i="4"/>
  <c r="G48" i="4"/>
  <c r="K46" i="4"/>
  <c r="AA6" i="1"/>
  <c r="J5" i="7" s="1"/>
  <c r="F6" i="7" l="1"/>
  <c r="I48" i="4"/>
  <c r="G49" i="4"/>
  <c r="H334" i="7"/>
  <c r="H46" i="7"/>
  <c r="H238" i="7"/>
  <c r="H94" i="7"/>
  <c r="H190" i="7"/>
  <c r="H142" i="7"/>
  <c r="H286" i="7"/>
  <c r="K47" i="4"/>
  <c r="K5" i="7" l="1"/>
  <c r="L6" i="7"/>
  <c r="D7" i="1"/>
  <c r="I7" i="1" s="1"/>
  <c r="B7" i="1"/>
  <c r="C7" i="1" s="1"/>
  <c r="B7" i="6"/>
  <c r="C7" i="6" s="1"/>
  <c r="Q7" i="6" s="1"/>
  <c r="U7" i="6" s="1"/>
  <c r="Y7" i="6" s="1"/>
  <c r="H143" i="7"/>
  <c r="H239" i="7"/>
  <c r="H47" i="7"/>
  <c r="H287" i="7"/>
  <c r="H95" i="7"/>
  <c r="H191" i="7"/>
  <c r="H335" i="7"/>
  <c r="I49" i="4"/>
  <c r="K49" i="4" s="1"/>
  <c r="G50" i="4"/>
  <c r="K48" i="4"/>
  <c r="L7" i="1"/>
  <c r="M7" i="1"/>
  <c r="K7" i="1" l="1"/>
  <c r="H7" i="1"/>
  <c r="J7" i="1"/>
  <c r="S7" i="6"/>
  <c r="T7" i="6" s="1"/>
  <c r="X7" i="6" s="1"/>
  <c r="Z7" i="6" s="1"/>
  <c r="H144" i="7"/>
  <c r="H48" i="7"/>
  <c r="H240" i="7"/>
  <c r="H192" i="7"/>
  <c r="H336" i="7"/>
  <c r="H96" i="7"/>
  <c r="H288" i="7"/>
  <c r="I50" i="4"/>
  <c r="K50" i="4" s="1"/>
  <c r="H145" i="7"/>
  <c r="H193" i="7"/>
  <c r="H97" i="7"/>
  <c r="H241" i="7"/>
  <c r="H337" i="7"/>
  <c r="H49" i="7"/>
  <c r="H289" i="7"/>
  <c r="AA7" i="6"/>
  <c r="R7" i="1"/>
  <c r="N7" i="1"/>
  <c r="Q7" i="1" s="1"/>
  <c r="H194" i="7" l="1"/>
  <c r="H290" i="7"/>
  <c r="H50" i="7"/>
  <c r="H242" i="7"/>
  <c r="H98" i="7"/>
  <c r="H146" i="7"/>
  <c r="H338" i="7"/>
  <c r="O7" i="1"/>
  <c r="S7" i="1" s="1"/>
  <c r="T7" i="1" s="1"/>
  <c r="P7" i="1"/>
  <c r="U7" i="1" s="1"/>
  <c r="V7" i="1"/>
  <c r="W7" i="1"/>
  <c r="Y7" i="1" l="1"/>
  <c r="AA7" i="1" s="1"/>
  <c r="J6" i="7" s="1"/>
  <c r="X7" i="1"/>
  <c r="Z7" i="1" s="1"/>
  <c r="I6" i="7" s="1"/>
  <c r="K6" i="7" l="1"/>
  <c r="F7" i="7"/>
  <c r="L7" i="7"/>
  <c r="D8" i="1"/>
  <c r="B8" i="1"/>
  <c r="C8" i="1" s="1"/>
  <c r="B8" i="6"/>
  <c r="C8" i="6" s="1"/>
  <c r="Q8" i="6" s="1"/>
  <c r="S8" i="6" l="1"/>
  <c r="T8" i="6" s="1"/>
  <c r="U8" i="6"/>
  <c r="Y8" i="6" s="1"/>
  <c r="H8" i="1"/>
  <c r="J8" i="1"/>
  <c r="I8" i="1"/>
  <c r="K8" i="1"/>
  <c r="L8" i="1"/>
  <c r="M8" i="1"/>
  <c r="X8" i="6" l="1"/>
  <c r="Z8" i="6" s="1"/>
  <c r="AA8" i="6"/>
  <c r="R8" i="1"/>
  <c r="N8" i="1"/>
  <c r="Q8" i="1"/>
  <c r="P8" i="1" l="1"/>
  <c r="U8" i="1" s="1"/>
  <c r="O8" i="1"/>
  <c r="S8" i="1" s="1"/>
  <c r="T8" i="1" s="1"/>
  <c r="V8" i="1"/>
  <c r="W8" i="1"/>
  <c r="Y8" i="1" l="1"/>
  <c r="AA8" i="1" s="1"/>
  <c r="J7" i="7" s="1"/>
  <c r="X8" i="1"/>
  <c r="Z8" i="1" s="1"/>
  <c r="I7" i="7" s="1"/>
  <c r="F8" i="7" l="1"/>
  <c r="K7" i="7"/>
  <c r="L8" i="7"/>
  <c r="D9" i="1"/>
  <c r="B9" i="6"/>
  <c r="C9" i="6" s="1"/>
  <c r="Q9" i="6" s="1"/>
  <c r="B9" i="1"/>
  <c r="C9" i="1" s="1"/>
  <c r="U9" i="6" l="1"/>
  <c r="Y9" i="6" s="1"/>
  <c r="S9" i="6"/>
  <c r="T9" i="6" s="1"/>
  <c r="J9" i="1"/>
  <c r="L9" i="1"/>
  <c r="K9" i="1"/>
  <c r="I9" i="1"/>
  <c r="M9" i="1"/>
  <c r="H9" i="1"/>
  <c r="R9" i="1" s="1"/>
  <c r="X9" i="6" l="1"/>
  <c r="Z9" i="6" s="1"/>
  <c r="N9" i="1"/>
  <c r="Q9" i="1"/>
  <c r="AA9" i="6"/>
  <c r="P9" i="1" l="1"/>
  <c r="O9" i="1"/>
  <c r="S9" i="1" s="1"/>
  <c r="T9" i="1" s="1"/>
  <c r="U9" i="1"/>
  <c r="V9" i="1"/>
  <c r="W9" i="1"/>
  <c r="Y9" i="1" l="1"/>
  <c r="X9" i="1"/>
  <c r="Z9" i="1" s="1"/>
  <c r="I8" i="7" s="1"/>
  <c r="AA9" i="1"/>
  <c r="J8" i="7" s="1"/>
  <c r="K8" i="7" l="1"/>
  <c r="F9" i="7"/>
  <c r="B10" i="1" s="1"/>
  <c r="C10" i="1" s="1"/>
  <c r="B10" i="6"/>
  <c r="C10" i="6" s="1"/>
  <c r="Q10" i="6" s="1"/>
  <c r="D10" i="1"/>
  <c r="L9" i="7"/>
  <c r="S10" i="6" l="1"/>
  <c r="T10" i="6" s="1"/>
  <c r="U10" i="6"/>
  <c r="Y10" i="6" s="1"/>
  <c r="L10" i="1"/>
  <c r="I10" i="1"/>
  <c r="K10" i="1"/>
  <c r="H10" i="1"/>
  <c r="J10" i="1"/>
  <c r="M10" i="1"/>
  <c r="X10" i="6" l="1"/>
  <c r="Z10" i="6" s="1"/>
  <c r="AA10" i="6"/>
  <c r="R10" i="1"/>
  <c r="N10" i="1"/>
  <c r="Q10" i="1" s="1"/>
  <c r="O10" i="1" l="1"/>
  <c r="S10" i="1" s="1"/>
  <c r="T10" i="1" s="1"/>
  <c r="P10" i="1"/>
  <c r="U10" i="1" s="1"/>
  <c r="W10" i="1"/>
  <c r="V10" i="1"/>
  <c r="Y10" i="1" l="1"/>
  <c r="AA10" i="1" s="1"/>
  <c r="J9" i="7" s="1"/>
  <c r="X10" i="1"/>
  <c r="Z10" i="1" s="1"/>
  <c r="I9" i="7" s="1"/>
  <c r="F10" i="7" l="1"/>
  <c r="L10" i="7" s="1"/>
  <c r="K9" i="7"/>
  <c r="B11" i="1" l="1"/>
  <c r="C11" i="1" s="1"/>
  <c r="D11" i="1"/>
  <c r="B11" i="6"/>
  <c r="C11" i="6" s="1"/>
  <c r="Q11" i="6" s="1"/>
  <c r="H11" i="1"/>
  <c r="M11" i="1"/>
  <c r="K11" i="1"/>
  <c r="R11" i="1" s="1"/>
  <c r="L11" i="1"/>
  <c r="I11" i="1"/>
  <c r="J11" i="1"/>
  <c r="S11" i="6"/>
  <c r="T11" i="6" s="1"/>
  <c r="U11" i="6"/>
  <c r="Y11" i="6" s="1"/>
  <c r="X11" i="6" l="1"/>
  <c r="Z11" i="6" s="1"/>
  <c r="AA11" i="6"/>
  <c r="N11" i="1"/>
  <c r="V11" i="1" s="1"/>
  <c r="W11" i="1" l="1"/>
  <c r="P11" i="1"/>
  <c r="O11" i="1"/>
  <c r="Q11" i="1"/>
  <c r="S11" i="1" l="1"/>
  <c r="T11" i="1" s="1"/>
  <c r="X11" i="1" s="1"/>
  <c r="Z11" i="1" s="1"/>
  <c r="I10" i="7" s="1"/>
  <c r="U11" i="1"/>
  <c r="Y11" i="1" l="1"/>
  <c r="AA11" i="1" s="1"/>
  <c r="J10" i="7" s="1"/>
  <c r="F11" i="7" l="1"/>
  <c r="B12" i="6" l="1"/>
  <c r="C12" i="6" s="1"/>
  <c r="Q12" i="6" s="1"/>
  <c r="D12" i="1"/>
  <c r="L11" i="7"/>
  <c r="B12" i="1"/>
  <c r="C12" i="1" s="1"/>
  <c r="K10" i="7"/>
  <c r="S12" i="6"/>
  <c r="T12" i="6" s="1"/>
  <c r="U12" i="6"/>
  <c r="Y12" i="6" s="1"/>
  <c r="M12" i="1"/>
  <c r="I12" i="1"/>
  <c r="K12" i="1"/>
  <c r="H12" i="1"/>
  <c r="L12" i="1"/>
  <c r="J12" i="1"/>
  <c r="X12" i="6" l="1"/>
  <c r="Z12" i="6" s="1"/>
  <c r="AA12" i="6"/>
  <c r="R12" i="1"/>
  <c r="N12" i="1"/>
  <c r="Q12" i="1" s="1"/>
  <c r="V12" i="1" l="1"/>
  <c r="W12" i="1"/>
  <c r="O12" i="1"/>
  <c r="S12" i="1" s="1"/>
  <c r="T12" i="1" s="1"/>
  <c r="X12" i="1" s="1"/>
  <c r="Z12" i="1" s="1"/>
  <c r="I11" i="7" s="1"/>
  <c r="P12" i="1"/>
  <c r="U12" i="1" s="1"/>
  <c r="Y12" i="1" l="1"/>
  <c r="AA12" i="1" s="1"/>
  <c r="J11" i="7" s="1"/>
  <c r="F12" i="7" l="1"/>
  <c r="B13" i="6" l="1"/>
  <c r="C13" i="6" s="1"/>
  <c r="Q13" i="6" s="1"/>
  <c r="U13" i="6" s="1"/>
  <c r="Y13" i="6" s="1"/>
  <c r="L12" i="7"/>
  <c r="B13" i="1"/>
  <c r="C13" i="1" s="1"/>
  <c r="D13" i="1"/>
  <c r="K11" i="7"/>
  <c r="S13" i="6"/>
  <c r="T13" i="6" s="1"/>
  <c r="X13" i="6" s="1"/>
  <c r="Z13" i="6" s="1"/>
  <c r="AA13" i="6"/>
  <c r="J13" i="1" l="1"/>
  <c r="M13" i="1"/>
  <c r="K13" i="1"/>
  <c r="L13" i="1"/>
  <c r="I13" i="1"/>
  <c r="H13" i="1"/>
  <c r="R13" i="1" s="1"/>
  <c r="N13" i="1" l="1"/>
  <c r="Q13" i="1" l="1"/>
  <c r="W13" i="1"/>
  <c r="O13" i="1"/>
  <c r="S13" i="1" s="1"/>
  <c r="T13" i="1" s="1"/>
  <c r="P13" i="1"/>
  <c r="U13" i="1" s="1"/>
  <c r="V13" i="1"/>
  <c r="Y13" i="1" l="1"/>
  <c r="AA13" i="1" s="1"/>
  <c r="J12" i="7" s="1"/>
  <c r="X13" i="1"/>
  <c r="Z13" i="1" s="1"/>
  <c r="I12" i="7" s="1"/>
  <c r="F13" i="7" l="1"/>
  <c r="K12" i="7"/>
  <c r="B14" i="6" l="1"/>
  <c r="C14" i="6" s="1"/>
  <c r="Q14" i="6" s="1"/>
  <c r="L13" i="7"/>
  <c r="D14" i="1"/>
  <c r="B14" i="1"/>
  <c r="C14" i="1" s="1"/>
  <c r="I14" i="1" l="1"/>
  <c r="M14" i="1"/>
  <c r="J14" i="1"/>
  <c r="L14" i="1"/>
  <c r="K14" i="1"/>
  <c r="H14" i="1"/>
  <c r="U14" i="6"/>
  <c r="Y14" i="6" s="1"/>
  <c r="AA14" i="6" s="1"/>
  <c r="S14" i="6"/>
  <c r="T14" i="6" s="1"/>
  <c r="X14" i="6" s="1"/>
  <c r="Z14" i="6" s="1"/>
  <c r="R14" i="1" l="1"/>
  <c r="N14" i="1"/>
  <c r="Q14" i="1" l="1"/>
  <c r="P14" i="1"/>
  <c r="U14" i="1" s="1"/>
  <c r="O14" i="1"/>
  <c r="S14" i="1" s="1"/>
  <c r="T14" i="1" s="1"/>
  <c r="W14" i="1"/>
  <c r="V14" i="1"/>
  <c r="X14" i="1" l="1"/>
  <c r="Z14" i="1" s="1"/>
  <c r="I13" i="7" s="1"/>
  <c r="Y14" i="1"/>
  <c r="AA14" i="1" s="1"/>
  <c r="J13" i="7" s="1"/>
  <c r="K13" i="7" l="1"/>
  <c r="F14" i="7"/>
  <c r="D15" i="1" l="1"/>
  <c r="B15" i="6"/>
  <c r="C15" i="6" s="1"/>
  <c r="Q15" i="6" s="1"/>
  <c r="L14" i="7"/>
  <c r="B15" i="1"/>
  <c r="C15" i="1" s="1"/>
  <c r="S15" i="6" l="1"/>
  <c r="T15" i="6" s="1"/>
  <c r="X15" i="6" s="1"/>
  <c r="Z15" i="6" s="1"/>
  <c r="U15" i="6"/>
  <c r="Y15" i="6" s="1"/>
  <c r="AA15" i="6" s="1"/>
  <c r="M15" i="1"/>
  <c r="H15" i="1"/>
  <c r="L15" i="1"/>
  <c r="K15" i="1"/>
  <c r="I15" i="1"/>
  <c r="J15" i="1"/>
  <c r="R15" i="1" l="1"/>
  <c r="N15" i="1"/>
  <c r="Q15" i="1"/>
  <c r="P15" i="1" l="1"/>
  <c r="U15" i="1" s="1"/>
  <c r="O15" i="1"/>
  <c r="S15" i="1" s="1"/>
  <c r="T15" i="1" s="1"/>
  <c r="W15" i="1"/>
  <c r="V15" i="1"/>
  <c r="Y15" i="1" s="1"/>
  <c r="AA15" i="1" s="1"/>
  <c r="J14" i="7" s="1"/>
  <c r="X15" i="1" l="1"/>
  <c r="Z15" i="1" s="1"/>
  <c r="I14" i="7" s="1"/>
  <c r="K14" i="7" s="1"/>
  <c r="F15" i="7" l="1"/>
  <c r="D16" i="1" l="1"/>
  <c r="L15" i="7"/>
  <c r="B16" i="6"/>
  <c r="C16" i="6" s="1"/>
  <c r="Q16" i="6" s="1"/>
  <c r="B16" i="1"/>
  <c r="C16" i="1" s="1"/>
  <c r="S16" i="6" l="1"/>
  <c r="T16" i="6" s="1"/>
  <c r="X16" i="6" s="1"/>
  <c r="Z16" i="6" s="1"/>
  <c r="U16" i="6"/>
  <c r="Y16" i="6" s="1"/>
  <c r="AA16" i="6" s="1"/>
  <c r="L16" i="1"/>
  <c r="I16" i="1"/>
  <c r="K16" i="1"/>
  <c r="J16" i="1"/>
  <c r="H16" i="1"/>
  <c r="R16" i="1" s="1"/>
  <c r="M16" i="1"/>
  <c r="N16" i="1" l="1"/>
  <c r="Q16" i="1"/>
  <c r="W16" i="1"/>
  <c r="V16" i="1"/>
  <c r="P16" i="1" l="1"/>
  <c r="U16" i="1" s="1"/>
  <c r="Y16" i="1" s="1"/>
  <c r="AA16" i="1" s="1"/>
  <c r="J15" i="7" s="1"/>
  <c r="O16" i="1"/>
  <c r="S16" i="1" s="1"/>
  <c r="T16" i="1" s="1"/>
  <c r="X16" i="1" s="1"/>
  <c r="Z16" i="1" s="1"/>
  <c r="I15" i="7" s="1"/>
  <c r="F16" i="7" l="1"/>
  <c r="K15" i="7"/>
  <c r="L16" i="7" l="1"/>
  <c r="B17" i="6"/>
  <c r="C17" i="6" s="1"/>
  <c r="Q17" i="6" s="1"/>
  <c r="B17" i="1"/>
  <c r="C17" i="1" s="1"/>
  <c r="D17" i="1"/>
  <c r="U17" i="6" l="1"/>
  <c r="Y17" i="6" s="1"/>
  <c r="AA17" i="6" s="1"/>
  <c r="S17" i="6"/>
  <c r="T17" i="6" s="1"/>
  <c r="X17" i="6" s="1"/>
  <c r="Z17" i="6" s="1"/>
  <c r="J17" i="1"/>
  <c r="M17" i="1"/>
  <c r="H17" i="1"/>
  <c r="L17" i="1"/>
  <c r="I17" i="1"/>
  <c r="K17" i="1"/>
  <c r="N17" i="1" l="1"/>
  <c r="Q17" i="1" s="1"/>
  <c r="R17" i="1"/>
  <c r="V17" i="1" l="1"/>
  <c r="W17" i="1"/>
  <c r="P17" i="1"/>
  <c r="U17" i="1" s="1"/>
  <c r="O17" i="1"/>
  <c r="S17" i="1" s="1"/>
  <c r="T17" i="1" s="1"/>
  <c r="Y17" i="1" l="1"/>
  <c r="AA17" i="1" s="1"/>
  <c r="J16" i="7" s="1"/>
  <c r="X17" i="1"/>
  <c r="Z17" i="1" s="1"/>
  <c r="I16" i="7" s="1"/>
  <c r="F17" i="7" l="1"/>
  <c r="K16" i="7"/>
  <c r="L17" i="7" l="1"/>
  <c r="B18" i="6"/>
  <c r="C18" i="6" s="1"/>
  <c r="Q18" i="6" s="1"/>
  <c r="D18" i="1"/>
  <c r="B18" i="1"/>
  <c r="C18" i="1" s="1"/>
  <c r="M18" i="1" l="1"/>
  <c r="I18" i="1"/>
  <c r="L18" i="1"/>
  <c r="H18" i="1"/>
  <c r="K18" i="1"/>
  <c r="J18" i="1"/>
  <c r="U18" i="6"/>
  <c r="Y18" i="6" s="1"/>
  <c r="AA18" i="6" s="1"/>
  <c r="S18" i="6"/>
  <c r="T18" i="6" s="1"/>
  <c r="X18" i="6" s="1"/>
  <c r="Z18" i="6" s="1"/>
  <c r="R18" i="1" l="1"/>
  <c r="N18" i="1"/>
  <c r="Q18" i="1" l="1"/>
  <c r="O18" i="1"/>
  <c r="S18" i="1" s="1"/>
  <c r="T18" i="1" s="1"/>
  <c r="P18" i="1"/>
  <c r="U18" i="1" s="1"/>
  <c r="V18" i="1"/>
  <c r="W18" i="1"/>
  <c r="Y18" i="1" l="1"/>
  <c r="AA18" i="1" s="1"/>
  <c r="J17" i="7" s="1"/>
  <c r="X18" i="1"/>
  <c r="Z18" i="1" s="1"/>
  <c r="I17" i="7" s="1"/>
  <c r="K17" i="7" l="1"/>
  <c r="F18" i="7" l="1"/>
  <c r="B19" i="6" l="1"/>
  <c r="C19" i="6" s="1"/>
  <c r="Q19" i="6" s="1"/>
  <c r="L18" i="7"/>
  <c r="B19" i="1"/>
  <c r="C19" i="1" s="1"/>
  <c r="D19" i="1"/>
  <c r="M19" i="1" l="1"/>
  <c r="H19" i="1"/>
  <c r="J19" i="1"/>
  <c r="I19" i="1"/>
  <c r="K19" i="1"/>
  <c r="L19" i="1"/>
  <c r="U19" i="6"/>
  <c r="Y19" i="6" s="1"/>
  <c r="AA19" i="6" s="1"/>
  <c r="S19" i="6"/>
  <c r="T19" i="6" s="1"/>
  <c r="X19" i="6" s="1"/>
  <c r="Z19" i="6" s="1"/>
  <c r="N19" i="1" l="1"/>
  <c r="R19" i="1"/>
  <c r="O19" i="1" l="1"/>
  <c r="P19" i="1"/>
  <c r="W19" i="1"/>
  <c r="V19" i="1"/>
  <c r="Q19" i="1"/>
  <c r="U19" i="1" l="1"/>
  <c r="Y19" i="1"/>
  <c r="AA19" i="1" s="1"/>
  <c r="J18" i="7" s="1"/>
  <c r="S19" i="1"/>
  <c r="T19" i="1" s="1"/>
  <c r="X19" i="1" s="1"/>
  <c r="Z19" i="1" s="1"/>
  <c r="I18" i="7" s="1"/>
  <c r="K18" i="7" l="1"/>
  <c r="F19" i="7"/>
  <c r="D20" i="1" l="1"/>
  <c r="B20" i="1"/>
  <c r="C20" i="1" s="1"/>
  <c r="B20" i="6"/>
  <c r="C20" i="6" s="1"/>
  <c r="Q20" i="6" s="1"/>
  <c r="L19" i="7"/>
  <c r="S20" i="6" l="1"/>
  <c r="T20" i="6" s="1"/>
  <c r="X20" i="6" s="1"/>
  <c r="Z20" i="6" s="1"/>
  <c r="U20" i="6"/>
  <c r="Y20" i="6" s="1"/>
  <c r="AA20" i="6" s="1"/>
  <c r="H20" i="1"/>
  <c r="M20" i="1"/>
  <c r="K20" i="1"/>
  <c r="L20" i="1"/>
  <c r="I20" i="1"/>
  <c r="J20" i="1"/>
  <c r="R20" i="1" l="1"/>
  <c r="N20" i="1"/>
  <c r="Q20" i="1"/>
  <c r="O20" i="1" l="1"/>
  <c r="S20" i="1" s="1"/>
  <c r="T20" i="1" s="1"/>
  <c r="P20" i="1"/>
  <c r="U20" i="1" s="1"/>
  <c r="V20" i="1"/>
  <c r="W20" i="1"/>
  <c r="Y20" i="1" l="1"/>
  <c r="AA20" i="1" s="1"/>
  <c r="J19" i="7" s="1"/>
  <c r="X20" i="1"/>
  <c r="Z20" i="1" s="1"/>
  <c r="I19" i="7" s="1"/>
  <c r="K19" i="7" l="1"/>
  <c r="F20" i="7"/>
  <c r="L20" i="7" l="1"/>
  <c r="B21" i="1"/>
  <c r="C21" i="1" s="1"/>
  <c r="D21" i="1"/>
  <c r="B21" i="6"/>
  <c r="C21" i="6" s="1"/>
  <c r="Q21" i="6" s="1"/>
  <c r="J21" i="1" l="1"/>
  <c r="K21" i="1"/>
  <c r="H21" i="1"/>
  <c r="R21" i="1" s="1"/>
  <c r="I21" i="1"/>
  <c r="M21" i="1"/>
  <c r="L21" i="1"/>
  <c r="U21" i="6"/>
  <c r="Y21" i="6" s="1"/>
  <c r="AA21" i="6" s="1"/>
  <c r="S21" i="6"/>
  <c r="T21" i="6" s="1"/>
  <c r="X21" i="6" s="1"/>
  <c r="Z21" i="6" s="1"/>
  <c r="N21" i="1" l="1"/>
  <c r="Q21" i="1"/>
  <c r="W21" i="1"/>
  <c r="V21" i="1"/>
  <c r="P21" i="1" l="1"/>
  <c r="U21" i="1" s="1"/>
  <c r="Y21" i="1" s="1"/>
  <c r="AA21" i="1" s="1"/>
  <c r="J20" i="7" s="1"/>
  <c r="O21" i="1"/>
  <c r="S21" i="1" s="1"/>
  <c r="T21" i="1" s="1"/>
  <c r="X21" i="1" s="1"/>
  <c r="Z21" i="1" s="1"/>
  <c r="I20" i="7" s="1"/>
  <c r="K20" i="7" l="1"/>
  <c r="F21" i="7" l="1"/>
  <c r="L21" i="7" l="1"/>
  <c r="B22" i="6"/>
  <c r="C22" i="6" s="1"/>
  <c r="Q22" i="6" s="1"/>
  <c r="D22" i="1"/>
  <c r="B22" i="1"/>
  <c r="C22" i="1" s="1"/>
  <c r="M22" i="1" l="1"/>
  <c r="L22" i="1"/>
  <c r="H22" i="1"/>
  <c r="K22" i="1"/>
  <c r="I22" i="1"/>
  <c r="J22" i="1"/>
  <c r="S22" i="6"/>
  <c r="T22" i="6" s="1"/>
  <c r="X22" i="6" s="1"/>
  <c r="Z22" i="6" s="1"/>
  <c r="U22" i="6"/>
  <c r="Y22" i="6" s="1"/>
  <c r="AA22" i="6" s="1"/>
  <c r="N22" i="1" l="1"/>
  <c r="R22" i="1"/>
  <c r="W22" i="1" l="1"/>
  <c r="V22" i="1"/>
  <c r="Q22" i="1"/>
  <c r="O22" i="1"/>
  <c r="P22" i="1"/>
  <c r="S22" i="1" l="1"/>
  <c r="T22" i="1" s="1"/>
  <c r="U22" i="1"/>
  <c r="Y22" i="1"/>
  <c r="AA22" i="1" s="1"/>
  <c r="J21" i="7" s="1"/>
  <c r="X22" i="1"/>
  <c r="Z22" i="1" s="1"/>
  <c r="I21" i="7" s="1"/>
  <c r="K21" i="7" l="1"/>
  <c r="F22" i="7"/>
  <c r="B23" i="6" l="1"/>
  <c r="C23" i="6" s="1"/>
  <c r="Q23" i="6" s="1"/>
  <c r="D23" i="1"/>
  <c r="B23" i="1"/>
  <c r="C23" i="1" s="1"/>
  <c r="L22" i="7"/>
  <c r="K23" i="1" l="1"/>
  <c r="M23" i="1"/>
  <c r="L23" i="1"/>
  <c r="H23" i="1"/>
  <c r="R23" i="1" s="1"/>
  <c r="I23" i="1"/>
  <c r="J23" i="1"/>
  <c r="U23" i="6"/>
  <c r="Y23" i="6" s="1"/>
  <c r="AA23" i="6" s="1"/>
  <c r="S23" i="6"/>
  <c r="T23" i="6" s="1"/>
  <c r="X23" i="6" s="1"/>
  <c r="Z23" i="6" s="1"/>
  <c r="N23" i="1" l="1"/>
  <c r="Q23" i="1"/>
  <c r="P23" i="1" l="1"/>
  <c r="U23" i="1" s="1"/>
  <c r="O23" i="1"/>
  <c r="S23" i="1" s="1"/>
  <c r="T23" i="1" s="1"/>
  <c r="W23" i="1"/>
  <c r="V23" i="1"/>
  <c r="X23" i="1" l="1"/>
  <c r="Z23" i="1" s="1"/>
  <c r="I22" i="7" s="1"/>
  <c r="Y23" i="1"/>
  <c r="AA23" i="1" s="1"/>
  <c r="J22" i="7" s="1"/>
  <c r="K22" i="7" l="1"/>
  <c r="F23" i="7" l="1"/>
  <c r="B24" i="6" l="1"/>
  <c r="C24" i="6" s="1"/>
  <c r="Q24" i="6" s="1"/>
  <c r="B24" i="1"/>
  <c r="C24" i="1" s="1"/>
  <c r="L23" i="7"/>
  <c r="D24" i="1"/>
  <c r="L24" i="1" l="1"/>
  <c r="I24" i="1"/>
  <c r="M24" i="1"/>
  <c r="J24" i="1"/>
  <c r="K24" i="1"/>
  <c r="H24" i="1"/>
  <c r="U24" i="6"/>
  <c r="Y24" i="6" s="1"/>
  <c r="AA24" i="6" s="1"/>
  <c r="S24" i="6"/>
  <c r="T24" i="6" s="1"/>
  <c r="X24" i="6" s="1"/>
  <c r="Z24" i="6" s="1"/>
  <c r="R24" i="1" l="1"/>
  <c r="N24" i="1"/>
  <c r="W24" i="1" s="1"/>
  <c r="Q24" i="1" l="1"/>
  <c r="P24" i="1"/>
  <c r="U24" i="1" s="1"/>
  <c r="O24" i="1"/>
  <c r="S24" i="1" s="1"/>
  <c r="T24" i="1" s="1"/>
  <c r="V24" i="1"/>
  <c r="X24" i="1" l="1"/>
  <c r="Z24" i="1" s="1"/>
  <c r="I23" i="7" s="1"/>
  <c r="Y24" i="1"/>
  <c r="AA24" i="1" s="1"/>
  <c r="J23" i="7" s="1"/>
  <c r="K23" i="7" l="1"/>
  <c r="F24" i="7" l="1"/>
  <c r="L24" i="7" l="1"/>
  <c r="D25" i="1"/>
  <c r="B25" i="1"/>
  <c r="C25" i="1" s="1"/>
  <c r="B25" i="6"/>
  <c r="C25" i="6" s="1"/>
  <c r="Q25" i="6" s="1"/>
  <c r="M25" i="1" l="1"/>
  <c r="K25" i="1"/>
  <c r="I25" i="1"/>
  <c r="H25" i="1"/>
  <c r="R25" i="1" s="1"/>
  <c r="J25" i="1"/>
  <c r="L25" i="1"/>
  <c r="U25" i="6"/>
  <c r="Y25" i="6" s="1"/>
  <c r="AA25" i="6" s="1"/>
  <c r="S25" i="6"/>
  <c r="T25" i="6" s="1"/>
  <c r="X25" i="6" s="1"/>
  <c r="Z25" i="6" s="1"/>
  <c r="N25" i="1" l="1"/>
  <c r="P25" i="1" l="1"/>
  <c r="O25" i="1"/>
  <c r="Q25" i="1"/>
  <c r="W25" i="1"/>
  <c r="V25" i="1"/>
  <c r="S25" i="1" l="1"/>
  <c r="T25" i="1" s="1"/>
  <c r="X25" i="1" s="1"/>
  <c r="Z25" i="1" s="1"/>
  <c r="I24" i="7" s="1"/>
  <c r="U25" i="1"/>
  <c r="Y25" i="1" s="1"/>
  <c r="AA25" i="1" s="1"/>
  <c r="J24" i="7" s="1"/>
  <c r="K24" i="7" l="1"/>
  <c r="F25" i="7"/>
  <c r="L25" i="7" l="1"/>
  <c r="B26" i="1"/>
  <c r="C26" i="1" s="1"/>
  <c r="B26" i="6"/>
  <c r="C26" i="6" s="1"/>
  <c r="Q26" i="6" s="1"/>
  <c r="D26" i="1"/>
  <c r="J26" i="1" l="1"/>
  <c r="H26" i="1"/>
  <c r="K26" i="1"/>
  <c r="L26" i="1"/>
  <c r="M26" i="1"/>
  <c r="I26" i="1"/>
  <c r="U26" i="6"/>
  <c r="Y26" i="6" s="1"/>
  <c r="AA26" i="6" s="1"/>
  <c r="S26" i="6"/>
  <c r="T26" i="6" s="1"/>
  <c r="X26" i="6" s="1"/>
  <c r="Z26" i="6" s="1"/>
  <c r="N26" i="1" l="1"/>
  <c r="R26" i="1"/>
  <c r="V26" i="1" l="1"/>
  <c r="W26" i="1"/>
  <c r="Q26" i="1"/>
  <c r="O26" i="1"/>
  <c r="P26" i="1"/>
  <c r="U26" i="1" l="1"/>
  <c r="S26" i="1"/>
  <c r="T26" i="1" s="1"/>
  <c r="Y26" i="1"/>
  <c r="AA26" i="1" s="1"/>
  <c r="J25" i="7" s="1"/>
  <c r="X26" i="1"/>
  <c r="Z26" i="1" s="1"/>
  <c r="I25" i="7" s="1"/>
  <c r="K25" i="7" l="1"/>
  <c r="F26" i="7"/>
  <c r="B27" i="6" l="1"/>
  <c r="C27" i="6" s="1"/>
  <c r="Q27" i="6" s="1"/>
  <c r="D27" i="1"/>
  <c r="L26" i="7"/>
  <c r="B27" i="1"/>
  <c r="C27" i="1" s="1"/>
  <c r="L27" i="1" l="1"/>
  <c r="K27" i="1"/>
  <c r="J27" i="1"/>
  <c r="H27" i="1"/>
  <c r="M27" i="1"/>
  <c r="I27" i="1"/>
  <c r="S27" i="6"/>
  <c r="T27" i="6" s="1"/>
  <c r="X27" i="6" s="1"/>
  <c r="Z27" i="6" s="1"/>
  <c r="U27" i="6"/>
  <c r="Y27" i="6" s="1"/>
  <c r="AA27" i="6" s="1"/>
  <c r="R27" i="1" l="1"/>
  <c r="N27" i="1"/>
  <c r="Q27" i="1" l="1"/>
  <c r="O27" i="1"/>
  <c r="S27" i="1" s="1"/>
  <c r="T27" i="1" s="1"/>
  <c r="P27" i="1"/>
  <c r="U27" i="1" s="1"/>
  <c r="W27" i="1"/>
  <c r="V27" i="1"/>
  <c r="Y27" i="1" l="1"/>
  <c r="AA27" i="1" s="1"/>
  <c r="J26" i="7" s="1"/>
  <c r="X27" i="1"/>
  <c r="Z27" i="1" s="1"/>
  <c r="I26" i="7" s="1"/>
  <c r="K26" i="7" l="1"/>
  <c r="F27" i="7"/>
  <c r="B28" i="6" l="1"/>
  <c r="C28" i="6" s="1"/>
  <c r="Q28" i="6" s="1"/>
  <c r="L27" i="7"/>
  <c r="B28" i="1"/>
  <c r="C28" i="1" s="1"/>
  <c r="D28" i="1"/>
  <c r="M28" i="1" l="1"/>
  <c r="I28" i="1"/>
  <c r="H28" i="1"/>
  <c r="J28" i="1"/>
  <c r="L28" i="1"/>
  <c r="K28" i="1"/>
  <c r="S28" i="6"/>
  <c r="T28" i="6" s="1"/>
  <c r="X28" i="6" s="1"/>
  <c r="Z28" i="6" s="1"/>
  <c r="U28" i="6"/>
  <c r="Y28" i="6" s="1"/>
  <c r="AA28" i="6" s="1"/>
  <c r="N28" i="1" l="1"/>
  <c r="Q28" i="1"/>
  <c r="R28" i="1"/>
  <c r="W28" i="1" l="1"/>
  <c r="V28" i="1"/>
  <c r="O28" i="1"/>
  <c r="S28" i="1" s="1"/>
  <c r="T28" i="1" s="1"/>
  <c r="P28" i="1"/>
  <c r="U28" i="1" s="1"/>
  <c r="X28" i="1" l="1"/>
  <c r="Z28" i="1" s="1"/>
  <c r="I27" i="7" s="1"/>
  <c r="Y28" i="1"/>
  <c r="AA28" i="1" s="1"/>
  <c r="J27" i="7" s="1"/>
  <c r="K27" i="7" l="1"/>
  <c r="F28" i="7"/>
  <c r="D29" i="1" l="1"/>
  <c r="L28" i="7"/>
  <c r="B29" i="1"/>
  <c r="C29" i="1" s="1"/>
  <c r="B29" i="6"/>
  <c r="C29" i="6" s="1"/>
  <c r="Q29" i="6" s="1"/>
  <c r="S29" i="6" l="1"/>
  <c r="T29" i="6" s="1"/>
  <c r="X29" i="6" s="1"/>
  <c r="Z29" i="6" s="1"/>
  <c r="U29" i="6"/>
  <c r="Y29" i="6" s="1"/>
  <c r="AA29" i="6" s="1"/>
  <c r="M29" i="1"/>
  <c r="I29" i="1"/>
  <c r="K29" i="1"/>
  <c r="J29" i="1"/>
  <c r="H29" i="1"/>
  <c r="R29" i="1" s="1"/>
  <c r="L29" i="1"/>
  <c r="N29" i="1" l="1"/>
  <c r="W29" i="1"/>
  <c r="V29" i="1"/>
  <c r="P29" i="1" l="1"/>
  <c r="O29" i="1"/>
  <c r="Q29" i="1"/>
  <c r="U29" i="1" l="1"/>
  <c r="Y29" i="1" s="1"/>
  <c r="AA29" i="1" s="1"/>
  <c r="J28" i="7" s="1"/>
  <c r="S29" i="1"/>
  <c r="T29" i="1" s="1"/>
  <c r="X29" i="1" s="1"/>
  <c r="Z29" i="1" s="1"/>
  <c r="I28" i="7" s="1"/>
  <c r="K28" i="7" l="1"/>
  <c r="F29" i="7"/>
  <c r="B30" i="6" l="1"/>
  <c r="C30" i="6" s="1"/>
  <c r="Q30" i="6" s="1"/>
  <c r="L29" i="7"/>
  <c r="D30" i="1"/>
  <c r="B30" i="1"/>
  <c r="C30" i="1" s="1"/>
  <c r="K30" i="1" l="1"/>
  <c r="M30" i="1"/>
  <c r="L30" i="1"/>
  <c r="H30" i="1"/>
  <c r="R30" i="1" s="1"/>
  <c r="J30" i="1"/>
  <c r="I30" i="1"/>
  <c r="S30" i="6"/>
  <c r="T30" i="6" s="1"/>
  <c r="X30" i="6" s="1"/>
  <c r="Z30" i="6" s="1"/>
  <c r="U30" i="6"/>
  <c r="Y30" i="6" s="1"/>
  <c r="AA30" i="6" s="1"/>
  <c r="N30" i="1" l="1"/>
  <c r="Q30" i="1" l="1"/>
  <c r="P30" i="1"/>
  <c r="U30" i="1" s="1"/>
  <c r="O30" i="1"/>
  <c r="S30" i="1" s="1"/>
  <c r="T30" i="1" s="1"/>
  <c r="V30" i="1"/>
  <c r="W30" i="1"/>
  <c r="Y30" i="1" l="1"/>
  <c r="AA30" i="1" s="1"/>
  <c r="J29" i="7" s="1"/>
  <c r="X30" i="1"/>
  <c r="Z30" i="1" s="1"/>
  <c r="I29" i="7" s="1"/>
  <c r="K29" i="7" l="1"/>
  <c r="F30" i="7"/>
  <c r="B31" i="1" l="1"/>
  <c r="C31" i="1" s="1"/>
  <c r="L30" i="7"/>
  <c r="D31" i="1"/>
  <c r="B31" i="6"/>
  <c r="C31" i="6" s="1"/>
  <c r="Q31" i="6" s="1"/>
  <c r="U31" i="6" l="1"/>
  <c r="Y31" i="6" s="1"/>
  <c r="AA31" i="6" s="1"/>
  <c r="S31" i="6"/>
  <c r="T31" i="6" s="1"/>
  <c r="X31" i="6" s="1"/>
  <c r="Z31" i="6" s="1"/>
  <c r="L31" i="1"/>
  <c r="I31" i="1"/>
  <c r="J31" i="1"/>
  <c r="H31" i="1"/>
  <c r="M31" i="1"/>
  <c r="K31" i="1"/>
  <c r="R31" i="1" l="1"/>
  <c r="N31" i="1"/>
  <c r="Q31" i="1" l="1"/>
  <c r="O31" i="1"/>
  <c r="S31" i="1" s="1"/>
  <c r="T31" i="1" s="1"/>
  <c r="P31" i="1"/>
  <c r="U31" i="1" s="1"/>
  <c r="W31" i="1"/>
  <c r="V31" i="1"/>
  <c r="Y31" i="1" l="1"/>
  <c r="AA31" i="1" s="1"/>
  <c r="J30" i="7" s="1"/>
  <c r="X31" i="1"/>
  <c r="Z31" i="1" s="1"/>
  <c r="I30" i="7" s="1"/>
  <c r="K30" i="7" l="1"/>
  <c r="F31" i="7"/>
  <c r="D32" i="1" l="1"/>
  <c r="B32" i="6"/>
  <c r="C32" i="6" s="1"/>
  <c r="Q32" i="6" s="1"/>
  <c r="L31" i="7"/>
  <c r="B32" i="1"/>
  <c r="C32" i="1" s="1"/>
  <c r="S32" i="6" l="1"/>
  <c r="T32" i="6" s="1"/>
  <c r="X32" i="6" s="1"/>
  <c r="Z32" i="6" s="1"/>
  <c r="U32" i="6"/>
  <c r="Y32" i="6" s="1"/>
  <c r="AA32" i="6" s="1"/>
  <c r="J32" i="1"/>
  <c r="I32" i="1"/>
  <c r="H32" i="1"/>
  <c r="M32" i="1"/>
  <c r="L32" i="1"/>
  <c r="K32" i="1"/>
  <c r="N32" i="1" l="1"/>
  <c r="R32" i="1"/>
  <c r="P32" i="1" l="1"/>
  <c r="O32" i="1"/>
  <c r="V32" i="1"/>
  <c r="W32" i="1"/>
  <c r="Q32" i="1"/>
  <c r="S32" i="1" l="1"/>
  <c r="T32" i="1" s="1"/>
  <c r="X32" i="1" s="1"/>
  <c r="Z32" i="1" s="1"/>
  <c r="I31" i="7" s="1"/>
  <c r="U32" i="1"/>
  <c r="Y32" i="1" s="1"/>
  <c r="AA32" i="1" s="1"/>
  <c r="J31" i="7" s="1"/>
  <c r="F32" i="7" l="1"/>
  <c r="B33" i="1" l="1"/>
  <c r="C33" i="1" s="1"/>
  <c r="L32" i="7"/>
  <c r="B33" i="6"/>
  <c r="C33" i="6" s="1"/>
  <c r="Q33" i="6" s="1"/>
  <c r="D33" i="1"/>
  <c r="K31" i="7"/>
  <c r="J33" i="1" l="1"/>
  <c r="I33" i="1"/>
  <c r="H33" i="1"/>
  <c r="M33" i="1"/>
  <c r="K33" i="1"/>
  <c r="L33" i="1"/>
  <c r="N33" i="1" s="1"/>
  <c r="S33" i="6"/>
  <c r="T33" i="6" s="1"/>
  <c r="X33" i="6" s="1"/>
  <c r="Z33" i="6" s="1"/>
  <c r="U33" i="6"/>
  <c r="Y33" i="6" s="1"/>
  <c r="AA33" i="6" s="1"/>
  <c r="Q33" i="1" l="1"/>
  <c r="O33" i="1"/>
  <c r="S33" i="1" s="1"/>
  <c r="T33" i="1" s="1"/>
  <c r="P33" i="1"/>
  <c r="U33" i="1" s="1"/>
  <c r="R33" i="1"/>
  <c r="W33" i="1" l="1"/>
  <c r="V33" i="1"/>
  <c r="Y33" i="1" l="1"/>
  <c r="AA33" i="1" s="1"/>
  <c r="J32" i="7" s="1"/>
  <c r="X33" i="1"/>
  <c r="Z33" i="1" s="1"/>
  <c r="I32" i="7" s="1"/>
  <c r="K32" i="7" l="1"/>
  <c r="F33" i="7"/>
  <c r="B34" i="1" l="1"/>
  <c r="C34" i="1" s="1"/>
  <c r="B34" i="6"/>
  <c r="C34" i="6" s="1"/>
  <c r="Q34" i="6" s="1"/>
  <c r="L33" i="7"/>
  <c r="D34" i="1"/>
  <c r="J34" i="1" l="1"/>
  <c r="I34" i="1"/>
  <c r="H34" i="1"/>
  <c r="M34" i="1"/>
  <c r="L34" i="1"/>
  <c r="K34" i="1"/>
  <c r="U34" i="6"/>
  <c r="Y34" i="6" s="1"/>
  <c r="AA34" i="6" s="1"/>
  <c r="S34" i="6"/>
  <c r="T34" i="6" s="1"/>
  <c r="X34" i="6" s="1"/>
  <c r="Z34" i="6" s="1"/>
  <c r="N34" i="1" l="1"/>
  <c r="R34" i="1"/>
  <c r="O34" i="1" l="1"/>
  <c r="P34" i="1"/>
  <c r="W34" i="1"/>
  <c r="V34" i="1"/>
  <c r="Q34" i="1"/>
  <c r="U34" i="1" l="1"/>
  <c r="Y34" i="1" s="1"/>
  <c r="AA34" i="1" s="1"/>
  <c r="J33" i="7" s="1"/>
  <c r="S34" i="1"/>
  <c r="T34" i="1" s="1"/>
  <c r="X34" i="1" s="1"/>
  <c r="Z34" i="1" s="1"/>
  <c r="I33" i="7" s="1"/>
  <c r="K33" i="7" l="1"/>
  <c r="F34" i="7" l="1"/>
  <c r="L34" i="7" l="1"/>
  <c r="B35" i="6"/>
  <c r="C35" i="6" s="1"/>
  <c r="Q35" i="6" s="1"/>
  <c r="B35" i="1"/>
  <c r="C35" i="1" s="1"/>
  <c r="D35" i="1"/>
  <c r="H35" i="1" l="1"/>
  <c r="K35" i="1"/>
  <c r="L35" i="1"/>
  <c r="I35" i="1"/>
  <c r="J35" i="1"/>
  <c r="M35" i="1"/>
  <c r="U35" i="6"/>
  <c r="Y35" i="6" s="1"/>
  <c r="AA35" i="6" s="1"/>
  <c r="S35" i="6"/>
  <c r="T35" i="6" s="1"/>
  <c r="X35" i="6" s="1"/>
  <c r="Z35" i="6" s="1"/>
  <c r="N35" i="1" l="1"/>
  <c r="Q35" i="1"/>
  <c r="R35" i="1"/>
  <c r="W35" i="1" l="1"/>
  <c r="V35" i="1"/>
  <c r="P35" i="1"/>
  <c r="U35" i="1" s="1"/>
  <c r="Y35" i="1" s="1"/>
  <c r="AA35" i="1" s="1"/>
  <c r="J34" i="7" s="1"/>
  <c r="O35" i="1"/>
  <c r="S35" i="1" s="1"/>
  <c r="T35" i="1" s="1"/>
  <c r="X35" i="1" s="1"/>
  <c r="Z35" i="1" s="1"/>
  <c r="I34" i="7" s="1"/>
  <c r="K34" i="7" l="1"/>
  <c r="F35" i="7" l="1"/>
  <c r="B36" i="6" l="1"/>
  <c r="C36" i="6" s="1"/>
  <c r="Q36" i="6" s="1"/>
  <c r="L35" i="7"/>
  <c r="D36" i="1"/>
  <c r="B36" i="1"/>
  <c r="C36" i="1" s="1"/>
  <c r="J36" i="1" l="1"/>
  <c r="H36" i="1"/>
  <c r="L36" i="1"/>
  <c r="M36" i="1"/>
  <c r="K36" i="1"/>
  <c r="I36" i="1"/>
  <c r="U36" i="6"/>
  <c r="Y36" i="6" s="1"/>
  <c r="AA36" i="6" s="1"/>
  <c r="S36" i="6"/>
  <c r="T36" i="6" s="1"/>
  <c r="X36" i="6" s="1"/>
  <c r="Z36" i="6" s="1"/>
  <c r="N36" i="1" l="1"/>
  <c r="Q36" i="1"/>
  <c r="P36" i="1"/>
  <c r="O36" i="1"/>
  <c r="S36" i="1" s="1"/>
  <c r="T36" i="1" s="1"/>
  <c r="R36" i="1"/>
  <c r="U36" i="1" l="1"/>
  <c r="V36" i="1"/>
  <c r="W36" i="1"/>
  <c r="Y36" i="1" l="1"/>
  <c r="AA36" i="1" s="1"/>
  <c r="J35" i="7" s="1"/>
  <c r="X36" i="1"/>
  <c r="Z36" i="1" s="1"/>
  <c r="I35" i="7" s="1"/>
  <c r="K35" i="7" l="1"/>
  <c r="F36" i="7"/>
  <c r="B37" i="1" l="1"/>
  <c r="C37" i="1" s="1"/>
  <c r="D37" i="1"/>
  <c r="L36" i="7"/>
  <c r="B37" i="6"/>
  <c r="C37" i="6" s="1"/>
  <c r="Q37" i="6" s="1"/>
  <c r="S37" i="6" l="1"/>
  <c r="T37" i="6" s="1"/>
  <c r="X37" i="6" s="1"/>
  <c r="Z37" i="6" s="1"/>
  <c r="U37" i="6"/>
  <c r="Y37" i="6" s="1"/>
  <c r="AA37" i="6" s="1"/>
  <c r="I37" i="1"/>
  <c r="H37" i="1"/>
  <c r="J37" i="1"/>
  <c r="K37" i="1"/>
  <c r="L37" i="1"/>
  <c r="M37" i="1"/>
  <c r="R37" i="1" l="1"/>
  <c r="N37" i="1"/>
  <c r="Q37" i="1"/>
  <c r="O37" i="1" l="1"/>
  <c r="S37" i="1" s="1"/>
  <c r="T37" i="1" s="1"/>
  <c r="P37" i="1"/>
  <c r="U37" i="1" s="1"/>
  <c r="W37" i="1"/>
  <c r="V37" i="1"/>
  <c r="X37" i="1" l="1"/>
  <c r="Z37" i="1" s="1"/>
  <c r="I36" i="7" s="1"/>
  <c r="F37" i="7" s="1"/>
  <c r="Y37" i="1"/>
  <c r="AA37" i="1" s="1"/>
  <c r="J36" i="7" s="1"/>
  <c r="B38" i="1" l="1"/>
  <c r="C38" i="1" s="1"/>
  <c r="L37" i="7"/>
  <c r="B38" i="6"/>
  <c r="C38" i="6" s="1"/>
  <c r="Q38" i="6" s="1"/>
  <c r="D38" i="1"/>
  <c r="K36" i="7"/>
  <c r="J38" i="1" l="1"/>
  <c r="L38" i="1"/>
  <c r="I38" i="1"/>
  <c r="K38" i="1"/>
  <c r="M38" i="1"/>
  <c r="H38" i="1"/>
  <c r="U38" i="6"/>
  <c r="Y38" i="6" s="1"/>
  <c r="AA38" i="6" s="1"/>
  <c r="S38" i="6"/>
  <c r="T38" i="6" s="1"/>
  <c r="X38" i="6" s="1"/>
  <c r="Z38" i="6" s="1"/>
  <c r="R38" i="1" l="1"/>
  <c r="N38" i="1"/>
  <c r="Q38" i="1" l="1"/>
  <c r="P38" i="1"/>
  <c r="O38" i="1"/>
  <c r="S38" i="1" s="1"/>
  <c r="T38" i="1" s="1"/>
  <c r="V38" i="1"/>
  <c r="W38" i="1"/>
  <c r="X38" i="1" l="1"/>
  <c r="Z38" i="1" s="1"/>
  <c r="I37" i="7" s="1"/>
  <c r="U38" i="1"/>
  <c r="Y38" i="1" s="1"/>
  <c r="AA38" i="1" s="1"/>
  <c r="J37" i="7" s="1"/>
  <c r="K37" i="7" l="1"/>
  <c r="F38" i="7"/>
  <c r="B39" i="1" l="1"/>
  <c r="C39" i="1" s="1"/>
  <c r="B39" i="6"/>
  <c r="C39" i="6" s="1"/>
  <c r="Q39" i="6" s="1"/>
  <c r="L38" i="7"/>
  <c r="D39" i="1"/>
  <c r="J39" i="1" l="1"/>
  <c r="L39" i="1"/>
  <c r="M39" i="1"/>
  <c r="I39" i="1"/>
  <c r="H39" i="1"/>
  <c r="K39" i="1"/>
  <c r="S39" i="6"/>
  <c r="T39" i="6" s="1"/>
  <c r="X39" i="6" s="1"/>
  <c r="Z39" i="6" s="1"/>
  <c r="U39" i="6"/>
  <c r="Y39" i="6" s="1"/>
  <c r="AA39" i="6" s="1"/>
  <c r="R39" i="1" l="1"/>
  <c r="N39" i="1"/>
  <c r="Q39" i="1"/>
  <c r="P39" i="1" l="1"/>
  <c r="U39" i="1" s="1"/>
  <c r="O39" i="1"/>
  <c r="S39" i="1" s="1"/>
  <c r="T39" i="1" s="1"/>
  <c r="V39" i="1"/>
  <c r="W39" i="1"/>
  <c r="Y39" i="1" l="1"/>
  <c r="AA39" i="1" s="1"/>
  <c r="J38" i="7" s="1"/>
  <c r="X39" i="1"/>
  <c r="Z39" i="1" s="1"/>
  <c r="I38" i="7" s="1"/>
  <c r="K38" i="7" l="1"/>
  <c r="F39" i="7"/>
  <c r="D40" i="1" l="1"/>
  <c r="B40" i="1"/>
  <c r="C40" i="1" s="1"/>
  <c r="B40" i="6"/>
  <c r="C40" i="6" s="1"/>
  <c r="Q40" i="6" s="1"/>
  <c r="L39" i="7"/>
  <c r="S40" i="6" l="1"/>
  <c r="T40" i="6" s="1"/>
  <c r="X40" i="6" s="1"/>
  <c r="Z40" i="6" s="1"/>
  <c r="U40" i="6"/>
  <c r="Y40" i="6" s="1"/>
  <c r="AA40" i="6" s="1"/>
  <c r="K40" i="1"/>
  <c r="J40" i="1"/>
  <c r="I40" i="1"/>
  <c r="H40" i="1"/>
  <c r="R40" i="1" s="1"/>
  <c r="L40" i="1"/>
  <c r="M40" i="1"/>
  <c r="N40" i="1" l="1"/>
  <c r="Q40" i="1"/>
  <c r="W40" i="1"/>
  <c r="V40" i="1"/>
  <c r="O40" i="1" l="1"/>
  <c r="S40" i="1" s="1"/>
  <c r="T40" i="1" s="1"/>
  <c r="X40" i="1" s="1"/>
  <c r="Z40" i="1" s="1"/>
  <c r="I39" i="7" s="1"/>
  <c r="P40" i="1"/>
  <c r="U40" i="1" s="1"/>
  <c r="Y40" i="1" s="1"/>
  <c r="AA40" i="1" s="1"/>
  <c r="J39" i="7" s="1"/>
  <c r="F40" i="7" l="1"/>
  <c r="L40" i="7" l="1"/>
  <c r="B41" i="6"/>
  <c r="C41" i="6" s="1"/>
  <c r="Q41" i="6" s="1"/>
  <c r="D41" i="1"/>
  <c r="B41" i="1"/>
  <c r="C41" i="1" s="1"/>
  <c r="K39" i="7"/>
  <c r="J41" i="1" l="1"/>
  <c r="H41" i="1"/>
  <c r="L41" i="1"/>
  <c r="K41" i="1"/>
  <c r="M41" i="1"/>
  <c r="I41" i="1"/>
  <c r="S41" i="6"/>
  <c r="T41" i="6" s="1"/>
  <c r="X41" i="6" s="1"/>
  <c r="Z41" i="6" s="1"/>
  <c r="U41" i="6"/>
  <c r="Y41" i="6" s="1"/>
  <c r="AA41" i="6" s="1"/>
  <c r="N41" i="1" l="1"/>
  <c r="Q41" i="1"/>
  <c r="R41" i="1"/>
  <c r="V41" i="1" l="1"/>
  <c r="W41" i="1"/>
  <c r="O41" i="1"/>
  <c r="S41" i="1" s="1"/>
  <c r="T41" i="1" s="1"/>
  <c r="X41" i="1" s="1"/>
  <c r="Z41" i="1" s="1"/>
  <c r="I40" i="7" s="1"/>
  <c r="P41" i="1"/>
  <c r="U41" i="1" s="1"/>
  <c r="Y41" i="1" s="1"/>
  <c r="AA41" i="1" s="1"/>
  <c r="J40" i="7" s="1"/>
  <c r="F41" i="7" l="1"/>
  <c r="B42" i="6" l="1"/>
  <c r="C42" i="6" s="1"/>
  <c r="Q42" i="6" s="1"/>
  <c r="B42" i="1"/>
  <c r="C42" i="1" s="1"/>
  <c r="L41" i="7"/>
  <c r="D42" i="1"/>
  <c r="K40" i="7"/>
  <c r="J42" i="1" l="1"/>
  <c r="L42" i="1"/>
  <c r="M42" i="1"/>
  <c r="I42" i="1"/>
  <c r="H42" i="1"/>
  <c r="K42" i="1"/>
  <c r="S42" i="6"/>
  <c r="T42" i="6" s="1"/>
  <c r="X42" i="6" s="1"/>
  <c r="Z42" i="6" s="1"/>
  <c r="U42" i="6"/>
  <c r="Y42" i="6" s="1"/>
  <c r="AA42" i="6" s="1"/>
  <c r="R42" i="1" l="1"/>
  <c r="N42" i="1"/>
  <c r="Q42" i="1"/>
  <c r="O42" i="1" l="1"/>
  <c r="S42" i="1" s="1"/>
  <c r="T42" i="1" s="1"/>
  <c r="P42" i="1"/>
  <c r="U42" i="1" s="1"/>
  <c r="V42" i="1"/>
  <c r="W42" i="1"/>
  <c r="X42" i="1" l="1"/>
  <c r="Z42" i="1" s="1"/>
  <c r="I41" i="7" s="1"/>
  <c r="Y42" i="1"/>
  <c r="AA42" i="1" s="1"/>
  <c r="J41" i="7" s="1"/>
  <c r="K41" i="7" l="1"/>
  <c r="F42" i="7" l="1"/>
  <c r="D43" i="1" l="1"/>
  <c r="L42" i="7"/>
  <c r="B43" i="1"/>
  <c r="C43" i="1" s="1"/>
  <c r="B43" i="6"/>
  <c r="C43" i="6" s="1"/>
  <c r="Q43" i="6" s="1"/>
  <c r="S43" i="6" l="1"/>
  <c r="T43" i="6" s="1"/>
  <c r="X43" i="6" s="1"/>
  <c r="Z43" i="6" s="1"/>
  <c r="U43" i="6"/>
  <c r="Y43" i="6" s="1"/>
  <c r="AA43" i="6" s="1"/>
  <c r="I43" i="1"/>
  <c r="H43" i="1"/>
  <c r="M43" i="1"/>
  <c r="L43" i="1"/>
  <c r="K43" i="1"/>
  <c r="J43" i="1"/>
  <c r="R43" i="1" l="1"/>
  <c r="N43" i="1"/>
  <c r="Q43" i="1"/>
  <c r="O43" i="1" l="1"/>
  <c r="S43" i="1" s="1"/>
  <c r="T43" i="1" s="1"/>
  <c r="P43" i="1"/>
  <c r="U43" i="1" s="1"/>
  <c r="V43" i="1"/>
  <c r="W43" i="1"/>
  <c r="Y43" i="1" l="1"/>
  <c r="AA43" i="1" s="1"/>
  <c r="J42" i="7" s="1"/>
  <c r="X43" i="1"/>
  <c r="Z43" i="1" s="1"/>
  <c r="I42" i="7" s="1"/>
  <c r="K42" i="7" l="1"/>
  <c r="F43" i="7"/>
  <c r="D44" i="1" l="1"/>
  <c r="B44" i="6"/>
  <c r="C44" i="6" s="1"/>
  <c r="Q44" i="6" s="1"/>
  <c r="L43" i="7"/>
  <c r="B44" i="1"/>
  <c r="C44" i="1" s="1"/>
  <c r="S44" i="6" l="1"/>
  <c r="T44" i="6" s="1"/>
  <c r="X44" i="6" s="1"/>
  <c r="Z44" i="6" s="1"/>
  <c r="U44" i="6"/>
  <c r="Y44" i="6" s="1"/>
  <c r="AA44" i="6" s="1"/>
  <c r="K44" i="1"/>
  <c r="J44" i="1"/>
  <c r="M44" i="1"/>
  <c r="H44" i="1"/>
  <c r="R44" i="1" s="1"/>
  <c r="L44" i="1"/>
  <c r="I44" i="1"/>
  <c r="N44" i="1" l="1"/>
  <c r="Q44" i="1"/>
  <c r="V44" i="1" l="1"/>
  <c r="O44" i="1"/>
  <c r="S44" i="1" s="1"/>
  <c r="T44" i="1" s="1"/>
  <c r="P44" i="1"/>
  <c r="U44" i="1" s="1"/>
  <c r="W44" i="1"/>
  <c r="Y44" i="1" l="1"/>
  <c r="AA44" i="1" s="1"/>
  <c r="J43" i="7" s="1"/>
  <c r="X44" i="1"/>
  <c r="Z44" i="1" s="1"/>
  <c r="I43" i="7" s="1"/>
  <c r="K43" i="7" l="1"/>
  <c r="F44" i="7"/>
  <c r="D45" i="1" l="1"/>
  <c r="L44" i="7"/>
  <c r="B45" i="6"/>
  <c r="C45" i="6" s="1"/>
  <c r="Q45" i="6" s="1"/>
  <c r="B45" i="1"/>
  <c r="C45" i="1" s="1"/>
  <c r="U45" i="6" l="1"/>
  <c r="Y45" i="6" s="1"/>
  <c r="AA45" i="6" s="1"/>
  <c r="S45" i="6"/>
  <c r="T45" i="6" s="1"/>
  <c r="X45" i="6" s="1"/>
  <c r="Z45" i="6" s="1"/>
  <c r="L45" i="1"/>
  <c r="J45" i="1"/>
  <c r="K45" i="1"/>
  <c r="M45" i="1"/>
  <c r="H45" i="1"/>
  <c r="R45" i="1" s="1"/>
  <c r="I45" i="1"/>
  <c r="N45" i="1" l="1"/>
  <c r="Q45" i="1"/>
  <c r="P45" i="1" l="1"/>
  <c r="U45" i="1" s="1"/>
  <c r="O45" i="1"/>
  <c r="S45" i="1" s="1"/>
  <c r="T45" i="1" s="1"/>
  <c r="V45" i="1"/>
  <c r="W45" i="1"/>
  <c r="X45" i="1" l="1"/>
  <c r="Z45" i="1" s="1"/>
  <c r="I44" i="7" s="1"/>
  <c r="Y45" i="1"/>
  <c r="AA45" i="1" s="1"/>
  <c r="J44" i="7" s="1"/>
  <c r="K44" i="7" l="1"/>
  <c r="F45" i="7" l="1"/>
  <c r="B46" i="6" l="1"/>
  <c r="C46" i="6" s="1"/>
  <c r="Q46" i="6" s="1"/>
  <c r="B46" i="1"/>
  <c r="C46" i="1" s="1"/>
  <c r="D46" i="1"/>
  <c r="L45" i="7"/>
  <c r="K46" i="1" l="1"/>
  <c r="H46" i="1"/>
  <c r="R46" i="1" s="1"/>
  <c r="L46" i="1"/>
  <c r="I46" i="1"/>
  <c r="M46" i="1"/>
  <c r="J46" i="1"/>
  <c r="U46" i="6"/>
  <c r="Y46" i="6" s="1"/>
  <c r="AA46" i="6" s="1"/>
  <c r="S46" i="6"/>
  <c r="T46" i="6" s="1"/>
  <c r="X46" i="6" s="1"/>
  <c r="Z46" i="6" s="1"/>
  <c r="N46" i="1" l="1"/>
  <c r="W46" i="1"/>
  <c r="V46" i="1"/>
  <c r="O46" i="1" l="1"/>
  <c r="P46" i="1"/>
  <c r="Q46" i="1"/>
  <c r="S46" i="1" l="1"/>
  <c r="T46" i="1" s="1"/>
  <c r="X46" i="1" s="1"/>
  <c r="Z46" i="1" s="1"/>
  <c r="I45" i="7" s="1"/>
  <c r="U46" i="1"/>
  <c r="Y46" i="1" s="1"/>
  <c r="AA46" i="1" s="1"/>
  <c r="J45" i="7" s="1"/>
  <c r="F46" i="7" l="1"/>
  <c r="B47" i="6" l="1"/>
  <c r="C47" i="6" s="1"/>
  <c r="Q47" i="6" s="1"/>
  <c r="L46" i="7"/>
  <c r="D47" i="1"/>
  <c r="B47" i="1"/>
  <c r="C47" i="1" s="1"/>
  <c r="K45" i="7"/>
  <c r="M47" i="1" l="1"/>
  <c r="H47" i="1"/>
  <c r="L47" i="1"/>
  <c r="J47" i="1"/>
  <c r="I47" i="1"/>
  <c r="K47" i="1"/>
  <c r="R47" i="1" s="1"/>
  <c r="S47" i="6"/>
  <c r="T47" i="6" s="1"/>
  <c r="X47" i="6" s="1"/>
  <c r="Z47" i="6" s="1"/>
  <c r="U47" i="6"/>
  <c r="Y47" i="6" s="1"/>
  <c r="AA47" i="6" s="1"/>
  <c r="N47" i="1" l="1"/>
  <c r="Q47" i="1" l="1"/>
  <c r="O47" i="1"/>
  <c r="S47" i="1" s="1"/>
  <c r="T47" i="1" s="1"/>
  <c r="P47" i="1"/>
  <c r="U47" i="1" s="1"/>
  <c r="V47" i="1"/>
  <c r="W47" i="1"/>
  <c r="X47" i="1" l="1"/>
  <c r="Z47" i="1" s="1"/>
  <c r="I46" i="7" s="1"/>
  <c r="Y47" i="1"/>
  <c r="AA47" i="1" s="1"/>
  <c r="J46" i="7" s="1"/>
  <c r="F47" i="7" l="1"/>
  <c r="B48" i="1" l="1"/>
  <c r="C48" i="1" s="1"/>
  <c r="B48" i="6"/>
  <c r="C48" i="6" s="1"/>
  <c r="Q48" i="6" s="1"/>
  <c r="D48" i="1"/>
  <c r="L47" i="7"/>
  <c r="K46" i="7"/>
  <c r="U48" i="6" l="1"/>
  <c r="Y48" i="6" s="1"/>
  <c r="AA48" i="6" s="1"/>
  <c r="S48" i="6"/>
  <c r="T48" i="6" s="1"/>
  <c r="X48" i="6" s="1"/>
  <c r="Z48" i="6" s="1"/>
  <c r="H48" i="1"/>
  <c r="I48" i="1"/>
  <c r="M48" i="1"/>
  <c r="K48" i="1"/>
  <c r="J48" i="1"/>
  <c r="L48" i="1"/>
  <c r="N48" i="1" s="1"/>
  <c r="Q48" i="1" l="1"/>
  <c r="P48" i="1"/>
  <c r="U48" i="1" s="1"/>
  <c r="O48" i="1"/>
  <c r="S48" i="1" s="1"/>
  <c r="T48" i="1" s="1"/>
  <c r="R48" i="1"/>
  <c r="W48" i="1" l="1"/>
  <c r="V48" i="1"/>
  <c r="X48" i="1" l="1"/>
  <c r="Z48" i="1" s="1"/>
  <c r="I47" i="7" s="1"/>
  <c r="Y48" i="1"/>
  <c r="AA48" i="1" s="1"/>
  <c r="J47" i="7" s="1"/>
  <c r="K47" i="7" l="1"/>
  <c r="F48" i="7"/>
  <c r="D49" i="1" l="1"/>
  <c r="B49" i="1"/>
  <c r="C49" i="1" s="1"/>
  <c r="B49" i="6"/>
  <c r="C49" i="6" s="1"/>
  <c r="Q49" i="6" s="1"/>
  <c r="L48" i="7"/>
  <c r="S49" i="6" l="1"/>
  <c r="T49" i="6" s="1"/>
  <c r="X49" i="6" s="1"/>
  <c r="Z49" i="6" s="1"/>
  <c r="U49" i="6"/>
  <c r="Y49" i="6" s="1"/>
  <c r="AA49" i="6" s="1"/>
  <c r="I49" i="1"/>
  <c r="H49" i="1"/>
  <c r="J49" i="1"/>
  <c r="K49" i="1"/>
  <c r="M49" i="1"/>
  <c r="L49" i="1"/>
  <c r="N49" i="1" l="1"/>
  <c r="R49" i="1"/>
  <c r="V49" i="1" l="1"/>
  <c r="W49" i="1"/>
  <c r="P49" i="1"/>
  <c r="O49" i="1"/>
  <c r="Q49" i="1"/>
  <c r="S49" i="1" l="1"/>
  <c r="T49" i="1" s="1"/>
  <c r="U49" i="1"/>
  <c r="Y49" i="1"/>
  <c r="AA49" i="1" s="1"/>
  <c r="J48" i="7" s="1"/>
  <c r="X49" i="1"/>
  <c r="Z49" i="1" s="1"/>
  <c r="I48" i="7" s="1"/>
  <c r="K48" i="7" l="1"/>
  <c r="F49" i="7"/>
  <c r="D50" i="1" l="1"/>
  <c r="L49" i="7"/>
  <c r="B50" i="6"/>
  <c r="C50" i="6" s="1"/>
  <c r="Q50" i="6" s="1"/>
  <c r="B50" i="1"/>
  <c r="C50" i="1" s="1"/>
  <c r="U50" i="6" l="1"/>
  <c r="Y50" i="6" s="1"/>
  <c r="AA50" i="6" s="1"/>
  <c r="S50" i="6"/>
  <c r="T50" i="6" s="1"/>
  <c r="X50" i="6" s="1"/>
  <c r="Z50" i="6" s="1"/>
  <c r="M50" i="1"/>
  <c r="I50" i="1"/>
  <c r="L50" i="1"/>
  <c r="K50" i="1"/>
  <c r="H50" i="1"/>
  <c r="R50" i="1" s="1"/>
  <c r="J50" i="1"/>
  <c r="N50" i="1" l="1"/>
  <c r="Q50" i="1"/>
  <c r="P50" i="1"/>
  <c r="O50" i="1"/>
  <c r="S50" i="1" s="1"/>
  <c r="T50" i="1" s="1"/>
  <c r="V50" i="1"/>
  <c r="W50" i="1"/>
  <c r="U50" i="1" l="1"/>
  <c r="X50" i="1"/>
  <c r="Z50" i="1" s="1"/>
  <c r="I49" i="7" s="1"/>
  <c r="Y50" i="1"/>
  <c r="AA50" i="1" s="1"/>
  <c r="J49" i="7" s="1"/>
  <c r="K49" i="7" l="1"/>
  <c r="F50" i="7"/>
  <c r="B51" i="1" l="1"/>
  <c r="C51" i="1" s="1"/>
  <c r="L50" i="7"/>
  <c r="B51" i="6"/>
  <c r="C51" i="6" s="1"/>
  <c r="Q51" i="6" s="1"/>
  <c r="D51" i="1"/>
  <c r="H51" i="1" l="1"/>
  <c r="J51" i="1"/>
  <c r="L51" i="1"/>
  <c r="I51" i="1"/>
  <c r="K51" i="1"/>
  <c r="M51" i="1"/>
  <c r="S51" i="6"/>
  <c r="T51" i="6" s="1"/>
  <c r="X51" i="6" s="1"/>
  <c r="Z51" i="6" s="1"/>
  <c r="U51" i="6"/>
  <c r="Y51" i="6" s="1"/>
  <c r="AA51" i="6" s="1"/>
  <c r="N51" i="1" l="1"/>
  <c r="Q51" i="1"/>
  <c r="R51" i="1"/>
  <c r="W51" i="1" l="1"/>
  <c r="V51" i="1"/>
  <c r="P51" i="1"/>
  <c r="U51" i="1" s="1"/>
  <c r="O51" i="1"/>
  <c r="S51" i="1" s="1"/>
  <c r="T51" i="1" s="1"/>
  <c r="Y51" i="1" l="1"/>
  <c r="AA51" i="1" s="1"/>
  <c r="J50" i="7" s="1"/>
  <c r="X51" i="1"/>
  <c r="Z51" i="1" s="1"/>
  <c r="I50" i="7" s="1"/>
  <c r="K50" i="7" l="1"/>
  <c r="F51" i="7"/>
  <c r="B52" i="6" l="1"/>
  <c r="C52" i="6" s="1"/>
  <c r="Q52" i="6" s="1"/>
  <c r="D52" i="1"/>
  <c r="L51" i="7"/>
  <c r="B52" i="1"/>
  <c r="C52" i="1" s="1"/>
  <c r="H52" i="1" l="1"/>
  <c r="M52" i="1"/>
  <c r="K52" i="1"/>
  <c r="L52" i="1"/>
  <c r="I52" i="1"/>
  <c r="J52" i="1"/>
  <c r="U52" i="6"/>
  <c r="Y52" i="6" s="1"/>
  <c r="AA52" i="6" s="1"/>
  <c r="S52" i="6"/>
  <c r="T52" i="6" s="1"/>
  <c r="X52" i="6" s="1"/>
  <c r="Z52" i="6" s="1"/>
  <c r="N52" i="1" l="1"/>
  <c r="R52" i="1"/>
  <c r="W52" i="1" l="1"/>
  <c r="V52" i="1"/>
  <c r="Q52" i="1"/>
  <c r="P52" i="1"/>
  <c r="O52" i="1"/>
  <c r="S52" i="1" l="1"/>
  <c r="T52" i="1" s="1"/>
  <c r="U52" i="1"/>
  <c r="Y52" i="1"/>
  <c r="AA52" i="1" s="1"/>
  <c r="J51" i="7" s="1"/>
  <c r="X52" i="1"/>
  <c r="Z52" i="1" s="1"/>
  <c r="I51" i="7" s="1"/>
  <c r="F52" i="7" l="1"/>
  <c r="B53" i="1" l="1"/>
  <c r="C53" i="1" s="1"/>
  <c r="L52" i="7"/>
  <c r="D53" i="1"/>
  <c r="B53" i="6"/>
  <c r="C53" i="6" s="1"/>
  <c r="Q53" i="6" s="1"/>
  <c r="K51" i="7"/>
  <c r="U53" i="6" l="1"/>
  <c r="Y53" i="6" s="1"/>
  <c r="AA53" i="6" s="1"/>
  <c r="S53" i="6"/>
  <c r="T53" i="6" s="1"/>
  <c r="X53" i="6" s="1"/>
  <c r="Z53" i="6" s="1"/>
  <c r="M53" i="1"/>
  <c r="L53" i="1"/>
  <c r="K53" i="1"/>
  <c r="I53" i="1"/>
  <c r="J53" i="1"/>
  <c r="H53" i="1"/>
  <c r="R53" i="1" s="1"/>
  <c r="N53" i="1" l="1"/>
  <c r="Q53" i="1"/>
  <c r="V53" i="1" l="1"/>
  <c r="O53" i="1"/>
  <c r="S53" i="1" s="1"/>
  <c r="T53" i="1" s="1"/>
  <c r="P53" i="1"/>
  <c r="U53" i="1" s="1"/>
  <c r="W53" i="1"/>
  <c r="X53" i="1" l="1"/>
  <c r="Z53" i="1" s="1"/>
  <c r="I52" i="7" s="1"/>
  <c r="Y53" i="1"/>
  <c r="AA53" i="1" s="1"/>
  <c r="J52" i="7" s="1"/>
  <c r="K52" i="7" l="1"/>
  <c r="F53" i="7" l="1"/>
  <c r="B54" i="6" l="1"/>
  <c r="C54" i="6" s="1"/>
  <c r="Q54" i="6" s="1"/>
  <c r="L53" i="7"/>
  <c r="D54" i="1"/>
  <c r="B54" i="1"/>
  <c r="C54" i="1" s="1"/>
  <c r="K54" i="1" l="1"/>
  <c r="I54" i="1"/>
  <c r="J54" i="1"/>
  <c r="M54" i="1"/>
  <c r="H54" i="1"/>
  <c r="R54" i="1" s="1"/>
  <c r="L54" i="1"/>
  <c r="U54" i="6"/>
  <c r="Y54" i="6" s="1"/>
  <c r="AA54" i="6" s="1"/>
  <c r="S54" i="6"/>
  <c r="T54" i="6" s="1"/>
  <c r="X54" i="6" s="1"/>
  <c r="Z54" i="6" s="1"/>
  <c r="N54" i="1" l="1"/>
  <c r="W54" i="1"/>
  <c r="V54" i="1" l="1"/>
  <c r="P54" i="1"/>
  <c r="O54" i="1"/>
  <c r="Q54" i="1"/>
  <c r="S54" i="1" l="1"/>
  <c r="T54" i="1" s="1"/>
  <c r="X54" i="1" s="1"/>
  <c r="Z54" i="1" s="1"/>
  <c r="I53" i="7" s="1"/>
  <c r="U54" i="1"/>
  <c r="Y54" i="1" s="1"/>
  <c r="AA54" i="1" s="1"/>
  <c r="J53" i="7" s="1"/>
  <c r="K53" i="7" l="1"/>
  <c r="F54" i="7" l="1"/>
  <c r="B55" i="6" l="1"/>
  <c r="C55" i="6" s="1"/>
  <c r="Q55" i="6" s="1"/>
  <c r="D55" i="1"/>
  <c r="L54" i="7"/>
  <c r="B55" i="1"/>
  <c r="C55" i="1" s="1"/>
  <c r="M55" i="1" l="1"/>
  <c r="L55" i="1"/>
  <c r="J55" i="1"/>
  <c r="I55" i="1"/>
  <c r="K55" i="1"/>
  <c r="H55" i="1"/>
  <c r="R55" i="1" s="1"/>
  <c r="U55" i="6"/>
  <c r="Y55" i="6" s="1"/>
  <c r="AA55" i="6" s="1"/>
  <c r="S55" i="6"/>
  <c r="T55" i="6" s="1"/>
  <c r="X55" i="6" s="1"/>
  <c r="Z55" i="6" s="1"/>
  <c r="N55" i="1" l="1"/>
  <c r="Q55" i="1" s="1"/>
  <c r="O55" i="1" l="1"/>
  <c r="S55" i="1" s="1"/>
  <c r="T55" i="1" s="1"/>
  <c r="P55" i="1"/>
  <c r="U55" i="1" s="1"/>
  <c r="W55" i="1"/>
  <c r="V55" i="1"/>
  <c r="Y55" i="1" l="1"/>
  <c r="AA55" i="1" s="1"/>
  <c r="J54" i="7" s="1"/>
  <c r="X55" i="1"/>
  <c r="Z55" i="1" s="1"/>
  <c r="I54" i="7" s="1"/>
  <c r="K54" i="7" l="1"/>
  <c r="F55" i="7"/>
  <c r="B56" i="1" l="1"/>
  <c r="C56" i="1" s="1"/>
  <c r="D56" i="1"/>
  <c r="B56" i="6"/>
  <c r="C56" i="6" s="1"/>
  <c r="Q56" i="6" s="1"/>
  <c r="L55" i="7"/>
  <c r="M56" i="1" l="1"/>
  <c r="K56" i="1"/>
  <c r="I56" i="1"/>
  <c r="H56" i="1"/>
  <c r="R56" i="1" s="1"/>
  <c r="L56" i="1"/>
  <c r="J56" i="1"/>
  <c r="U56" i="6"/>
  <c r="Y56" i="6" s="1"/>
  <c r="AA56" i="6" s="1"/>
  <c r="S56" i="6"/>
  <c r="T56" i="6" s="1"/>
  <c r="X56" i="6" s="1"/>
  <c r="Z56" i="6" s="1"/>
  <c r="N56" i="1" l="1"/>
  <c r="V56" i="1"/>
  <c r="W56" i="1"/>
  <c r="Q56" i="1" l="1"/>
  <c r="P56" i="1"/>
  <c r="U56" i="1" s="1"/>
  <c r="Y56" i="1" s="1"/>
  <c r="AA56" i="1" s="1"/>
  <c r="J55" i="7" s="1"/>
  <c r="O56" i="1"/>
  <c r="S56" i="1" s="1"/>
  <c r="T56" i="1" s="1"/>
  <c r="X56" i="1" s="1"/>
  <c r="Z56" i="1" s="1"/>
  <c r="I55" i="7" s="1"/>
  <c r="K55" i="7" l="1"/>
  <c r="F56" i="7"/>
  <c r="D57" i="1" l="1"/>
  <c r="B57" i="6"/>
  <c r="C57" i="6" s="1"/>
  <c r="Q57" i="6" s="1"/>
  <c r="B57" i="1"/>
  <c r="C57" i="1" s="1"/>
  <c r="L56" i="7"/>
  <c r="U57" i="6" l="1"/>
  <c r="Y57" i="6" s="1"/>
  <c r="AA57" i="6" s="1"/>
  <c r="S57" i="6"/>
  <c r="T57" i="6" s="1"/>
  <c r="X57" i="6" s="1"/>
  <c r="Z57" i="6" s="1"/>
  <c r="M57" i="1"/>
  <c r="L57" i="1"/>
  <c r="I57" i="1"/>
  <c r="H57" i="1"/>
  <c r="J57" i="1"/>
  <c r="K57" i="1"/>
  <c r="R57" i="1" l="1"/>
  <c r="N57" i="1"/>
  <c r="Q57" i="1"/>
  <c r="O57" i="1" l="1"/>
  <c r="S57" i="1" s="1"/>
  <c r="T57" i="1" s="1"/>
  <c r="P57" i="1"/>
  <c r="U57" i="1" s="1"/>
  <c r="V57" i="1"/>
  <c r="W57" i="1"/>
  <c r="Y57" i="1" l="1"/>
  <c r="AA57" i="1" s="1"/>
  <c r="J56" i="7" s="1"/>
  <c r="X57" i="1"/>
  <c r="Z57" i="1" s="1"/>
  <c r="I56" i="7" s="1"/>
  <c r="K56" i="7" l="1"/>
  <c r="F57" i="7" l="1"/>
  <c r="B58" i="6" l="1"/>
  <c r="C58" i="6" s="1"/>
  <c r="Q58" i="6" s="1"/>
  <c r="B58" i="1"/>
  <c r="C58" i="1" s="1"/>
  <c r="D58" i="1"/>
  <c r="L57" i="7"/>
  <c r="L58" i="1" l="1"/>
  <c r="H58" i="1"/>
  <c r="J58" i="1"/>
  <c r="M58" i="1"/>
  <c r="I58" i="1"/>
  <c r="K58" i="1"/>
  <c r="S58" i="6"/>
  <c r="T58" i="6" s="1"/>
  <c r="X58" i="6" s="1"/>
  <c r="Z58" i="6" s="1"/>
  <c r="U58" i="6"/>
  <c r="Y58" i="6" s="1"/>
  <c r="AA58" i="6" s="1"/>
  <c r="R58" i="1" l="1"/>
  <c r="N58" i="1"/>
  <c r="Q58" i="1" l="1"/>
  <c r="P58" i="1"/>
  <c r="U58" i="1" s="1"/>
  <c r="O58" i="1"/>
  <c r="S58" i="1" s="1"/>
  <c r="T58" i="1" s="1"/>
  <c r="W58" i="1"/>
  <c r="V58" i="1"/>
  <c r="Y58" i="1" l="1"/>
  <c r="AA58" i="1" s="1"/>
  <c r="J57" i="7" s="1"/>
  <c r="X58" i="1"/>
  <c r="Z58" i="1" s="1"/>
  <c r="I57" i="7" s="1"/>
  <c r="K57" i="7" l="1"/>
  <c r="F58" i="7"/>
  <c r="B59" i="1" l="1"/>
  <c r="C59" i="1" s="1"/>
  <c r="L58" i="7"/>
  <c r="B59" i="6"/>
  <c r="C59" i="6" s="1"/>
  <c r="Q59" i="6" s="1"/>
  <c r="D59" i="1"/>
  <c r="M59" i="1" l="1"/>
  <c r="L59" i="1"/>
  <c r="I59" i="1"/>
  <c r="J59" i="1"/>
  <c r="K59" i="1"/>
  <c r="H59" i="1"/>
  <c r="U59" i="6"/>
  <c r="Y59" i="6" s="1"/>
  <c r="AA59" i="6" s="1"/>
  <c r="S59" i="6"/>
  <c r="T59" i="6" s="1"/>
  <c r="X59" i="6" s="1"/>
  <c r="Z59" i="6" s="1"/>
  <c r="R59" i="1" l="1"/>
  <c r="W59" i="1" s="1"/>
  <c r="N59" i="1"/>
  <c r="V59" i="1" l="1"/>
  <c r="Q59" i="1"/>
  <c r="O59" i="1"/>
  <c r="P59" i="1"/>
  <c r="S59" i="1" l="1"/>
  <c r="T59" i="1" s="1"/>
  <c r="X59" i="1" s="1"/>
  <c r="Z59" i="1" s="1"/>
  <c r="I58" i="7" s="1"/>
  <c r="U59" i="1"/>
  <c r="Y59" i="1" s="1"/>
  <c r="AA59" i="1" s="1"/>
  <c r="J58" i="7" s="1"/>
  <c r="F59" i="7" l="1"/>
  <c r="L59" i="7" l="1"/>
  <c r="B60" i="1"/>
  <c r="C60" i="1" s="1"/>
  <c r="B60" i="6"/>
  <c r="C60" i="6" s="1"/>
  <c r="Q60" i="6" s="1"/>
  <c r="D60" i="1"/>
  <c r="K58" i="7"/>
  <c r="S60" i="6" l="1"/>
  <c r="T60" i="6" s="1"/>
  <c r="X60" i="6" s="1"/>
  <c r="Z60" i="6" s="1"/>
  <c r="U60" i="6"/>
  <c r="Y60" i="6" s="1"/>
  <c r="AA60" i="6" s="1"/>
  <c r="K60" i="1"/>
  <c r="L60" i="1"/>
  <c r="H60" i="1"/>
  <c r="R60" i="1" s="1"/>
  <c r="I60" i="1"/>
  <c r="J60" i="1"/>
  <c r="M60" i="1"/>
  <c r="N60" i="1" l="1"/>
  <c r="Q60" i="1"/>
  <c r="V60" i="1" l="1"/>
  <c r="O60" i="1"/>
  <c r="S60" i="1" s="1"/>
  <c r="T60" i="1" s="1"/>
  <c r="P60" i="1"/>
  <c r="U60" i="1" s="1"/>
  <c r="W60" i="1"/>
  <c r="X60" i="1" l="1"/>
  <c r="Z60" i="1" s="1"/>
  <c r="I59" i="7" s="1"/>
  <c r="Y60" i="1"/>
  <c r="AA60" i="1" s="1"/>
  <c r="J59" i="7" s="1"/>
  <c r="K59" i="7" l="1"/>
  <c r="F60" i="7"/>
  <c r="D61" i="1"/>
  <c r="B61" i="1"/>
  <c r="C61" i="1" s="1"/>
  <c r="B61" i="6"/>
  <c r="C61" i="6" s="1"/>
  <c r="Q61" i="6" s="1"/>
  <c r="L60" i="7"/>
  <c r="S61" i="6" l="1"/>
  <c r="T61" i="6" s="1"/>
  <c r="X61" i="6" s="1"/>
  <c r="Z61" i="6" s="1"/>
  <c r="U61" i="6"/>
  <c r="Y61" i="6" s="1"/>
  <c r="AA61" i="6" s="1"/>
  <c r="M61" i="1"/>
  <c r="L61" i="1"/>
  <c r="J61" i="1"/>
  <c r="K61" i="1"/>
  <c r="H61" i="1"/>
  <c r="I61" i="1"/>
  <c r="R61" i="1" l="1"/>
  <c r="N61" i="1"/>
  <c r="V61" i="1" s="1"/>
  <c r="Q61" i="1" l="1"/>
  <c r="P61" i="1"/>
  <c r="U61" i="1" s="1"/>
  <c r="O61" i="1"/>
  <c r="S61" i="1" s="1"/>
  <c r="T61" i="1" s="1"/>
  <c r="W61" i="1"/>
  <c r="X61" i="1" l="1"/>
  <c r="Z61" i="1" s="1"/>
  <c r="I60" i="7" s="1"/>
  <c r="Y61" i="1"/>
  <c r="AA61" i="1" s="1"/>
  <c r="J60" i="7" l="1"/>
  <c r="K60" i="7" s="1"/>
  <c r="F61" i="7" l="1"/>
  <c r="L61" i="7"/>
  <c r="B62" i="6"/>
  <c r="C62" i="6" s="1"/>
  <c r="Q62" i="6" s="1"/>
  <c r="B62" i="1"/>
  <c r="C62" i="1" s="1"/>
  <c r="D62" i="1"/>
  <c r="S62" i="6" l="1"/>
  <c r="T62" i="6" s="1"/>
  <c r="X62" i="6" s="1"/>
  <c r="Z62" i="6" s="1"/>
  <c r="U62" i="6"/>
  <c r="Y62" i="6" s="1"/>
  <c r="AA62" i="6" s="1"/>
  <c r="K62" i="1"/>
  <c r="I62" i="1"/>
  <c r="H62" i="1"/>
  <c r="R62" i="1" s="1"/>
  <c r="L62" i="1"/>
  <c r="J62" i="1"/>
  <c r="M62" i="1"/>
  <c r="N62" i="1" l="1"/>
  <c r="Q62" i="1"/>
  <c r="W62" i="1"/>
  <c r="V62" i="1"/>
  <c r="P62" i="1" l="1"/>
  <c r="U62" i="1" s="1"/>
  <c r="Y62" i="1" s="1"/>
  <c r="AA62" i="1" s="1"/>
  <c r="J61" i="7" s="1"/>
  <c r="O62" i="1"/>
  <c r="S62" i="1" s="1"/>
  <c r="T62" i="1" s="1"/>
  <c r="X62" i="1" s="1"/>
  <c r="Z62" i="1" s="1"/>
  <c r="I61" i="7" s="1"/>
  <c r="K61" i="7" l="1"/>
  <c r="F62" i="7"/>
  <c r="B63" i="1" l="1"/>
  <c r="C63" i="1" s="1"/>
  <c r="D63" i="1"/>
  <c r="L62" i="7"/>
  <c r="B63" i="6"/>
  <c r="C63" i="6" s="1"/>
  <c r="Q63" i="6" s="1"/>
  <c r="U63" i="6" l="1"/>
  <c r="Y63" i="6" s="1"/>
  <c r="AA63" i="6" s="1"/>
  <c r="S63" i="6"/>
  <c r="T63" i="6" s="1"/>
  <c r="X63" i="6" s="1"/>
  <c r="Z63" i="6" s="1"/>
  <c r="I63" i="1"/>
  <c r="M63" i="1"/>
  <c r="K63" i="1"/>
  <c r="L63" i="1"/>
  <c r="J63" i="1"/>
  <c r="H63" i="1"/>
  <c r="R63" i="1" s="1"/>
  <c r="N63" i="1" l="1"/>
  <c r="Q63" i="1" l="1"/>
  <c r="O63" i="1"/>
  <c r="S63" i="1" s="1"/>
  <c r="T63" i="1" s="1"/>
  <c r="P63" i="1"/>
  <c r="U63" i="1" s="1"/>
  <c r="V63" i="1"/>
  <c r="W63" i="1"/>
  <c r="Y63" i="1" l="1"/>
  <c r="AA63" i="1" s="1"/>
  <c r="J62" i="7" s="1"/>
  <c r="X63" i="1"/>
  <c r="Z63" i="1" s="1"/>
  <c r="I62" i="7" s="1"/>
  <c r="K62" i="7" l="1"/>
  <c r="F63" i="7"/>
  <c r="B64" i="6" l="1"/>
  <c r="C64" i="6" s="1"/>
  <c r="Q64" i="6" s="1"/>
  <c r="D64" i="1"/>
  <c r="L63" i="7"/>
  <c r="B64" i="1"/>
  <c r="C64" i="1" s="1"/>
  <c r="I64" i="1" l="1"/>
  <c r="H64" i="1"/>
  <c r="J64" i="1"/>
  <c r="M64" i="1"/>
  <c r="L64" i="1"/>
  <c r="K64" i="1"/>
  <c r="U64" i="6"/>
  <c r="Y64" i="6" s="1"/>
  <c r="AA64" i="6" s="1"/>
  <c r="S64" i="6"/>
  <c r="T64" i="6" s="1"/>
  <c r="X64" i="6" s="1"/>
  <c r="Z64" i="6" s="1"/>
  <c r="R64" i="1" l="1"/>
  <c r="N64" i="1"/>
  <c r="Q64" i="1" l="1"/>
  <c r="O64" i="1"/>
  <c r="P64" i="1"/>
  <c r="V64" i="1"/>
  <c r="W64" i="1"/>
  <c r="U64" i="1" l="1"/>
  <c r="S64" i="1"/>
  <c r="T64" i="1" s="1"/>
  <c r="X64" i="1" s="1"/>
  <c r="Z64" i="1" s="1"/>
  <c r="I63" i="7" s="1"/>
  <c r="Y64" i="1"/>
  <c r="AA64" i="1" s="1"/>
  <c r="J63" i="7" s="1"/>
  <c r="K63" i="7" l="1"/>
  <c r="F64" i="7"/>
  <c r="D65" i="1" l="1"/>
  <c r="B65" i="6"/>
  <c r="C65" i="6" s="1"/>
  <c r="Q65" i="6" s="1"/>
  <c r="L64" i="7"/>
  <c r="B65" i="1"/>
  <c r="C65" i="1" s="1"/>
  <c r="S65" i="6" l="1"/>
  <c r="T65" i="6" s="1"/>
  <c r="X65" i="6" s="1"/>
  <c r="Z65" i="6" s="1"/>
  <c r="U65" i="6"/>
  <c r="Y65" i="6" s="1"/>
  <c r="AA65" i="6" s="1"/>
  <c r="J65" i="1"/>
  <c r="L65" i="1"/>
  <c r="K65" i="1"/>
  <c r="I65" i="1"/>
  <c r="H65" i="1"/>
  <c r="R65" i="1" s="1"/>
  <c r="M65" i="1"/>
  <c r="N65" i="1" l="1"/>
  <c r="Q65" i="1" s="1"/>
  <c r="W65" i="1"/>
  <c r="V65" i="1"/>
  <c r="P65" i="1" l="1"/>
  <c r="U65" i="1" s="1"/>
  <c r="O65" i="1"/>
  <c r="S65" i="1" s="1"/>
  <c r="T65" i="1" s="1"/>
  <c r="X65" i="1" s="1"/>
  <c r="Z65" i="1" s="1"/>
  <c r="I64" i="7" s="1"/>
  <c r="Y65" i="1"/>
  <c r="AA65" i="1" s="1"/>
  <c r="J64" i="7" s="1"/>
  <c r="K64" i="7" l="1"/>
  <c r="F65" i="7" l="1"/>
  <c r="D66" i="1" l="1"/>
  <c r="L65" i="7"/>
  <c r="B66" i="1"/>
  <c r="C66" i="1" s="1"/>
  <c r="B66" i="6"/>
  <c r="C66" i="6" s="1"/>
  <c r="Q66" i="6" s="1"/>
  <c r="S66" i="6" l="1"/>
  <c r="T66" i="6" s="1"/>
  <c r="X66" i="6" s="1"/>
  <c r="Z66" i="6" s="1"/>
  <c r="U66" i="6"/>
  <c r="Y66" i="6" s="1"/>
  <c r="AA66" i="6" s="1"/>
  <c r="J66" i="1"/>
  <c r="H66" i="1"/>
  <c r="L66" i="1"/>
  <c r="M66" i="1"/>
  <c r="K66" i="1"/>
  <c r="I66" i="1"/>
  <c r="N66" i="1" l="1"/>
  <c r="Q66" i="1"/>
  <c r="R66" i="1"/>
  <c r="V66" i="1" l="1"/>
  <c r="W66" i="1"/>
  <c r="O66" i="1"/>
  <c r="S66" i="1" s="1"/>
  <c r="T66" i="1" s="1"/>
  <c r="P66" i="1"/>
  <c r="U66" i="1" s="1"/>
  <c r="X66" i="1" l="1"/>
  <c r="Z66" i="1" s="1"/>
  <c r="I65" i="7" s="1"/>
  <c r="Y66" i="1"/>
  <c r="AA66" i="1" s="1"/>
  <c r="J65" i="7" s="1"/>
  <c r="F66" i="7" l="1"/>
  <c r="D67" i="1" l="1"/>
  <c r="L66" i="7"/>
  <c r="B67" i="1"/>
  <c r="C67" i="1" s="1"/>
  <c r="B67" i="6"/>
  <c r="C67" i="6" s="1"/>
  <c r="Q67" i="6" s="1"/>
  <c r="K65" i="7"/>
  <c r="S67" i="6" l="1"/>
  <c r="T67" i="6" s="1"/>
  <c r="X67" i="6" s="1"/>
  <c r="Z67" i="6" s="1"/>
  <c r="U67" i="6"/>
  <c r="Y67" i="6" s="1"/>
  <c r="AA67" i="6" s="1"/>
  <c r="J67" i="1"/>
  <c r="M67" i="1"/>
  <c r="I67" i="1"/>
  <c r="H67" i="1"/>
  <c r="K67" i="1"/>
  <c r="L67" i="1"/>
  <c r="N67" i="1" l="1"/>
  <c r="Q67" i="1"/>
  <c r="R67" i="1"/>
  <c r="W67" i="1" l="1"/>
  <c r="V67" i="1"/>
  <c r="O67" i="1"/>
  <c r="S67" i="1" s="1"/>
  <c r="T67" i="1" s="1"/>
  <c r="P67" i="1"/>
  <c r="U67" i="1" s="1"/>
  <c r="Y67" i="1" l="1"/>
  <c r="AA67" i="1" s="1"/>
  <c r="J66" i="7" s="1"/>
  <c r="X67" i="1"/>
  <c r="Z67" i="1" s="1"/>
  <c r="I66" i="7" s="1"/>
  <c r="K66" i="7" l="1"/>
  <c r="F67" i="7"/>
  <c r="D68" i="1" l="1"/>
  <c r="B68" i="1"/>
  <c r="C68" i="1" s="1"/>
  <c r="B68" i="6"/>
  <c r="C68" i="6" s="1"/>
  <c r="Q68" i="6" s="1"/>
  <c r="L67" i="7"/>
  <c r="U68" i="6" l="1"/>
  <c r="Y68" i="6" s="1"/>
  <c r="AA68" i="6" s="1"/>
  <c r="S68" i="6"/>
  <c r="T68" i="6" s="1"/>
  <c r="X68" i="6" s="1"/>
  <c r="Z68" i="6" s="1"/>
  <c r="L68" i="1"/>
  <c r="K68" i="1"/>
  <c r="I68" i="1"/>
  <c r="M68" i="1"/>
  <c r="H68" i="1"/>
  <c r="R68" i="1" s="1"/>
  <c r="J68" i="1"/>
  <c r="N68" i="1" l="1"/>
  <c r="Q68" i="1"/>
  <c r="O68" i="1" l="1"/>
  <c r="P68" i="1"/>
  <c r="U68" i="1" s="1"/>
  <c r="S68" i="1"/>
  <c r="T68" i="1" s="1"/>
  <c r="W68" i="1"/>
  <c r="V68" i="1"/>
  <c r="X68" i="1" l="1"/>
  <c r="Z68" i="1" s="1"/>
  <c r="I67" i="7" s="1"/>
  <c r="Y68" i="1"/>
  <c r="AA68" i="1" s="1"/>
  <c r="J67" i="7" l="1"/>
  <c r="K67" i="7" s="1"/>
  <c r="F68" i="7" l="1"/>
  <c r="B69" i="1" l="1"/>
  <c r="C69" i="1" s="1"/>
  <c r="B69" i="6"/>
  <c r="C69" i="6" s="1"/>
  <c r="Q69" i="6" s="1"/>
  <c r="L68" i="7"/>
  <c r="D69" i="1"/>
  <c r="K69" i="1" l="1"/>
  <c r="H69" i="1"/>
  <c r="R69" i="1" s="1"/>
  <c r="J69" i="1"/>
  <c r="L69" i="1"/>
  <c r="I69" i="1"/>
  <c r="M69" i="1"/>
  <c r="S69" i="6"/>
  <c r="T69" i="6" s="1"/>
  <c r="X69" i="6" s="1"/>
  <c r="Z69" i="6" s="1"/>
  <c r="U69" i="6"/>
  <c r="Y69" i="6" s="1"/>
  <c r="AA69" i="6" s="1"/>
  <c r="N69" i="1" l="1"/>
  <c r="V69" i="1" l="1"/>
  <c r="Q69" i="1"/>
  <c r="O69" i="1"/>
  <c r="S69" i="1" s="1"/>
  <c r="T69" i="1" s="1"/>
  <c r="W69" i="1"/>
  <c r="Y69" i="1" s="1"/>
  <c r="AA69" i="1" s="1"/>
  <c r="J68" i="7" s="1"/>
  <c r="P69" i="1"/>
  <c r="U69" i="1" s="1"/>
  <c r="X69" i="1" l="1"/>
  <c r="Z69" i="1" s="1"/>
  <c r="I68" i="7" s="1"/>
  <c r="F69" i="7" l="1"/>
  <c r="K68" i="7"/>
  <c r="B70" i="1" l="1"/>
  <c r="C70" i="1" s="1"/>
  <c r="D70" i="1"/>
  <c r="L69" i="7"/>
  <c r="B70" i="6"/>
  <c r="C70" i="6" s="1"/>
  <c r="Q70" i="6" s="1"/>
  <c r="H70" i="1" l="1"/>
  <c r="K70" i="1"/>
  <c r="I70" i="1"/>
  <c r="M70" i="1"/>
  <c r="L70" i="1"/>
  <c r="J70" i="1"/>
  <c r="S70" i="6"/>
  <c r="T70" i="6" s="1"/>
  <c r="X70" i="6" s="1"/>
  <c r="Z70" i="6" s="1"/>
  <c r="U70" i="6"/>
  <c r="Y70" i="6" s="1"/>
  <c r="AA70" i="6" s="1"/>
  <c r="N70" i="1" l="1"/>
  <c r="R70" i="1"/>
  <c r="V70" i="1" l="1"/>
  <c r="W70" i="1"/>
  <c r="O70" i="1"/>
  <c r="P70" i="1"/>
  <c r="Q70" i="1"/>
  <c r="S70" i="1" l="1"/>
  <c r="T70" i="1" s="1"/>
  <c r="X70" i="1" s="1"/>
  <c r="Z70" i="1" s="1"/>
  <c r="I69" i="7" s="1"/>
  <c r="U70" i="1"/>
  <c r="Y70" i="1"/>
  <c r="AA70" i="1" s="1"/>
  <c r="J69" i="7" s="1"/>
  <c r="K69" i="7"/>
  <c r="F70" i="7" l="1"/>
  <c r="B71" i="6" l="1"/>
  <c r="C71" i="6" s="1"/>
  <c r="Q71" i="6" s="1"/>
  <c r="B71" i="1"/>
  <c r="C71" i="1" s="1"/>
  <c r="D71" i="1"/>
  <c r="L70" i="7"/>
  <c r="M71" i="1" l="1"/>
  <c r="H71" i="1"/>
  <c r="L71" i="1"/>
  <c r="N71" i="1" s="1"/>
  <c r="I71" i="1"/>
  <c r="J71" i="1"/>
  <c r="K71" i="1"/>
  <c r="U71" i="6"/>
  <c r="Y71" i="6" s="1"/>
  <c r="AA71" i="6" s="1"/>
  <c r="S71" i="6"/>
  <c r="T71" i="6" s="1"/>
  <c r="X71" i="6" s="1"/>
  <c r="Z71" i="6" s="1"/>
  <c r="P71" i="1"/>
  <c r="O71" i="1"/>
  <c r="Q71" i="1"/>
  <c r="R71" i="1" l="1"/>
  <c r="S71" i="1"/>
  <c r="T71" i="1" s="1"/>
  <c r="U71" i="1"/>
  <c r="V71" i="1" l="1"/>
  <c r="W71" i="1"/>
  <c r="X71" i="1" l="1"/>
  <c r="Z71" i="1" s="1"/>
  <c r="I70" i="7" s="1"/>
  <c r="Y71" i="1"/>
  <c r="AA71" i="1" s="1"/>
  <c r="J70" i="7" s="1"/>
  <c r="K70" i="7"/>
  <c r="F71" i="7" l="1"/>
  <c r="D72" i="1" l="1"/>
  <c r="B72" i="6"/>
  <c r="C72" i="6" s="1"/>
  <c r="Q72" i="6" s="1"/>
  <c r="L71" i="7"/>
  <c r="B72" i="1"/>
  <c r="C72" i="1" s="1"/>
  <c r="U72" i="6" l="1"/>
  <c r="Y72" i="6" s="1"/>
  <c r="AA72" i="6" s="1"/>
  <c r="S72" i="6"/>
  <c r="T72" i="6" s="1"/>
  <c r="X72" i="6" s="1"/>
  <c r="Z72" i="6" s="1"/>
  <c r="H72" i="1"/>
  <c r="K72" i="1"/>
  <c r="M72" i="1"/>
  <c r="J72" i="1"/>
  <c r="I72" i="1"/>
  <c r="L72" i="1"/>
  <c r="N72" i="1" l="1"/>
  <c r="R72" i="1"/>
  <c r="V72" i="1" l="1"/>
  <c r="W72" i="1"/>
  <c r="O72" i="1"/>
  <c r="P72" i="1"/>
  <c r="Q72" i="1"/>
  <c r="U72" i="1" l="1"/>
  <c r="S72" i="1"/>
  <c r="T72" i="1" s="1"/>
  <c r="X72" i="1" s="1"/>
  <c r="Z72" i="1" s="1"/>
  <c r="I71" i="7" s="1"/>
  <c r="Y72" i="1"/>
  <c r="AA72" i="1" s="1"/>
  <c r="J71" i="7" s="1"/>
  <c r="F72" i="7" l="1"/>
  <c r="K71" i="7"/>
  <c r="B73" i="6" l="1"/>
  <c r="C73" i="6" s="1"/>
  <c r="Q73" i="6" s="1"/>
  <c r="B73" i="1"/>
  <c r="C73" i="1" s="1"/>
  <c r="L72" i="7"/>
  <c r="D73" i="1"/>
  <c r="H73" i="1" l="1"/>
  <c r="J73" i="1"/>
  <c r="L73" i="1"/>
  <c r="K73" i="1"/>
  <c r="I73" i="1"/>
  <c r="M73" i="1"/>
  <c r="S73" i="6"/>
  <c r="T73" i="6" s="1"/>
  <c r="X73" i="6" s="1"/>
  <c r="Z73" i="6" s="1"/>
  <c r="U73" i="6"/>
  <c r="Y73" i="6" s="1"/>
  <c r="AA73" i="6" s="1"/>
  <c r="N73" i="1" l="1"/>
  <c r="Q73" i="1"/>
  <c r="R73" i="1"/>
  <c r="V73" i="1" l="1"/>
  <c r="W73" i="1"/>
  <c r="O73" i="1"/>
  <c r="S73" i="1" s="1"/>
  <c r="T73" i="1" s="1"/>
  <c r="P73" i="1"/>
  <c r="U73" i="1" s="1"/>
  <c r="Y73" i="1" s="1"/>
  <c r="AA73" i="1" s="1"/>
  <c r="J72" i="7" s="1"/>
  <c r="X73" i="1" l="1"/>
  <c r="Z73" i="1" s="1"/>
  <c r="I72" i="7" s="1"/>
  <c r="F73" i="7" l="1"/>
  <c r="K72" i="7"/>
  <c r="B74" i="6" l="1"/>
  <c r="C74" i="6" s="1"/>
  <c r="Q74" i="6" s="1"/>
  <c r="L73" i="7"/>
  <c r="D74" i="1"/>
  <c r="B74" i="1"/>
  <c r="C74" i="1" s="1"/>
  <c r="K74" i="1" l="1"/>
  <c r="L74" i="1"/>
  <c r="J74" i="1"/>
  <c r="I74" i="1"/>
  <c r="M74" i="1"/>
  <c r="H74" i="1"/>
  <c r="R74" i="1" s="1"/>
  <c r="S74" i="6"/>
  <c r="T74" i="6" s="1"/>
  <c r="X74" i="6" s="1"/>
  <c r="Z74" i="6" s="1"/>
  <c r="U74" i="6"/>
  <c r="Y74" i="6" s="1"/>
  <c r="AA74" i="6" s="1"/>
  <c r="N74" i="1" l="1"/>
  <c r="Q74" i="1"/>
  <c r="O74" i="1" l="1"/>
  <c r="S74" i="1" s="1"/>
  <c r="T74" i="1" s="1"/>
  <c r="X74" i="1" s="1"/>
  <c r="Z74" i="1" s="1"/>
  <c r="I73" i="7" s="1"/>
  <c r="P74" i="1"/>
  <c r="U74" i="1" s="1"/>
  <c r="Y74" i="1" s="1"/>
  <c r="AA74" i="1" s="1"/>
  <c r="J73" i="7" s="1"/>
  <c r="V74" i="1"/>
  <c r="W74" i="1"/>
  <c r="K73" i="7" l="1"/>
  <c r="F74" i="7"/>
  <c r="B75" i="6" l="1"/>
  <c r="C75" i="6" s="1"/>
  <c r="Q75" i="6" s="1"/>
  <c r="L74" i="7"/>
  <c r="D75" i="1"/>
  <c r="B75" i="1"/>
  <c r="C75" i="1" s="1"/>
  <c r="K75" i="1" l="1"/>
  <c r="M75" i="1"/>
  <c r="I75" i="1"/>
  <c r="L75" i="1"/>
  <c r="J75" i="1"/>
  <c r="H75" i="1"/>
  <c r="R75" i="1" s="1"/>
  <c r="U75" i="6"/>
  <c r="Y75" i="6" s="1"/>
  <c r="AA75" i="6" s="1"/>
  <c r="S75" i="6"/>
  <c r="T75" i="6" s="1"/>
  <c r="X75" i="6" s="1"/>
  <c r="Z75" i="6" s="1"/>
  <c r="N75" i="1" l="1"/>
  <c r="O75" i="1" l="1"/>
  <c r="P75" i="1"/>
  <c r="Q75" i="1"/>
  <c r="V75" i="1"/>
  <c r="W75" i="1"/>
  <c r="S75" i="1" l="1"/>
  <c r="T75" i="1" s="1"/>
  <c r="X75" i="1" s="1"/>
  <c r="Z75" i="1" s="1"/>
  <c r="I74" i="7" s="1"/>
  <c r="U75" i="1"/>
  <c r="Y75" i="1" s="1"/>
  <c r="AA75" i="1" s="1"/>
  <c r="J74" i="7" s="1"/>
  <c r="K74" i="7" l="1"/>
  <c r="F75" i="7"/>
  <c r="B76" i="1" l="1"/>
  <c r="C76" i="1" s="1"/>
  <c r="B76" i="6"/>
  <c r="C76" i="6" s="1"/>
  <c r="Q76" i="6" s="1"/>
  <c r="D76" i="1"/>
  <c r="L75" i="7"/>
  <c r="S76" i="6" l="1"/>
  <c r="T76" i="6" s="1"/>
  <c r="X76" i="6" s="1"/>
  <c r="Z76" i="6" s="1"/>
  <c r="U76" i="6"/>
  <c r="Y76" i="6" s="1"/>
  <c r="AA76" i="6" s="1"/>
  <c r="K76" i="1"/>
  <c r="L76" i="1"/>
  <c r="I76" i="1"/>
  <c r="H76" i="1"/>
  <c r="R76" i="1" s="1"/>
  <c r="M76" i="1"/>
  <c r="J76" i="1"/>
  <c r="N76" i="1" l="1"/>
  <c r="Q76" i="1"/>
  <c r="O76" i="1" l="1"/>
  <c r="S76" i="1" s="1"/>
  <c r="T76" i="1" s="1"/>
  <c r="P76" i="1"/>
  <c r="U76" i="1" s="1"/>
  <c r="V76" i="1"/>
  <c r="W76" i="1"/>
  <c r="X76" i="1" l="1"/>
  <c r="Z76" i="1" s="1"/>
  <c r="I75" i="7" s="1"/>
  <c r="Y76" i="1"/>
  <c r="AA76" i="1" s="1"/>
  <c r="J75" i="7" s="1"/>
  <c r="F76" i="7" l="1"/>
  <c r="K75" i="7"/>
  <c r="B77" i="1" l="1"/>
  <c r="C77" i="1" s="1"/>
  <c r="D77" i="1"/>
  <c r="B77" i="6"/>
  <c r="C77" i="6" s="1"/>
  <c r="Q77" i="6" s="1"/>
  <c r="L76" i="7"/>
  <c r="S77" i="6" l="1"/>
  <c r="T77" i="6" s="1"/>
  <c r="X77" i="6" s="1"/>
  <c r="Z77" i="6" s="1"/>
  <c r="U77" i="6"/>
  <c r="Y77" i="6" s="1"/>
  <c r="AA77" i="6" s="1"/>
  <c r="L77" i="1"/>
  <c r="K77" i="1"/>
  <c r="M77" i="1"/>
  <c r="H77" i="1"/>
  <c r="R77" i="1" s="1"/>
  <c r="J77" i="1"/>
  <c r="I77" i="1"/>
  <c r="N77" i="1" l="1"/>
  <c r="Q77" i="1" l="1"/>
  <c r="O77" i="1"/>
  <c r="S77" i="1" s="1"/>
  <c r="T77" i="1" s="1"/>
  <c r="W77" i="1"/>
  <c r="V77" i="1"/>
  <c r="P77" i="1"/>
  <c r="U77" i="1" s="1"/>
  <c r="Y77" i="1" l="1"/>
  <c r="AA77" i="1" s="1"/>
  <c r="J76" i="7" s="1"/>
  <c r="X77" i="1"/>
  <c r="Z77" i="1" s="1"/>
  <c r="I76" i="7" s="1"/>
  <c r="F77" i="7" s="1"/>
  <c r="B78" i="6" s="1"/>
  <c r="C78" i="6" s="1"/>
  <c r="Q78" i="6" s="1"/>
  <c r="L77" i="7"/>
  <c r="B78" i="1" l="1"/>
  <c r="C78" i="1" s="1"/>
  <c r="D78" i="1"/>
  <c r="K76" i="7"/>
  <c r="S78" i="6"/>
  <c r="T78" i="6" s="1"/>
  <c r="X78" i="6" s="1"/>
  <c r="Z78" i="6" s="1"/>
  <c r="U78" i="6"/>
  <c r="Y78" i="6" s="1"/>
  <c r="AA78" i="6" s="1"/>
  <c r="H78" i="1"/>
  <c r="L78" i="1"/>
  <c r="K78" i="1"/>
  <c r="M78" i="1"/>
  <c r="J78" i="1"/>
  <c r="I78" i="1"/>
  <c r="R78" i="1" l="1"/>
  <c r="N78" i="1"/>
  <c r="Q78" i="1"/>
  <c r="O78" i="1" l="1"/>
  <c r="S78" i="1" s="1"/>
  <c r="T78" i="1" s="1"/>
  <c r="P78" i="1"/>
  <c r="U78" i="1" s="1"/>
  <c r="V78" i="1"/>
  <c r="W78" i="1"/>
  <c r="X78" i="1" l="1"/>
  <c r="Z78" i="1" s="1"/>
  <c r="I77" i="7" s="1"/>
  <c r="Y78" i="1"/>
  <c r="AA78" i="1" s="1"/>
  <c r="J77" i="7" s="1"/>
  <c r="K77" i="7" l="1"/>
  <c r="F78" i="7"/>
  <c r="B79" i="6" l="1"/>
  <c r="C79" i="6" s="1"/>
  <c r="Q79" i="6" s="1"/>
  <c r="L78" i="7"/>
  <c r="D79" i="1"/>
  <c r="B79" i="1"/>
  <c r="C79" i="1" s="1"/>
  <c r="H79" i="1" l="1"/>
  <c r="L79" i="1"/>
  <c r="M79" i="1"/>
  <c r="J79" i="1"/>
  <c r="I79" i="1"/>
  <c r="K79" i="1"/>
  <c r="U79" i="6"/>
  <c r="Y79" i="6" s="1"/>
  <c r="AA79" i="6" s="1"/>
  <c r="S79" i="6"/>
  <c r="T79" i="6" s="1"/>
  <c r="X79" i="6" s="1"/>
  <c r="Z79" i="6" s="1"/>
  <c r="N79" i="1" l="1"/>
  <c r="Q79" i="1"/>
  <c r="R79" i="1"/>
  <c r="V79" i="1" l="1"/>
  <c r="W79" i="1"/>
  <c r="P79" i="1"/>
  <c r="U79" i="1" s="1"/>
  <c r="O79" i="1"/>
  <c r="S79" i="1" s="1"/>
  <c r="T79" i="1" s="1"/>
  <c r="Y79" i="1" l="1"/>
  <c r="AA79" i="1" s="1"/>
  <c r="J78" i="7" s="1"/>
  <c r="X79" i="1"/>
  <c r="Z79" i="1" s="1"/>
  <c r="I78" i="7" s="1"/>
  <c r="K78" i="7" l="1"/>
  <c r="F79" i="7"/>
  <c r="B80" i="6" l="1"/>
  <c r="C80" i="6" s="1"/>
  <c r="Q80" i="6" s="1"/>
  <c r="B80" i="1"/>
  <c r="C80" i="1" s="1"/>
  <c r="L79" i="7"/>
  <c r="D80" i="1"/>
  <c r="H80" i="1" l="1"/>
  <c r="L80" i="1"/>
  <c r="J80" i="1"/>
  <c r="K80" i="1"/>
  <c r="I80" i="1"/>
  <c r="M80" i="1"/>
  <c r="S80" i="6"/>
  <c r="T80" i="6" s="1"/>
  <c r="X80" i="6" s="1"/>
  <c r="Z80" i="6" s="1"/>
  <c r="U80" i="6"/>
  <c r="Y80" i="6" s="1"/>
  <c r="AA80" i="6" s="1"/>
  <c r="N80" i="1" l="1"/>
  <c r="Q80" i="1"/>
  <c r="R80" i="1"/>
  <c r="W80" i="1" s="1"/>
  <c r="V80" i="1" l="1"/>
  <c r="O80" i="1"/>
  <c r="S80" i="1" s="1"/>
  <c r="T80" i="1" s="1"/>
  <c r="P80" i="1"/>
  <c r="U80" i="1" s="1"/>
  <c r="X80" i="1" l="1"/>
  <c r="Z80" i="1" s="1"/>
  <c r="I79" i="7" s="1"/>
  <c r="Y80" i="1"/>
  <c r="AA80" i="1" s="1"/>
  <c r="J79" i="7" s="1"/>
  <c r="K79" i="7" l="1"/>
  <c r="F80" i="7"/>
  <c r="B81" i="6" l="1"/>
  <c r="C81" i="6" s="1"/>
  <c r="Q81" i="6" s="1"/>
  <c r="L80" i="7"/>
  <c r="D81" i="1"/>
  <c r="B81" i="1"/>
  <c r="C81" i="1" s="1"/>
  <c r="H81" i="1" l="1"/>
  <c r="L81" i="1"/>
  <c r="I81" i="1"/>
  <c r="K81" i="1"/>
  <c r="M81" i="1"/>
  <c r="J81" i="1"/>
  <c r="S81" i="6"/>
  <c r="T81" i="6" s="1"/>
  <c r="X81" i="6" s="1"/>
  <c r="Z81" i="6" s="1"/>
  <c r="U81" i="6"/>
  <c r="Y81" i="6" s="1"/>
  <c r="AA81" i="6" s="1"/>
  <c r="N81" i="1" l="1"/>
  <c r="Q81" i="1"/>
  <c r="R81" i="1"/>
  <c r="W81" i="1" l="1"/>
  <c r="V81" i="1"/>
  <c r="P81" i="1"/>
  <c r="U81" i="1" s="1"/>
  <c r="O81" i="1"/>
  <c r="S81" i="1" s="1"/>
  <c r="T81" i="1" s="1"/>
  <c r="X81" i="1" l="1"/>
  <c r="Z81" i="1" s="1"/>
  <c r="I80" i="7" s="1"/>
  <c r="Y81" i="1"/>
  <c r="AA81" i="1" s="1"/>
  <c r="J80" i="7" s="1"/>
  <c r="K80" i="7" l="1"/>
  <c r="F81" i="7"/>
  <c r="L81" i="7" l="1"/>
  <c r="D82" i="1"/>
  <c r="B82" i="6"/>
  <c r="C82" i="6" s="1"/>
  <c r="Q82" i="6" s="1"/>
  <c r="B82" i="1"/>
  <c r="C82" i="1" s="1"/>
  <c r="U82" i="6" l="1"/>
  <c r="Y82" i="6" s="1"/>
  <c r="AA82" i="6" s="1"/>
  <c r="S82" i="6"/>
  <c r="T82" i="6" s="1"/>
  <c r="X82" i="6" s="1"/>
  <c r="Z82" i="6" s="1"/>
  <c r="J82" i="1"/>
  <c r="K82" i="1"/>
  <c r="L82" i="1"/>
  <c r="I82" i="1"/>
  <c r="H82" i="1"/>
  <c r="R82" i="1" s="1"/>
  <c r="M82" i="1"/>
  <c r="N82" i="1" l="1"/>
  <c r="W82" i="1" s="1"/>
  <c r="Q82" i="1" l="1"/>
  <c r="P82" i="1"/>
  <c r="U82" i="1" s="1"/>
  <c r="O82" i="1"/>
  <c r="S82" i="1" s="1"/>
  <c r="T82" i="1" s="1"/>
  <c r="V82" i="1"/>
  <c r="Y82" i="1" l="1"/>
  <c r="AA82" i="1" s="1"/>
  <c r="J81" i="7" s="1"/>
  <c r="X82" i="1"/>
  <c r="Z82" i="1" s="1"/>
  <c r="I81" i="7" s="1"/>
  <c r="K81" i="7" l="1"/>
  <c r="F82" i="7"/>
  <c r="B83" i="1" l="1"/>
  <c r="C83" i="1" s="1"/>
  <c r="B83" i="6"/>
  <c r="C83" i="6" s="1"/>
  <c r="Q83" i="6" s="1"/>
  <c r="D83" i="1"/>
  <c r="L82" i="7"/>
  <c r="S83" i="6" l="1"/>
  <c r="T83" i="6" s="1"/>
  <c r="X83" i="6" s="1"/>
  <c r="Z83" i="6" s="1"/>
  <c r="U83" i="6"/>
  <c r="Y83" i="6" s="1"/>
  <c r="AA83" i="6" s="1"/>
  <c r="L83" i="1"/>
  <c r="J83" i="1"/>
  <c r="H83" i="1"/>
  <c r="M83" i="1"/>
  <c r="K83" i="1"/>
  <c r="I83" i="1"/>
  <c r="N83" i="1" l="1"/>
  <c r="R83" i="1"/>
  <c r="W83" i="1" l="1"/>
  <c r="V83" i="1"/>
  <c r="Q83" i="1"/>
  <c r="O83" i="1"/>
  <c r="P83" i="1"/>
  <c r="U83" i="1" l="1"/>
  <c r="S83" i="1"/>
  <c r="T83" i="1" s="1"/>
  <c r="Y83" i="1"/>
  <c r="AA83" i="1" s="1"/>
  <c r="J82" i="7" s="1"/>
  <c r="X83" i="1"/>
  <c r="Z83" i="1" s="1"/>
  <c r="I82" i="7" s="1"/>
  <c r="K82" i="7" l="1"/>
  <c r="F83" i="7"/>
  <c r="L83" i="7" l="1"/>
  <c r="D84" i="1"/>
  <c r="B84" i="1"/>
  <c r="C84" i="1" s="1"/>
  <c r="B84" i="6"/>
  <c r="C84" i="6" s="1"/>
  <c r="Q84" i="6" s="1"/>
  <c r="S84" i="6" l="1"/>
  <c r="T84" i="6" s="1"/>
  <c r="X84" i="6" s="1"/>
  <c r="Z84" i="6" s="1"/>
  <c r="U84" i="6"/>
  <c r="Y84" i="6" s="1"/>
  <c r="AA84" i="6" s="1"/>
  <c r="M84" i="1"/>
  <c r="L84" i="1"/>
  <c r="H84" i="1"/>
  <c r="I84" i="1"/>
  <c r="J84" i="1"/>
  <c r="K84" i="1"/>
  <c r="R84" i="1" l="1"/>
  <c r="N84" i="1"/>
  <c r="Q84" i="1"/>
  <c r="O84" i="1" l="1"/>
  <c r="S84" i="1" s="1"/>
  <c r="T84" i="1" s="1"/>
  <c r="P84" i="1"/>
  <c r="U84" i="1" s="1"/>
  <c r="V84" i="1"/>
  <c r="W84" i="1"/>
  <c r="Y84" i="1" l="1"/>
  <c r="AA84" i="1" s="1"/>
  <c r="J83" i="7" s="1"/>
  <c r="X84" i="1"/>
  <c r="Z84" i="1" s="1"/>
  <c r="I83" i="7" s="1"/>
  <c r="K83" i="7" l="1"/>
  <c r="F84" i="7"/>
  <c r="L84" i="7" l="1"/>
  <c r="B85" i="6"/>
  <c r="C85" i="6" s="1"/>
  <c r="Q85" i="6" s="1"/>
  <c r="B85" i="1"/>
  <c r="C85" i="1" s="1"/>
  <c r="D85" i="1"/>
  <c r="S85" i="6" l="1"/>
  <c r="T85" i="6" s="1"/>
  <c r="X85" i="6" s="1"/>
  <c r="Z85" i="6" s="1"/>
  <c r="U85" i="6"/>
  <c r="Y85" i="6" s="1"/>
  <c r="AA85" i="6" s="1"/>
  <c r="L85" i="1"/>
  <c r="J85" i="1"/>
  <c r="I85" i="1"/>
  <c r="K85" i="1"/>
  <c r="M85" i="1"/>
  <c r="H85" i="1"/>
  <c r="R85" i="1" s="1"/>
  <c r="N85" i="1" l="1"/>
  <c r="W85" i="1"/>
  <c r="V85" i="1"/>
  <c r="Q85" i="1" l="1"/>
  <c r="O85" i="1"/>
  <c r="P85" i="1"/>
  <c r="U85" i="1" l="1"/>
  <c r="Y85" i="1" s="1"/>
  <c r="AA85" i="1" s="1"/>
  <c r="J84" i="7" s="1"/>
  <c r="S85" i="1"/>
  <c r="T85" i="1" s="1"/>
  <c r="X85" i="1" s="1"/>
  <c r="Z85" i="1" s="1"/>
  <c r="I84" i="7" s="1"/>
  <c r="K84" i="7" l="1"/>
  <c r="F85" i="7"/>
  <c r="D86" i="1" l="1"/>
  <c r="L85" i="7"/>
  <c r="B86" i="6"/>
  <c r="C86" i="6" s="1"/>
  <c r="Q86" i="6" s="1"/>
  <c r="B86" i="1"/>
  <c r="C86" i="1" s="1"/>
  <c r="U86" i="6" l="1"/>
  <c r="Y86" i="6" s="1"/>
  <c r="AA86" i="6" s="1"/>
  <c r="S86" i="6"/>
  <c r="T86" i="6" s="1"/>
  <c r="X86" i="6" s="1"/>
  <c r="Z86" i="6" s="1"/>
  <c r="J86" i="1"/>
  <c r="H86" i="1"/>
  <c r="L86" i="1"/>
  <c r="I86" i="1"/>
  <c r="M86" i="1"/>
  <c r="K86" i="1"/>
  <c r="N86" i="1" l="1"/>
  <c r="R86" i="1"/>
  <c r="P86" i="1" l="1"/>
  <c r="O86" i="1"/>
  <c r="V86" i="1"/>
  <c r="W86" i="1"/>
  <c r="Q86" i="1"/>
  <c r="S86" i="1" l="1"/>
  <c r="T86" i="1" s="1"/>
  <c r="X86" i="1" s="1"/>
  <c r="Z86" i="1" s="1"/>
  <c r="I85" i="7" s="1"/>
  <c r="U86" i="1"/>
  <c r="Y86" i="1" s="1"/>
  <c r="AA86" i="1" s="1"/>
  <c r="J85" i="7" s="1"/>
  <c r="F86" i="7" l="1"/>
  <c r="L86" i="7" l="1"/>
  <c r="D87" i="1"/>
  <c r="B87" i="6"/>
  <c r="C87" i="6" s="1"/>
  <c r="Q87" i="6" s="1"/>
  <c r="B87" i="1"/>
  <c r="C87" i="1" s="1"/>
  <c r="K85" i="7"/>
  <c r="U87" i="6" l="1"/>
  <c r="Y87" i="6" s="1"/>
  <c r="AA87" i="6" s="1"/>
  <c r="S87" i="6"/>
  <c r="T87" i="6" s="1"/>
  <c r="X87" i="6" s="1"/>
  <c r="Z87" i="6" s="1"/>
  <c r="M87" i="1"/>
  <c r="L87" i="1"/>
  <c r="H87" i="1"/>
  <c r="J87" i="1"/>
  <c r="K87" i="1"/>
  <c r="I87" i="1"/>
  <c r="N87" i="1" l="1"/>
  <c r="Q87" i="1"/>
  <c r="R87" i="1"/>
  <c r="W87" i="1" l="1"/>
  <c r="V87" i="1"/>
  <c r="O87" i="1"/>
  <c r="S87" i="1" s="1"/>
  <c r="T87" i="1" s="1"/>
  <c r="P87" i="1"/>
  <c r="U87" i="1" s="1"/>
  <c r="Y87" i="1" l="1"/>
  <c r="AA87" i="1" s="1"/>
  <c r="J86" i="7" s="1"/>
  <c r="X87" i="1"/>
  <c r="Z87" i="1" s="1"/>
  <c r="I86" i="7" s="1"/>
  <c r="K86" i="7" l="1"/>
  <c r="F87" i="7"/>
  <c r="B88" i="1" l="1"/>
  <c r="C88" i="1" s="1"/>
  <c r="D88" i="1"/>
  <c r="L87" i="7"/>
  <c r="B88" i="6"/>
  <c r="C88" i="6" s="1"/>
  <c r="Q88" i="6" s="1"/>
  <c r="U88" i="6" l="1"/>
  <c r="Y88" i="6" s="1"/>
  <c r="AA88" i="6" s="1"/>
  <c r="S88" i="6"/>
  <c r="T88" i="6" s="1"/>
  <c r="X88" i="6" s="1"/>
  <c r="Z88" i="6" s="1"/>
  <c r="M88" i="1"/>
  <c r="L88" i="1"/>
  <c r="J88" i="1"/>
  <c r="H88" i="1"/>
  <c r="K88" i="1"/>
  <c r="I88" i="1"/>
  <c r="R88" i="1" l="1"/>
  <c r="N88" i="1"/>
  <c r="Q88" i="1"/>
  <c r="O88" i="1" l="1"/>
  <c r="S88" i="1" s="1"/>
  <c r="T88" i="1" s="1"/>
  <c r="P88" i="1"/>
  <c r="U88" i="1" s="1"/>
  <c r="V88" i="1"/>
  <c r="W88" i="1"/>
  <c r="Y88" i="1" l="1"/>
  <c r="AA88" i="1" s="1"/>
  <c r="J87" i="7" s="1"/>
  <c r="X88" i="1"/>
  <c r="Z88" i="1" s="1"/>
  <c r="I87" i="7" s="1"/>
  <c r="F88" i="7" l="1"/>
  <c r="L88" i="7"/>
  <c r="B89" i="1"/>
  <c r="C89" i="1" s="1"/>
  <c r="D89" i="1"/>
  <c r="B89" i="6"/>
  <c r="C89" i="6" s="1"/>
  <c r="Q89" i="6" s="1"/>
  <c r="K87" i="7"/>
  <c r="K89" i="1" l="1"/>
  <c r="M89" i="1"/>
  <c r="I89" i="1"/>
  <c r="J89" i="1"/>
  <c r="L89" i="1"/>
  <c r="H89" i="1"/>
  <c r="R89" i="1" s="1"/>
  <c r="S89" i="6"/>
  <c r="T89" i="6" s="1"/>
  <c r="X89" i="6" s="1"/>
  <c r="Z89" i="6" s="1"/>
  <c r="U89" i="6"/>
  <c r="Y89" i="6" s="1"/>
  <c r="AA89" i="6" s="1"/>
  <c r="N89" i="1" l="1"/>
  <c r="Q89" i="1"/>
  <c r="W89" i="1"/>
  <c r="V89" i="1" l="1"/>
  <c r="P89" i="1"/>
  <c r="U89" i="1" s="1"/>
  <c r="Y89" i="1" s="1"/>
  <c r="AA89" i="1" s="1"/>
  <c r="J88" i="7" s="1"/>
  <c r="O89" i="1"/>
  <c r="S89" i="1" s="1"/>
  <c r="T89" i="1" s="1"/>
  <c r="X89" i="1" s="1"/>
  <c r="Z89" i="1" s="1"/>
  <c r="I88" i="7" s="1"/>
  <c r="K88" i="7" l="1"/>
  <c r="F89" i="7" l="1"/>
  <c r="B90" i="1" l="1"/>
  <c r="C90" i="1" s="1"/>
  <c r="D90" i="1"/>
  <c r="L89" i="7"/>
  <c r="B90" i="6"/>
  <c r="C90" i="6" s="1"/>
  <c r="Q90" i="6" s="1"/>
  <c r="S90" i="6" l="1"/>
  <c r="T90" i="6" s="1"/>
  <c r="X90" i="6" s="1"/>
  <c r="Z90" i="6" s="1"/>
  <c r="U90" i="6"/>
  <c r="Y90" i="6" s="1"/>
  <c r="AA90" i="6" s="1"/>
  <c r="M90" i="1"/>
  <c r="J90" i="1"/>
  <c r="H90" i="1"/>
  <c r="L90" i="1"/>
  <c r="I90" i="1"/>
  <c r="K90" i="1"/>
  <c r="R90" i="1" l="1"/>
  <c r="N90" i="1"/>
  <c r="Q90" i="1" l="1"/>
  <c r="P90" i="1"/>
  <c r="U90" i="1" s="1"/>
  <c r="O90" i="1"/>
  <c r="S90" i="1" s="1"/>
  <c r="T90" i="1" s="1"/>
  <c r="V90" i="1"/>
  <c r="W90" i="1"/>
  <c r="Y90" i="1" l="1"/>
  <c r="AA90" i="1" s="1"/>
  <c r="J89" i="7" s="1"/>
  <c r="X90" i="1"/>
  <c r="Z90" i="1" s="1"/>
  <c r="I89" i="7" s="1"/>
  <c r="K89" i="7" l="1"/>
  <c r="F90" i="7"/>
  <c r="B91" i="1" l="1"/>
  <c r="C91" i="1" s="1"/>
  <c r="L90" i="7"/>
  <c r="D91" i="1"/>
  <c r="B91" i="6"/>
  <c r="C91" i="6" s="1"/>
  <c r="Q91" i="6" s="1"/>
  <c r="S91" i="6" l="1"/>
  <c r="T91" i="6" s="1"/>
  <c r="X91" i="6" s="1"/>
  <c r="Z91" i="6" s="1"/>
  <c r="U91" i="6"/>
  <c r="Y91" i="6" s="1"/>
  <c r="AA91" i="6" s="1"/>
  <c r="J91" i="1"/>
  <c r="M91" i="1"/>
  <c r="K91" i="1"/>
  <c r="L91" i="1"/>
  <c r="I91" i="1"/>
  <c r="H91" i="1"/>
  <c r="R91" i="1" s="1"/>
  <c r="N91" i="1" l="1"/>
  <c r="Q91" i="1"/>
  <c r="O91" i="1" l="1"/>
  <c r="S91" i="1" s="1"/>
  <c r="T91" i="1" s="1"/>
  <c r="P91" i="1"/>
  <c r="U91" i="1" s="1"/>
  <c r="V91" i="1"/>
  <c r="W91" i="1"/>
  <c r="Y91" i="1" l="1"/>
  <c r="AA91" i="1" s="1"/>
  <c r="J90" i="7" s="1"/>
  <c r="X91" i="1"/>
  <c r="Z91" i="1" s="1"/>
  <c r="I90" i="7" s="1"/>
  <c r="K90" i="7" l="1"/>
  <c r="F91" i="7" l="1"/>
  <c r="L91" i="7" l="1"/>
  <c r="B92" i="1"/>
  <c r="C92" i="1" s="1"/>
  <c r="B92" i="6"/>
  <c r="C92" i="6" s="1"/>
  <c r="Q92" i="6" s="1"/>
  <c r="D92" i="1"/>
  <c r="S92" i="6" l="1"/>
  <c r="T92" i="6" s="1"/>
  <c r="X92" i="6" s="1"/>
  <c r="Z92" i="6" s="1"/>
  <c r="U92" i="6"/>
  <c r="Y92" i="6" s="1"/>
  <c r="AA92" i="6" s="1"/>
  <c r="I92" i="1"/>
  <c r="J92" i="1"/>
  <c r="K92" i="1"/>
  <c r="M92" i="1"/>
  <c r="L92" i="1"/>
  <c r="H92" i="1"/>
  <c r="R92" i="1" s="1"/>
  <c r="N92" i="1" l="1"/>
  <c r="Q92" i="1"/>
  <c r="W92" i="1" l="1"/>
  <c r="O92" i="1"/>
  <c r="S92" i="1" s="1"/>
  <c r="T92" i="1" s="1"/>
  <c r="P92" i="1"/>
  <c r="U92" i="1" s="1"/>
  <c r="V92" i="1"/>
  <c r="Y92" i="1" l="1"/>
  <c r="AA92" i="1" s="1"/>
  <c r="J91" i="7" s="1"/>
  <c r="X92" i="1"/>
  <c r="Z92" i="1" s="1"/>
  <c r="I91" i="7" s="1"/>
  <c r="F92" i="7" l="1"/>
  <c r="D93" i="1"/>
  <c r="B93" i="1"/>
  <c r="C93" i="1" s="1"/>
  <c r="L92" i="7"/>
  <c r="B93" i="6"/>
  <c r="C93" i="6" s="1"/>
  <c r="Q93" i="6" s="1"/>
  <c r="K91" i="7"/>
  <c r="S93" i="6" l="1"/>
  <c r="T93" i="6" s="1"/>
  <c r="X93" i="6" s="1"/>
  <c r="Z93" i="6" s="1"/>
  <c r="U93" i="6"/>
  <c r="Y93" i="6" s="1"/>
  <c r="AA93" i="6" s="1"/>
  <c r="H93" i="1"/>
  <c r="K93" i="1"/>
  <c r="I93" i="1"/>
  <c r="L93" i="1"/>
  <c r="J93" i="1"/>
  <c r="M93" i="1"/>
  <c r="N93" i="1" l="1"/>
  <c r="R93" i="1"/>
  <c r="P93" i="1" l="1"/>
  <c r="O93" i="1"/>
  <c r="W93" i="1"/>
  <c r="V93" i="1"/>
  <c r="Q93" i="1"/>
  <c r="S93" i="1" l="1"/>
  <c r="T93" i="1" s="1"/>
  <c r="X93" i="1"/>
  <c r="Z93" i="1" s="1"/>
  <c r="I92" i="7" s="1"/>
  <c r="U93" i="1"/>
  <c r="Y93" i="1" s="1"/>
  <c r="AA93" i="1" s="1"/>
  <c r="J92" i="7" s="1"/>
  <c r="K92" i="7" l="1"/>
  <c r="F93" i="7"/>
  <c r="B94" i="1" l="1"/>
  <c r="C94" i="1" s="1"/>
  <c r="B94" i="6"/>
  <c r="C94" i="6" s="1"/>
  <c r="Q94" i="6" s="1"/>
  <c r="L93" i="7"/>
  <c r="D94" i="1"/>
  <c r="J94" i="1" l="1"/>
  <c r="M94" i="1"/>
  <c r="K94" i="1"/>
  <c r="L94" i="1"/>
  <c r="H94" i="1"/>
  <c r="R94" i="1" s="1"/>
  <c r="I94" i="1"/>
  <c r="U94" i="6"/>
  <c r="Y94" i="6" s="1"/>
  <c r="AA94" i="6" s="1"/>
  <c r="S94" i="6"/>
  <c r="T94" i="6" s="1"/>
  <c r="X94" i="6" s="1"/>
  <c r="Z94" i="6" s="1"/>
  <c r="N94" i="1" l="1"/>
  <c r="P94" i="1" l="1"/>
  <c r="O94" i="1"/>
  <c r="V94" i="1"/>
  <c r="Q94" i="1"/>
  <c r="W94" i="1"/>
  <c r="S94" i="1" l="1"/>
  <c r="T94" i="1" s="1"/>
  <c r="X94" i="1"/>
  <c r="Z94" i="1" s="1"/>
  <c r="I93" i="7" s="1"/>
  <c r="U94" i="1"/>
  <c r="Y94" i="1" s="1"/>
  <c r="AA94" i="1" s="1"/>
  <c r="J93" i="7" s="1"/>
  <c r="K93" i="7" l="1"/>
  <c r="F94" i="7"/>
  <c r="B95" i="6" l="1"/>
  <c r="C95" i="6" s="1"/>
  <c r="Q95" i="6" s="1"/>
  <c r="D95" i="1"/>
  <c r="L94" i="7"/>
  <c r="B95" i="1"/>
  <c r="C95" i="1" s="1"/>
  <c r="J95" i="1" l="1"/>
  <c r="I95" i="1"/>
  <c r="M95" i="1"/>
  <c r="H95" i="1"/>
  <c r="L95" i="1"/>
  <c r="K95" i="1"/>
  <c r="U95" i="6"/>
  <c r="Y95" i="6" s="1"/>
  <c r="AA95" i="6" s="1"/>
  <c r="S95" i="6"/>
  <c r="T95" i="6" s="1"/>
  <c r="X95" i="6" s="1"/>
  <c r="Z95" i="6" s="1"/>
  <c r="N95" i="1" l="1"/>
  <c r="Q95" i="1"/>
  <c r="R95" i="1"/>
  <c r="V95" i="1" l="1"/>
  <c r="W95" i="1"/>
  <c r="P95" i="1"/>
  <c r="U95" i="1" s="1"/>
  <c r="O95" i="1"/>
  <c r="S95" i="1" s="1"/>
  <c r="T95" i="1" s="1"/>
  <c r="Y95" i="1" l="1"/>
  <c r="AA95" i="1" s="1"/>
  <c r="J94" i="7" s="1"/>
  <c r="X95" i="1"/>
  <c r="Z95" i="1" s="1"/>
  <c r="I94" i="7" s="1"/>
  <c r="K94" i="7" l="1"/>
  <c r="F95" i="7"/>
  <c r="D96" i="1" l="1"/>
  <c r="B96" i="6"/>
  <c r="C96" i="6" s="1"/>
  <c r="Q96" i="6" s="1"/>
  <c r="B96" i="1"/>
  <c r="C96" i="1" s="1"/>
  <c r="L95" i="7"/>
  <c r="U96" i="6" l="1"/>
  <c r="Y96" i="6" s="1"/>
  <c r="AA96" i="6" s="1"/>
  <c r="S96" i="6"/>
  <c r="T96" i="6" s="1"/>
  <c r="X96" i="6" s="1"/>
  <c r="Z96" i="6" s="1"/>
  <c r="M96" i="1"/>
  <c r="L96" i="1"/>
  <c r="H96" i="1"/>
  <c r="K96" i="1"/>
  <c r="J96" i="1"/>
  <c r="I96" i="1"/>
  <c r="R96" i="1" l="1"/>
  <c r="N96" i="1"/>
  <c r="Q96" i="1" l="1"/>
  <c r="O96" i="1"/>
  <c r="S96" i="1" s="1"/>
  <c r="T96" i="1" s="1"/>
  <c r="P96" i="1"/>
  <c r="U96" i="1" s="1"/>
  <c r="W96" i="1"/>
  <c r="V96" i="1"/>
  <c r="Y96" i="1" l="1"/>
  <c r="AA96" i="1" s="1"/>
  <c r="J95" i="7" s="1"/>
  <c r="X96" i="1"/>
  <c r="Z96" i="1" s="1"/>
  <c r="I95" i="7" s="1"/>
  <c r="K95" i="7" l="1"/>
  <c r="F96" i="7"/>
  <c r="B97" i="6" l="1"/>
  <c r="C97" i="6" s="1"/>
  <c r="Q97" i="6" s="1"/>
  <c r="D97" i="1"/>
  <c r="B97" i="1"/>
  <c r="C97" i="1" s="1"/>
  <c r="L96" i="7"/>
  <c r="H97" i="1" l="1"/>
  <c r="L97" i="1"/>
  <c r="J97" i="1"/>
  <c r="M97" i="1"/>
  <c r="K97" i="1"/>
  <c r="R97" i="1" s="1"/>
  <c r="I97" i="1"/>
  <c r="S97" i="6"/>
  <c r="T97" i="6" s="1"/>
  <c r="X97" i="6" s="1"/>
  <c r="Z97" i="6" s="1"/>
  <c r="U97" i="6"/>
  <c r="Y97" i="6" s="1"/>
  <c r="AA97" i="6" s="1"/>
  <c r="N97" i="1" l="1"/>
  <c r="V97" i="1" s="1"/>
  <c r="Q97" i="1" l="1"/>
  <c r="O97" i="1"/>
  <c r="S97" i="1" s="1"/>
  <c r="T97" i="1" s="1"/>
  <c r="P97" i="1"/>
  <c r="U97" i="1" s="1"/>
  <c r="W97" i="1"/>
  <c r="Y97" i="1" s="1"/>
  <c r="AA97" i="1" s="1"/>
  <c r="J96" i="7" s="1"/>
  <c r="X97" i="1" l="1"/>
  <c r="Z97" i="1" s="1"/>
  <c r="I96" i="7" s="1"/>
  <c r="K96" i="7" l="1"/>
  <c r="F97" i="7"/>
  <c r="L97" i="7" l="1"/>
  <c r="B98" i="1"/>
  <c r="C98" i="1" s="1"/>
  <c r="B98" i="6"/>
  <c r="C98" i="6" s="1"/>
  <c r="Q98" i="6" s="1"/>
  <c r="D98" i="1"/>
  <c r="U98" i="6" l="1"/>
  <c r="Y98" i="6" s="1"/>
  <c r="AA98" i="6" s="1"/>
  <c r="S98" i="6"/>
  <c r="T98" i="6" s="1"/>
  <c r="X98" i="6" s="1"/>
  <c r="Z98" i="6" s="1"/>
  <c r="H98" i="1"/>
  <c r="M98" i="1"/>
  <c r="J98" i="1"/>
  <c r="K98" i="1"/>
  <c r="I98" i="1"/>
  <c r="L98" i="1"/>
  <c r="R98" i="1" l="1"/>
  <c r="N98" i="1"/>
  <c r="Q98" i="1"/>
  <c r="O98" i="1" l="1"/>
  <c r="S98" i="1" s="1"/>
  <c r="T98" i="1" s="1"/>
  <c r="P98" i="1"/>
  <c r="U98" i="1" s="1"/>
  <c r="W98" i="1"/>
  <c r="V98" i="1"/>
  <c r="Y98" i="1" l="1"/>
  <c r="AA98" i="1" s="1"/>
  <c r="J97" i="7" s="1"/>
  <c r="X98" i="1"/>
  <c r="Z98" i="1" s="1"/>
  <c r="I97" i="7" s="1"/>
  <c r="K97" i="7" l="1"/>
  <c r="F98" i="7"/>
  <c r="B99" i="6" l="1"/>
  <c r="C99" i="6" s="1"/>
  <c r="Q99" i="6" s="1"/>
  <c r="B99" i="1"/>
  <c r="C99" i="1" s="1"/>
  <c r="L98" i="7"/>
  <c r="D99" i="1"/>
  <c r="K99" i="1" l="1"/>
  <c r="L99" i="1"/>
  <c r="H99" i="1"/>
  <c r="R99" i="1" s="1"/>
  <c r="J99" i="1"/>
  <c r="M99" i="1"/>
  <c r="I99" i="1"/>
  <c r="S99" i="6"/>
  <c r="T99" i="6" s="1"/>
  <c r="X99" i="6" s="1"/>
  <c r="Z99" i="6" s="1"/>
  <c r="U99" i="6"/>
  <c r="Y99" i="6" s="1"/>
  <c r="AA99" i="6" s="1"/>
  <c r="N99" i="1" l="1"/>
  <c r="Q99" i="1"/>
  <c r="V99" i="1"/>
  <c r="W99" i="1"/>
  <c r="O99" i="1" l="1"/>
  <c r="S99" i="1" s="1"/>
  <c r="T99" i="1" s="1"/>
  <c r="X99" i="1" s="1"/>
  <c r="Z99" i="1" s="1"/>
  <c r="I98" i="7" s="1"/>
  <c r="P99" i="1"/>
  <c r="U99" i="1" s="1"/>
  <c r="Y99" i="1" s="1"/>
  <c r="AA99" i="1" s="1"/>
  <c r="J98" i="7" s="1"/>
  <c r="K98" i="7" l="1"/>
  <c r="F99" i="7"/>
  <c r="D100" i="1" l="1"/>
  <c r="B100" i="6"/>
  <c r="C100" i="6" s="1"/>
  <c r="Q100" i="6" s="1"/>
  <c r="L99" i="7"/>
  <c r="B100" i="1"/>
  <c r="C100" i="1" s="1"/>
  <c r="S100" i="6" l="1"/>
  <c r="T100" i="6" s="1"/>
  <c r="X100" i="6" s="1"/>
  <c r="Z100" i="6" s="1"/>
  <c r="U100" i="6"/>
  <c r="Y100" i="6" s="1"/>
  <c r="AA100" i="6" s="1"/>
  <c r="K100" i="1"/>
  <c r="I100" i="1"/>
  <c r="L100" i="1"/>
  <c r="J100" i="1"/>
  <c r="H100" i="1"/>
  <c r="R100" i="1" s="1"/>
  <c r="M100" i="1"/>
  <c r="N100" i="1" l="1"/>
  <c r="V100" i="1" s="1"/>
  <c r="P100" i="1" l="1"/>
  <c r="O100" i="1"/>
  <c r="Q100" i="1"/>
  <c r="W100" i="1"/>
  <c r="S100" i="1" l="1"/>
  <c r="T100" i="1" s="1"/>
  <c r="X100" i="1" s="1"/>
  <c r="Z100" i="1" s="1"/>
  <c r="I99" i="7" s="1"/>
  <c r="U100" i="1"/>
  <c r="Y100" i="1" s="1"/>
  <c r="AA100" i="1" s="1"/>
  <c r="J99" i="7" s="1"/>
  <c r="K99" i="7" l="1"/>
  <c r="F100" i="7" l="1"/>
  <c r="D101" i="1" l="1"/>
  <c r="B101" i="1"/>
  <c r="C101" i="1" s="1"/>
  <c r="L100" i="7"/>
  <c r="B101" i="6"/>
  <c r="C101" i="6" s="1"/>
  <c r="Q101" i="6" s="1"/>
  <c r="U101" i="6" l="1"/>
  <c r="Y101" i="6" s="1"/>
  <c r="AA101" i="6" s="1"/>
  <c r="S101" i="6"/>
  <c r="T101" i="6" s="1"/>
  <c r="X101" i="6" s="1"/>
  <c r="Z101" i="6" s="1"/>
  <c r="M101" i="1"/>
  <c r="J101" i="1"/>
  <c r="H101" i="1"/>
  <c r="L101" i="1"/>
  <c r="I101" i="1"/>
  <c r="K101" i="1"/>
  <c r="N101" i="1" l="1"/>
  <c r="Q101" i="1"/>
  <c r="R101" i="1"/>
  <c r="W101" i="1" l="1"/>
  <c r="V101" i="1"/>
  <c r="O101" i="1"/>
  <c r="S101" i="1" s="1"/>
  <c r="T101" i="1" s="1"/>
  <c r="P101" i="1"/>
  <c r="U101" i="1" s="1"/>
  <c r="X101" i="1" l="1"/>
  <c r="Z101" i="1" s="1"/>
  <c r="I100" i="7" s="1"/>
  <c r="Y101" i="1"/>
  <c r="AA101" i="1" s="1"/>
  <c r="J100" i="7" s="1"/>
  <c r="F101" i="7" l="1"/>
  <c r="B102" i="6" l="1"/>
  <c r="C102" i="6" s="1"/>
  <c r="Q102" i="6" s="1"/>
  <c r="B102" i="1"/>
  <c r="C102" i="1" s="1"/>
  <c r="D102" i="1"/>
  <c r="L101" i="7"/>
  <c r="K100" i="7"/>
  <c r="M102" i="1" l="1"/>
  <c r="H102" i="1"/>
  <c r="L102" i="1"/>
  <c r="J102" i="1"/>
  <c r="I102" i="1"/>
  <c r="K102" i="1"/>
  <c r="S102" i="6"/>
  <c r="T102" i="6" s="1"/>
  <c r="X102" i="6" s="1"/>
  <c r="Z102" i="6" s="1"/>
  <c r="U102" i="6"/>
  <c r="Y102" i="6" s="1"/>
  <c r="AA102" i="6" s="1"/>
  <c r="N102" i="1" l="1"/>
  <c r="Q102" i="1"/>
  <c r="R102" i="1"/>
  <c r="W102" i="1" l="1"/>
  <c r="V102" i="1"/>
  <c r="O102" i="1"/>
  <c r="S102" i="1" s="1"/>
  <c r="T102" i="1" s="1"/>
  <c r="P102" i="1"/>
  <c r="U102" i="1" s="1"/>
  <c r="Y102" i="1" l="1"/>
  <c r="AA102" i="1" s="1"/>
  <c r="J101" i="7" s="1"/>
  <c r="X102" i="1"/>
  <c r="Z102" i="1" s="1"/>
  <c r="I101" i="7" s="1"/>
  <c r="K101" i="7" l="1"/>
  <c r="F102" i="7"/>
  <c r="B103" i="6" l="1"/>
  <c r="C103" i="6" s="1"/>
  <c r="Q103" i="6" s="1"/>
  <c r="B103" i="1"/>
  <c r="C103" i="1" s="1"/>
  <c r="D103" i="1"/>
  <c r="L102" i="7"/>
  <c r="J103" i="1" l="1"/>
  <c r="M103" i="1"/>
  <c r="I103" i="1"/>
  <c r="L103" i="1"/>
  <c r="K103" i="1"/>
  <c r="H103" i="1"/>
  <c r="S103" i="6"/>
  <c r="T103" i="6" s="1"/>
  <c r="X103" i="6" s="1"/>
  <c r="Z103" i="6" s="1"/>
  <c r="U103" i="6"/>
  <c r="Y103" i="6" s="1"/>
  <c r="AA103" i="6" s="1"/>
  <c r="N103" i="1" l="1"/>
  <c r="R103" i="1"/>
  <c r="P103" i="1" l="1"/>
  <c r="O103" i="1"/>
  <c r="W103" i="1"/>
  <c r="V103" i="1"/>
  <c r="Q103" i="1"/>
  <c r="U103" i="1" l="1"/>
  <c r="Y103" i="1" s="1"/>
  <c r="AA103" i="1" s="1"/>
  <c r="J102" i="7" s="1"/>
  <c r="S103" i="1"/>
  <c r="T103" i="1" s="1"/>
  <c r="X103" i="1" s="1"/>
  <c r="Z103" i="1" s="1"/>
  <c r="I102" i="7" s="1"/>
  <c r="K102" i="7" l="1"/>
  <c r="F103" i="7" l="1"/>
  <c r="B104" i="6" l="1"/>
  <c r="C104" i="6" s="1"/>
  <c r="Q104" i="6" s="1"/>
  <c r="D104" i="1"/>
  <c r="L103" i="7"/>
  <c r="B104" i="1"/>
  <c r="C104" i="1" s="1"/>
  <c r="L104" i="1" l="1"/>
  <c r="M104" i="1"/>
  <c r="K104" i="1"/>
  <c r="H104" i="1"/>
  <c r="R104" i="1" s="1"/>
  <c r="J104" i="1"/>
  <c r="I104" i="1"/>
  <c r="U104" i="6"/>
  <c r="Y104" i="6" s="1"/>
  <c r="AA104" i="6" s="1"/>
  <c r="S104" i="6"/>
  <c r="T104" i="6" s="1"/>
  <c r="X104" i="6" s="1"/>
  <c r="Z104" i="6" s="1"/>
  <c r="N104" i="1" l="1"/>
  <c r="V104" i="1" s="1"/>
  <c r="Q104" i="1"/>
  <c r="P104" i="1" l="1"/>
  <c r="U104" i="1" s="1"/>
  <c r="O104" i="1"/>
  <c r="S104" i="1" s="1"/>
  <c r="T104" i="1" s="1"/>
  <c r="W104" i="1"/>
  <c r="Y104" i="1" s="1"/>
  <c r="AA104" i="1" s="1"/>
  <c r="J103" i="7" s="1"/>
  <c r="X104" i="1" l="1"/>
  <c r="Z104" i="1" s="1"/>
  <c r="I103" i="7" s="1"/>
  <c r="K103" i="7" l="1"/>
  <c r="F104" i="7"/>
  <c r="B105" i="1" l="1"/>
  <c r="C105" i="1" s="1"/>
  <c r="D105" i="1"/>
  <c r="L104" i="7"/>
  <c r="B105" i="6"/>
  <c r="C105" i="6" s="1"/>
  <c r="Q105" i="6" s="1"/>
  <c r="S105" i="6" l="1"/>
  <c r="T105" i="6" s="1"/>
  <c r="X105" i="6" s="1"/>
  <c r="Z105" i="6" s="1"/>
  <c r="U105" i="6"/>
  <c r="Y105" i="6" s="1"/>
  <c r="AA105" i="6" s="1"/>
  <c r="J105" i="1"/>
  <c r="K105" i="1"/>
  <c r="I105" i="1"/>
  <c r="M105" i="1"/>
  <c r="H105" i="1"/>
  <c r="R105" i="1" s="1"/>
  <c r="L105" i="1"/>
  <c r="N105" i="1" l="1"/>
  <c r="V105" i="1"/>
  <c r="W105" i="1"/>
  <c r="P105" i="1" l="1"/>
  <c r="O105" i="1"/>
  <c r="Q105" i="1"/>
  <c r="S105" i="1" l="1"/>
  <c r="T105" i="1" s="1"/>
  <c r="X105" i="1" s="1"/>
  <c r="Z105" i="1" s="1"/>
  <c r="I104" i="7" s="1"/>
  <c r="U105" i="1"/>
  <c r="Y105" i="1" s="1"/>
  <c r="AA105" i="1" s="1"/>
  <c r="J104" i="7" s="1"/>
  <c r="K104" i="7" l="1"/>
  <c r="F105" i="7"/>
  <c r="L105" i="7" l="1"/>
  <c r="B106" i="6"/>
  <c r="C106" i="6" s="1"/>
  <c r="Q106" i="6" s="1"/>
  <c r="D106" i="1"/>
  <c r="B106" i="1"/>
  <c r="C106" i="1" s="1"/>
  <c r="K106" i="1" l="1"/>
  <c r="M106" i="1"/>
  <c r="H106" i="1"/>
  <c r="R106" i="1" s="1"/>
  <c r="I106" i="1"/>
  <c r="J106" i="1"/>
  <c r="L106" i="1"/>
  <c r="U106" i="6"/>
  <c r="Y106" i="6" s="1"/>
  <c r="AA106" i="6" s="1"/>
  <c r="S106" i="6"/>
  <c r="T106" i="6" s="1"/>
  <c r="X106" i="6" s="1"/>
  <c r="Z106" i="6" s="1"/>
  <c r="N106" i="1" l="1"/>
  <c r="Q106" i="1"/>
  <c r="V106" i="1"/>
  <c r="W106" i="1"/>
  <c r="O106" i="1" l="1"/>
  <c r="S106" i="1" s="1"/>
  <c r="T106" i="1" s="1"/>
  <c r="X106" i="1" s="1"/>
  <c r="Z106" i="1" s="1"/>
  <c r="I105" i="7" s="1"/>
  <c r="P106" i="1"/>
  <c r="U106" i="1" s="1"/>
  <c r="Y106" i="1" s="1"/>
  <c r="AA106" i="1" s="1"/>
  <c r="J105" i="7" s="1"/>
  <c r="F106" i="7" l="1"/>
  <c r="D107" i="1" l="1"/>
  <c r="L106" i="7"/>
  <c r="B107" i="1"/>
  <c r="C107" i="1" s="1"/>
  <c r="B107" i="6"/>
  <c r="C107" i="6" s="1"/>
  <c r="Q107" i="6" s="1"/>
  <c r="K105" i="7"/>
  <c r="U107" i="6" l="1"/>
  <c r="Y107" i="6" s="1"/>
  <c r="AA107" i="6" s="1"/>
  <c r="S107" i="6"/>
  <c r="T107" i="6" s="1"/>
  <c r="X107" i="6" s="1"/>
  <c r="Z107" i="6" s="1"/>
  <c r="H107" i="1"/>
  <c r="I107" i="1"/>
  <c r="J107" i="1"/>
  <c r="M107" i="1"/>
  <c r="L107" i="1"/>
  <c r="K107" i="1"/>
  <c r="N107" i="1" l="1"/>
  <c r="Q107" i="1"/>
  <c r="R107" i="1"/>
  <c r="W107" i="1" l="1"/>
  <c r="V107" i="1"/>
  <c r="P107" i="1"/>
  <c r="U107" i="1" s="1"/>
  <c r="O107" i="1"/>
  <c r="S107" i="1" s="1"/>
  <c r="T107" i="1" s="1"/>
  <c r="Y107" i="1" l="1"/>
  <c r="AA107" i="1" s="1"/>
  <c r="J106" i="7" s="1"/>
  <c r="X107" i="1"/>
  <c r="Z107" i="1" s="1"/>
  <c r="I106" i="7" s="1"/>
  <c r="F107" i="7" l="1"/>
  <c r="L107" i="7" l="1"/>
  <c r="B108" i="6"/>
  <c r="C108" i="6" s="1"/>
  <c r="Q108" i="6" s="1"/>
  <c r="D108" i="1"/>
  <c r="B108" i="1"/>
  <c r="C108" i="1" s="1"/>
  <c r="K106" i="7"/>
  <c r="I108" i="1" l="1"/>
  <c r="L108" i="1"/>
  <c r="J108" i="1"/>
  <c r="K108" i="1"/>
  <c r="M108" i="1"/>
  <c r="H108" i="1"/>
  <c r="S108" i="6"/>
  <c r="T108" i="6" s="1"/>
  <c r="X108" i="6" s="1"/>
  <c r="Z108" i="6" s="1"/>
  <c r="U108" i="6"/>
  <c r="Y108" i="6" s="1"/>
  <c r="AA108" i="6" s="1"/>
  <c r="R108" i="1" l="1"/>
  <c r="N108" i="1"/>
  <c r="Q108" i="1"/>
  <c r="O108" i="1" l="1"/>
  <c r="S108" i="1" s="1"/>
  <c r="T108" i="1" s="1"/>
  <c r="P108" i="1"/>
  <c r="U108" i="1" s="1"/>
  <c r="W108" i="1"/>
  <c r="V108" i="1"/>
  <c r="X108" i="1" l="1"/>
  <c r="Z108" i="1" s="1"/>
  <c r="I107" i="7" s="1"/>
  <c r="Y108" i="1"/>
  <c r="AA108" i="1" s="1"/>
  <c r="J107" i="7" s="1"/>
  <c r="K107" i="7" l="1"/>
  <c r="F108" i="7" l="1"/>
  <c r="L108" i="7" l="1"/>
  <c r="D109" i="1"/>
  <c r="B109" i="6"/>
  <c r="C109" i="6" s="1"/>
  <c r="Q109" i="6" s="1"/>
  <c r="B109" i="1"/>
  <c r="C109" i="1" s="1"/>
  <c r="S109" i="6" l="1"/>
  <c r="T109" i="6" s="1"/>
  <c r="X109" i="6" s="1"/>
  <c r="Z109" i="6" s="1"/>
  <c r="U109" i="6"/>
  <c r="Y109" i="6" s="1"/>
  <c r="AA109" i="6" s="1"/>
  <c r="J109" i="1"/>
  <c r="H109" i="1"/>
  <c r="M109" i="1"/>
  <c r="I109" i="1"/>
  <c r="L109" i="1"/>
  <c r="N109" i="1" s="1"/>
  <c r="K109" i="1"/>
  <c r="Q109" i="1" l="1"/>
  <c r="O109" i="1"/>
  <c r="S109" i="1" s="1"/>
  <c r="T109" i="1" s="1"/>
  <c r="P109" i="1"/>
  <c r="U109" i="1" s="1"/>
  <c r="R109" i="1"/>
  <c r="V109" i="1" l="1"/>
  <c r="W109" i="1"/>
  <c r="Y109" i="1" s="1"/>
  <c r="AA109" i="1" s="1"/>
  <c r="J108" i="7" s="1"/>
  <c r="X109" i="1" l="1"/>
  <c r="Z109" i="1" s="1"/>
  <c r="I108" i="7" s="1"/>
  <c r="K108" i="7" s="1"/>
  <c r="F109" i="7" l="1"/>
  <c r="D110" i="1" l="1"/>
  <c r="B110" i="1"/>
  <c r="C110" i="1" s="1"/>
  <c r="L109" i="7"/>
  <c r="B110" i="6"/>
  <c r="C110" i="6" s="1"/>
  <c r="Q110" i="6" s="1"/>
  <c r="S110" i="6" l="1"/>
  <c r="T110" i="6" s="1"/>
  <c r="X110" i="6" s="1"/>
  <c r="Z110" i="6" s="1"/>
  <c r="U110" i="6"/>
  <c r="Y110" i="6" s="1"/>
  <c r="AA110" i="6" s="1"/>
  <c r="H110" i="1"/>
  <c r="I110" i="1"/>
  <c r="M110" i="1"/>
  <c r="K110" i="1"/>
  <c r="J110" i="1"/>
  <c r="L110" i="1"/>
  <c r="N110" i="1" l="1"/>
  <c r="R110" i="1"/>
  <c r="Q110" i="1"/>
  <c r="P110" i="1"/>
  <c r="O110" i="1"/>
  <c r="S110" i="1" s="1"/>
  <c r="T110" i="1" s="1"/>
  <c r="U110" i="1" l="1"/>
  <c r="W110" i="1"/>
  <c r="V110" i="1"/>
  <c r="Y110" i="1" s="1"/>
  <c r="AA110" i="1" s="1"/>
  <c r="J109" i="7" s="1"/>
  <c r="X110" i="1" l="1"/>
  <c r="Z110" i="1" s="1"/>
  <c r="I109" i="7" l="1"/>
  <c r="K109" i="7" s="1"/>
  <c r="F110" i="7" l="1"/>
  <c r="B111" i="6"/>
  <c r="C111" i="6" s="1"/>
  <c r="Q111" i="6" s="1"/>
  <c r="D111" i="1"/>
  <c r="B111" i="1"/>
  <c r="C111" i="1" s="1"/>
  <c r="L110" i="7"/>
  <c r="L111" i="1" l="1"/>
  <c r="I111" i="1"/>
  <c r="K111" i="1"/>
  <c r="M111" i="1"/>
  <c r="H111" i="1"/>
  <c r="R111" i="1" s="1"/>
  <c r="J111" i="1"/>
  <c r="U111" i="6"/>
  <c r="Y111" i="6" s="1"/>
  <c r="AA111" i="6" s="1"/>
  <c r="S111" i="6"/>
  <c r="T111" i="6" s="1"/>
  <c r="X111" i="6" s="1"/>
  <c r="Z111" i="6" s="1"/>
  <c r="N111" i="1" l="1"/>
  <c r="Q111" i="1" l="1"/>
  <c r="P111" i="1"/>
  <c r="U111" i="1" s="1"/>
  <c r="O111" i="1"/>
  <c r="S111" i="1" s="1"/>
  <c r="T111" i="1" s="1"/>
  <c r="V111" i="1"/>
  <c r="W111" i="1"/>
  <c r="Y111" i="1" l="1"/>
  <c r="AA111" i="1" s="1"/>
  <c r="J110" i="7" s="1"/>
  <c r="X111" i="1"/>
  <c r="Z111" i="1" s="1"/>
  <c r="I110" i="7" s="1"/>
  <c r="K110" i="7" l="1"/>
  <c r="F111" i="7"/>
  <c r="D112" i="1" l="1"/>
  <c r="B112" i="1"/>
  <c r="C112" i="1" s="1"/>
  <c r="B112" i="6"/>
  <c r="C112" i="6" s="1"/>
  <c r="Q112" i="6" s="1"/>
  <c r="L111" i="7"/>
  <c r="S112" i="6" l="1"/>
  <c r="T112" i="6" s="1"/>
  <c r="X112" i="6" s="1"/>
  <c r="Z112" i="6" s="1"/>
  <c r="U112" i="6"/>
  <c r="Y112" i="6" s="1"/>
  <c r="AA112" i="6" s="1"/>
  <c r="M112" i="1"/>
  <c r="J112" i="1"/>
  <c r="H112" i="1"/>
  <c r="L112" i="1"/>
  <c r="I112" i="1"/>
  <c r="K112" i="1"/>
  <c r="N112" i="1" l="1"/>
  <c r="R112" i="1"/>
  <c r="P112" i="1" l="1"/>
  <c r="O112" i="1"/>
  <c r="W112" i="1"/>
  <c r="V112" i="1"/>
  <c r="Q112" i="1"/>
  <c r="S112" i="1" l="1"/>
  <c r="T112" i="1" s="1"/>
  <c r="X112" i="1" s="1"/>
  <c r="Z112" i="1" s="1"/>
  <c r="I111" i="7" s="1"/>
  <c r="U112" i="1"/>
  <c r="Y112" i="1" s="1"/>
  <c r="AA112" i="1" s="1"/>
  <c r="J111" i="7" s="1"/>
  <c r="F112" i="7" l="1"/>
  <c r="D113" i="1" l="1"/>
  <c r="L112" i="7"/>
  <c r="B113" i="1"/>
  <c r="C113" i="1" s="1"/>
  <c r="B113" i="6"/>
  <c r="C113" i="6" s="1"/>
  <c r="Q113" i="6" s="1"/>
  <c r="K111" i="7"/>
  <c r="U113" i="6" l="1"/>
  <c r="Y113" i="6" s="1"/>
  <c r="AA113" i="6" s="1"/>
  <c r="S113" i="6"/>
  <c r="T113" i="6" s="1"/>
  <c r="X113" i="6" s="1"/>
  <c r="Z113" i="6" s="1"/>
  <c r="I113" i="1"/>
  <c r="K113" i="1"/>
  <c r="H113" i="1"/>
  <c r="L113" i="1"/>
  <c r="J113" i="1"/>
  <c r="M113" i="1"/>
  <c r="R113" i="1" l="1"/>
  <c r="N113" i="1"/>
  <c r="V113" i="1"/>
  <c r="W113" i="1"/>
  <c r="P113" i="1" l="1"/>
  <c r="O113" i="1"/>
  <c r="Q113" i="1"/>
  <c r="S113" i="1" l="1"/>
  <c r="T113" i="1" s="1"/>
  <c r="X113" i="1" s="1"/>
  <c r="Z113" i="1" s="1"/>
  <c r="I112" i="7" s="1"/>
  <c r="U113" i="1"/>
  <c r="Y113" i="1" s="1"/>
  <c r="AA113" i="1" s="1"/>
  <c r="J112" i="7" s="1"/>
  <c r="K112" i="7" l="1"/>
  <c r="F113" i="7"/>
  <c r="B114" i="1" l="1"/>
  <c r="C114" i="1" s="1"/>
  <c r="D114" i="1"/>
  <c r="B114" i="6"/>
  <c r="C114" i="6" s="1"/>
  <c r="Q114" i="6" s="1"/>
  <c r="L113" i="7"/>
  <c r="K114" i="1" l="1"/>
  <c r="L114" i="1"/>
  <c r="H114" i="1"/>
  <c r="R114" i="1" s="1"/>
  <c r="M114" i="1"/>
  <c r="I114" i="1"/>
  <c r="J114" i="1"/>
  <c r="S114" i="6"/>
  <c r="T114" i="6" s="1"/>
  <c r="X114" i="6" s="1"/>
  <c r="Z114" i="6" s="1"/>
  <c r="U114" i="6"/>
  <c r="Y114" i="6" s="1"/>
  <c r="AA114" i="6" s="1"/>
  <c r="N114" i="1" l="1"/>
  <c r="Q114" i="1"/>
  <c r="O114" i="1" l="1"/>
  <c r="S114" i="1" s="1"/>
  <c r="T114" i="1" s="1"/>
  <c r="P114" i="1"/>
  <c r="U114" i="1" s="1"/>
  <c r="V114" i="1"/>
  <c r="W114" i="1"/>
  <c r="Y114" i="1" l="1"/>
  <c r="AA114" i="1" s="1"/>
  <c r="J113" i="7" s="1"/>
  <c r="X114" i="1"/>
  <c r="Z114" i="1" s="1"/>
  <c r="I113" i="7" s="1"/>
  <c r="K113" i="7" l="1"/>
  <c r="F114" i="7" l="1"/>
  <c r="B115" i="1" l="1"/>
  <c r="C115" i="1" s="1"/>
  <c r="D115" i="1"/>
  <c r="L114" i="7"/>
  <c r="B115" i="6"/>
  <c r="C115" i="6" s="1"/>
  <c r="Q115" i="6" s="1"/>
  <c r="S115" i="6" l="1"/>
  <c r="T115" i="6" s="1"/>
  <c r="X115" i="6" s="1"/>
  <c r="Z115" i="6" s="1"/>
  <c r="U115" i="6"/>
  <c r="Y115" i="6" s="1"/>
  <c r="AA115" i="6" s="1"/>
  <c r="M115" i="1"/>
  <c r="K115" i="1"/>
  <c r="J115" i="1"/>
  <c r="I115" i="1"/>
  <c r="H115" i="1"/>
  <c r="R115" i="1" s="1"/>
  <c r="L115" i="1"/>
  <c r="N115" i="1" l="1"/>
  <c r="Q115" i="1"/>
  <c r="W115" i="1"/>
  <c r="V115" i="1" l="1"/>
  <c r="P115" i="1"/>
  <c r="U115" i="1" s="1"/>
  <c r="Y115" i="1" s="1"/>
  <c r="AA115" i="1" s="1"/>
  <c r="J114" i="7" s="1"/>
  <c r="O115" i="1"/>
  <c r="S115" i="1" s="1"/>
  <c r="T115" i="1" s="1"/>
  <c r="X115" i="1" s="1"/>
  <c r="Z115" i="1" s="1"/>
  <c r="I114" i="7" s="1"/>
  <c r="F115" i="7" l="1"/>
  <c r="L115" i="7" l="1"/>
  <c r="B116" i="1"/>
  <c r="C116" i="1" s="1"/>
  <c r="D116" i="1"/>
  <c r="B116" i="6"/>
  <c r="C116" i="6" s="1"/>
  <c r="Q116" i="6" s="1"/>
  <c r="K114" i="7"/>
  <c r="M116" i="1" l="1"/>
  <c r="J116" i="1"/>
  <c r="H116" i="1"/>
  <c r="L116" i="1"/>
  <c r="I116" i="1"/>
  <c r="K116" i="1"/>
  <c r="S116" i="6"/>
  <c r="T116" i="6" s="1"/>
  <c r="X116" i="6" s="1"/>
  <c r="Z116" i="6" s="1"/>
  <c r="U116" i="6"/>
  <c r="Y116" i="6" s="1"/>
  <c r="AA116" i="6" s="1"/>
  <c r="N116" i="1" l="1"/>
  <c r="R116" i="1"/>
  <c r="W116" i="1" l="1"/>
  <c r="V116" i="1"/>
  <c r="Q116" i="1"/>
  <c r="P116" i="1"/>
  <c r="O116" i="1"/>
  <c r="S116" i="1" s="1"/>
  <c r="T116" i="1" s="1"/>
  <c r="X116" i="1" l="1"/>
  <c r="Z116" i="1" s="1"/>
  <c r="I115" i="7" s="1"/>
  <c r="U116" i="1"/>
  <c r="Y116" i="1" s="1"/>
  <c r="AA116" i="1" s="1"/>
  <c r="J115" i="7" s="1"/>
  <c r="K115" i="7" l="1"/>
  <c r="F116" i="7"/>
  <c r="L116" i="7" l="1"/>
  <c r="D117" i="1"/>
  <c r="B117" i="6"/>
  <c r="C117" i="6" s="1"/>
  <c r="Q117" i="6" s="1"/>
  <c r="B117" i="1"/>
  <c r="C117" i="1" s="1"/>
  <c r="S117" i="6" l="1"/>
  <c r="T117" i="6" s="1"/>
  <c r="X117" i="6" s="1"/>
  <c r="Z117" i="6" s="1"/>
  <c r="U117" i="6"/>
  <c r="Y117" i="6" s="1"/>
  <c r="AA117" i="6" s="1"/>
  <c r="L117" i="1"/>
  <c r="M117" i="1"/>
  <c r="J117" i="1"/>
  <c r="I117" i="1"/>
  <c r="K117" i="1"/>
  <c r="H117" i="1"/>
  <c r="R117" i="1" s="1"/>
  <c r="N117" i="1" l="1"/>
  <c r="Q117" i="1" s="1"/>
  <c r="P117" i="1" l="1"/>
  <c r="U117" i="1" s="1"/>
  <c r="O117" i="1"/>
  <c r="S117" i="1" s="1"/>
  <c r="T117" i="1" s="1"/>
  <c r="W117" i="1"/>
  <c r="V117" i="1"/>
  <c r="Y117" i="1" l="1"/>
  <c r="AA117" i="1" s="1"/>
  <c r="J116" i="7" s="1"/>
  <c r="X117" i="1"/>
  <c r="Z117" i="1" s="1"/>
  <c r="I116" i="7" s="1"/>
  <c r="K116" i="7" l="1"/>
  <c r="F117" i="7"/>
  <c r="L117" i="7" l="1"/>
  <c r="B118" i="1"/>
  <c r="C118" i="1" s="1"/>
  <c r="B118" i="6"/>
  <c r="C118" i="6" s="1"/>
  <c r="Q118" i="6" s="1"/>
  <c r="D118" i="1"/>
  <c r="S118" i="6" l="1"/>
  <c r="T118" i="6" s="1"/>
  <c r="X118" i="6" s="1"/>
  <c r="Z118" i="6" s="1"/>
  <c r="U118" i="6"/>
  <c r="Y118" i="6" s="1"/>
  <c r="AA118" i="6" s="1"/>
  <c r="H118" i="1"/>
  <c r="I118" i="1"/>
  <c r="M118" i="1"/>
  <c r="K118" i="1"/>
  <c r="L118" i="1"/>
  <c r="J118" i="1"/>
  <c r="R118" i="1" l="1"/>
  <c r="N118" i="1"/>
  <c r="Q118" i="1"/>
  <c r="O118" i="1" l="1"/>
  <c r="S118" i="1" s="1"/>
  <c r="T118" i="1" s="1"/>
  <c r="P118" i="1"/>
  <c r="U118" i="1" s="1"/>
  <c r="V118" i="1"/>
  <c r="W118" i="1"/>
  <c r="X118" i="1" l="1"/>
  <c r="Z118" i="1" s="1"/>
  <c r="I117" i="7" s="1"/>
  <c r="Y118" i="1"/>
  <c r="AA118" i="1" s="1"/>
  <c r="J117" i="7" s="1"/>
  <c r="F118" i="7" l="1"/>
  <c r="B119" i="6" l="1"/>
  <c r="C119" i="6" s="1"/>
  <c r="Q119" i="6" s="1"/>
  <c r="L118" i="7"/>
  <c r="D119" i="1"/>
  <c r="B119" i="1"/>
  <c r="C119" i="1" s="1"/>
  <c r="K117" i="7"/>
  <c r="M119" i="1" l="1"/>
  <c r="L119" i="1"/>
  <c r="J119" i="1"/>
  <c r="H119" i="1"/>
  <c r="K119" i="1"/>
  <c r="I119" i="1"/>
  <c r="S119" i="6"/>
  <c r="T119" i="6" s="1"/>
  <c r="X119" i="6" s="1"/>
  <c r="Z119" i="6" s="1"/>
  <c r="U119" i="6"/>
  <c r="Y119" i="6" s="1"/>
  <c r="AA119" i="6" s="1"/>
  <c r="R119" i="1" l="1"/>
  <c r="N119" i="1"/>
  <c r="P119" i="1" l="1"/>
  <c r="O119" i="1"/>
  <c r="Q119" i="1"/>
  <c r="W119" i="1"/>
  <c r="V119" i="1"/>
  <c r="S119" i="1" l="1"/>
  <c r="T119" i="1" s="1"/>
  <c r="X119" i="1"/>
  <c r="Z119" i="1" s="1"/>
  <c r="I118" i="7" s="1"/>
  <c r="U119" i="1"/>
  <c r="Y119" i="1" s="1"/>
  <c r="AA119" i="1" s="1"/>
  <c r="J118" i="7" s="1"/>
  <c r="F119" i="7" l="1"/>
  <c r="D120" i="1" l="1"/>
  <c r="B120" i="6"/>
  <c r="C120" i="6" s="1"/>
  <c r="Q120" i="6" s="1"/>
  <c r="B120" i="1"/>
  <c r="C120" i="1" s="1"/>
  <c r="L119" i="7"/>
  <c r="K118" i="7"/>
  <c r="U120" i="6" l="1"/>
  <c r="Y120" i="6" s="1"/>
  <c r="AA120" i="6" s="1"/>
  <c r="S120" i="6"/>
  <c r="T120" i="6" s="1"/>
  <c r="X120" i="6" s="1"/>
  <c r="Z120" i="6" s="1"/>
  <c r="M120" i="1"/>
  <c r="L120" i="1"/>
  <c r="K120" i="1"/>
  <c r="H120" i="1"/>
  <c r="R120" i="1" s="1"/>
  <c r="J120" i="1"/>
  <c r="I120" i="1"/>
  <c r="N120" i="1" l="1"/>
  <c r="Q120" i="1"/>
  <c r="P120" i="1" l="1"/>
  <c r="U120" i="1" s="1"/>
  <c r="O120" i="1"/>
  <c r="S120" i="1" s="1"/>
  <c r="T120" i="1" s="1"/>
  <c r="V120" i="1"/>
  <c r="W120" i="1"/>
  <c r="X120" i="1" l="1"/>
  <c r="Z120" i="1" s="1"/>
  <c r="I119" i="7" s="1"/>
  <c r="Y120" i="1"/>
  <c r="AA120" i="1" s="1"/>
  <c r="J119" i="7" s="1"/>
  <c r="K119" i="7" l="1"/>
  <c r="F120" i="7" l="1"/>
  <c r="L120" i="7" l="1"/>
  <c r="D121" i="1"/>
  <c r="B121" i="6"/>
  <c r="C121" i="6" s="1"/>
  <c r="Q121" i="6" s="1"/>
  <c r="B121" i="1"/>
  <c r="C121" i="1" s="1"/>
  <c r="S121" i="6" l="1"/>
  <c r="T121" i="6" s="1"/>
  <c r="X121" i="6" s="1"/>
  <c r="Z121" i="6" s="1"/>
  <c r="U121" i="6"/>
  <c r="Y121" i="6" s="1"/>
  <c r="AA121" i="6" s="1"/>
  <c r="M121" i="1"/>
  <c r="I121" i="1"/>
  <c r="J121" i="1"/>
  <c r="H121" i="1"/>
  <c r="K121" i="1"/>
  <c r="L121" i="1"/>
  <c r="N121" i="1" l="1"/>
  <c r="R121" i="1"/>
  <c r="O121" i="1" l="1"/>
  <c r="P121" i="1"/>
  <c r="V121" i="1"/>
  <c r="W121" i="1"/>
  <c r="Q121" i="1"/>
  <c r="U121" i="1" l="1"/>
  <c r="Y121" i="1"/>
  <c r="AA121" i="1" s="1"/>
  <c r="J120" i="7" s="1"/>
  <c r="S121" i="1"/>
  <c r="T121" i="1" s="1"/>
  <c r="X121" i="1" s="1"/>
  <c r="Z121" i="1" s="1"/>
  <c r="I120" i="7" s="1"/>
  <c r="K120" i="7" l="1"/>
  <c r="F121" i="7"/>
  <c r="B122" i="6" l="1"/>
  <c r="C122" i="6" s="1"/>
  <c r="Q122" i="6" s="1"/>
  <c r="L121" i="7"/>
  <c r="D122" i="1"/>
  <c r="B122" i="1"/>
  <c r="C122" i="1" s="1"/>
  <c r="I122" i="1" l="1"/>
  <c r="H122" i="1"/>
  <c r="M122" i="1"/>
  <c r="J122" i="1"/>
  <c r="L122" i="1"/>
  <c r="K122" i="1"/>
  <c r="U122" i="6"/>
  <c r="Y122" i="6" s="1"/>
  <c r="AA122" i="6" s="1"/>
  <c r="S122" i="6"/>
  <c r="T122" i="6" s="1"/>
  <c r="X122" i="6" s="1"/>
  <c r="Z122" i="6" s="1"/>
  <c r="N122" i="1" l="1"/>
  <c r="R122" i="1"/>
  <c r="Q122" i="1"/>
  <c r="O122" i="1"/>
  <c r="S122" i="1" s="1"/>
  <c r="T122" i="1" s="1"/>
  <c r="P122" i="1"/>
  <c r="U122" i="1" s="1"/>
  <c r="W122" i="1" l="1"/>
  <c r="V122" i="1"/>
  <c r="Y122" i="1" s="1"/>
  <c r="AA122" i="1" s="1"/>
  <c r="J121" i="7" s="1"/>
  <c r="X122" i="1" l="1"/>
  <c r="Z122" i="1" s="1"/>
  <c r="I121" i="7" s="1"/>
  <c r="K121" i="7" l="1"/>
  <c r="F122" i="7"/>
  <c r="L122" i="7" l="1"/>
  <c r="B123" i="1"/>
  <c r="C123" i="1" s="1"/>
  <c r="B123" i="6"/>
  <c r="C123" i="6" s="1"/>
  <c r="Q123" i="6" s="1"/>
  <c r="D123" i="1"/>
  <c r="U123" i="6" l="1"/>
  <c r="Y123" i="6" s="1"/>
  <c r="AA123" i="6" s="1"/>
  <c r="S123" i="6"/>
  <c r="T123" i="6" s="1"/>
  <c r="X123" i="6" s="1"/>
  <c r="Z123" i="6" s="1"/>
  <c r="M123" i="1"/>
  <c r="H123" i="1"/>
  <c r="L123" i="1"/>
  <c r="I123" i="1"/>
  <c r="K123" i="1"/>
  <c r="J123" i="1"/>
  <c r="N123" i="1" l="1"/>
  <c r="R123" i="1"/>
  <c r="W123" i="1" l="1"/>
  <c r="V123" i="1"/>
  <c r="Q123" i="1"/>
  <c r="P123" i="1"/>
  <c r="O123" i="1"/>
  <c r="S123" i="1" s="1"/>
  <c r="T123" i="1" s="1"/>
  <c r="U123" i="1" l="1"/>
  <c r="Y123" i="1"/>
  <c r="AA123" i="1" s="1"/>
  <c r="J122" i="7" s="1"/>
  <c r="X123" i="1"/>
  <c r="Z123" i="1" s="1"/>
  <c r="I122" i="7" s="1"/>
  <c r="K122" i="7" l="1"/>
  <c r="F123" i="7"/>
  <c r="B124" i="1" l="1"/>
  <c r="C124" i="1" s="1"/>
  <c r="D124" i="1"/>
  <c r="B124" i="6"/>
  <c r="C124" i="6" s="1"/>
  <c r="Q124" i="6" s="1"/>
  <c r="L123" i="7"/>
  <c r="H124" i="1" l="1"/>
  <c r="M124" i="1"/>
  <c r="I124" i="1"/>
  <c r="L124" i="1"/>
  <c r="J124" i="1"/>
  <c r="K124" i="1"/>
  <c r="U124" i="6"/>
  <c r="Y124" i="6" s="1"/>
  <c r="AA124" i="6" s="1"/>
  <c r="S124" i="6"/>
  <c r="T124" i="6" s="1"/>
  <c r="X124" i="6" s="1"/>
  <c r="Z124" i="6" s="1"/>
  <c r="N124" i="1" l="1"/>
  <c r="R124" i="1"/>
  <c r="W124" i="1" l="1"/>
  <c r="V124" i="1"/>
  <c r="Q124" i="1"/>
  <c r="O124" i="1"/>
  <c r="P124" i="1"/>
  <c r="U124" i="1" l="1"/>
  <c r="S124" i="1"/>
  <c r="T124" i="1" s="1"/>
  <c r="Y124" i="1"/>
  <c r="AA124" i="1" s="1"/>
  <c r="J123" i="7" s="1"/>
  <c r="X124" i="1"/>
  <c r="Z124" i="1" s="1"/>
  <c r="I123" i="7" s="1"/>
  <c r="K123" i="7" l="1"/>
  <c r="F124" i="7"/>
  <c r="B125" i="6" l="1"/>
  <c r="C125" i="6" s="1"/>
  <c r="Q125" i="6" s="1"/>
  <c r="L124" i="7"/>
  <c r="D125" i="1"/>
  <c r="B125" i="1"/>
  <c r="C125" i="1" s="1"/>
  <c r="H125" i="1" l="1"/>
  <c r="M125" i="1"/>
  <c r="K125" i="1"/>
  <c r="L125" i="1"/>
  <c r="I125" i="1"/>
  <c r="J125" i="1"/>
  <c r="U125" i="6"/>
  <c r="Y125" i="6" s="1"/>
  <c r="AA125" i="6" s="1"/>
  <c r="S125" i="6"/>
  <c r="T125" i="6" s="1"/>
  <c r="X125" i="6" s="1"/>
  <c r="Z125" i="6" s="1"/>
  <c r="N125" i="1" l="1"/>
  <c r="R125" i="1"/>
  <c r="V125" i="1" l="1"/>
  <c r="W125" i="1"/>
  <c r="Q125" i="1"/>
  <c r="O125" i="1"/>
  <c r="P125" i="1"/>
  <c r="U125" i="1" s="1"/>
  <c r="S125" i="1" l="1"/>
  <c r="T125" i="1" s="1"/>
  <c r="Y125" i="1"/>
  <c r="AA125" i="1" s="1"/>
  <c r="J124" i="7" s="1"/>
  <c r="X125" i="1"/>
  <c r="Z125" i="1" s="1"/>
  <c r="I124" i="7" s="1"/>
  <c r="K124" i="7" l="1"/>
  <c r="F125" i="7"/>
  <c r="L125" i="7" l="1"/>
  <c r="B126" i="1"/>
  <c r="C126" i="1" s="1"/>
  <c r="D126" i="1"/>
  <c r="B126" i="6"/>
  <c r="C126" i="6" s="1"/>
  <c r="Q126" i="6" s="1"/>
  <c r="H126" i="1" l="1"/>
  <c r="I126" i="1"/>
  <c r="J126" i="1"/>
  <c r="M126" i="1"/>
  <c r="K126" i="1"/>
  <c r="L126" i="1"/>
  <c r="S126" i="6"/>
  <c r="T126" i="6" s="1"/>
  <c r="X126" i="6" s="1"/>
  <c r="Z126" i="6" s="1"/>
  <c r="U126" i="6"/>
  <c r="Y126" i="6" s="1"/>
  <c r="AA126" i="6" s="1"/>
  <c r="N126" i="1" l="1"/>
  <c r="Q126" i="1"/>
  <c r="R126" i="1"/>
  <c r="V126" i="1" l="1"/>
  <c r="W126" i="1"/>
  <c r="P126" i="1"/>
  <c r="U126" i="1" s="1"/>
  <c r="O126" i="1"/>
  <c r="S126" i="1" s="1"/>
  <c r="T126" i="1" s="1"/>
  <c r="X126" i="1" s="1"/>
  <c r="Z126" i="1" s="1"/>
  <c r="I125" i="7" s="1"/>
  <c r="Y126" i="1" l="1"/>
  <c r="AA126" i="1" s="1"/>
  <c r="J125" i="7" s="1"/>
  <c r="K125" i="7" l="1"/>
  <c r="F126" i="7" l="1"/>
  <c r="D127" i="1" l="1"/>
  <c r="B127" i="6"/>
  <c r="C127" i="6" s="1"/>
  <c r="Q127" i="6" s="1"/>
  <c r="B127" i="1"/>
  <c r="C127" i="1" s="1"/>
  <c r="L126" i="7"/>
  <c r="U127" i="6" l="1"/>
  <c r="Y127" i="6" s="1"/>
  <c r="AA127" i="6" s="1"/>
  <c r="S127" i="6"/>
  <c r="T127" i="6" s="1"/>
  <c r="X127" i="6" s="1"/>
  <c r="Z127" i="6" s="1"/>
  <c r="I127" i="1"/>
  <c r="K127" i="1"/>
  <c r="J127" i="1"/>
  <c r="M127" i="1"/>
  <c r="L127" i="1"/>
  <c r="H127" i="1"/>
  <c r="R127" i="1" s="1"/>
  <c r="N127" i="1" l="1"/>
  <c r="Q127" i="1"/>
  <c r="W127" i="1"/>
  <c r="V127" i="1"/>
  <c r="O127" i="1" l="1"/>
  <c r="S127" i="1" s="1"/>
  <c r="T127" i="1" s="1"/>
  <c r="X127" i="1" s="1"/>
  <c r="Z127" i="1" s="1"/>
  <c r="I126" i="7" s="1"/>
  <c r="P127" i="1"/>
  <c r="U127" i="1" s="1"/>
  <c r="Y127" i="1" s="1"/>
  <c r="AA127" i="1" s="1"/>
  <c r="J126" i="7" s="1"/>
  <c r="K126" i="7" l="1"/>
  <c r="F127" i="7"/>
  <c r="B128" i="6" l="1"/>
  <c r="C128" i="6" s="1"/>
  <c r="Q128" i="6" s="1"/>
  <c r="L127" i="7"/>
  <c r="B128" i="1"/>
  <c r="C128" i="1" s="1"/>
  <c r="D128" i="1"/>
  <c r="L128" i="1" l="1"/>
  <c r="I128" i="1"/>
  <c r="J128" i="1"/>
  <c r="M128" i="1"/>
  <c r="H128" i="1"/>
  <c r="K128" i="1"/>
  <c r="S128" i="6"/>
  <c r="T128" i="6" s="1"/>
  <c r="X128" i="6" s="1"/>
  <c r="Z128" i="6" s="1"/>
  <c r="U128" i="6"/>
  <c r="Y128" i="6" s="1"/>
  <c r="AA128" i="6" s="1"/>
  <c r="R128" i="1" l="1"/>
  <c r="N128" i="1"/>
  <c r="P128" i="1" l="1"/>
  <c r="O128" i="1"/>
  <c r="Q128" i="1"/>
  <c r="W128" i="1"/>
  <c r="V128" i="1"/>
  <c r="S128" i="1" l="1"/>
  <c r="T128" i="1" s="1"/>
  <c r="X128" i="1" s="1"/>
  <c r="Z128" i="1" s="1"/>
  <c r="I127" i="7" s="1"/>
  <c r="U128" i="1"/>
  <c r="Y128" i="1" s="1"/>
  <c r="AA128" i="1" s="1"/>
  <c r="J127" i="7" s="1"/>
  <c r="F128" i="7" l="1"/>
  <c r="B129" i="6" l="1"/>
  <c r="C129" i="6" s="1"/>
  <c r="Q129" i="6" s="1"/>
  <c r="B129" i="1"/>
  <c r="C129" i="1" s="1"/>
  <c r="L128" i="7"/>
  <c r="D129" i="1"/>
  <c r="K127" i="7"/>
  <c r="I129" i="1" l="1"/>
  <c r="K129" i="1"/>
  <c r="L129" i="1"/>
  <c r="J129" i="1"/>
  <c r="M129" i="1"/>
  <c r="H129" i="1"/>
  <c r="R129" i="1" s="1"/>
  <c r="U129" i="6"/>
  <c r="Y129" i="6" s="1"/>
  <c r="AA129" i="6" s="1"/>
  <c r="S129" i="6"/>
  <c r="T129" i="6" s="1"/>
  <c r="X129" i="6" s="1"/>
  <c r="Z129" i="6" s="1"/>
  <c r="N129" i="1" l="1"/>
  <c r="Q129" i="1"/>
  <c r="W129" i="1"/>
  <c r="V129" i="1"/>
  <c r="P129" i="1" l="1"/>
  <c r="U129" i="1" s="1"/>
  <c r="Y129" i="1" s="1"/>
  <c r="AA129" i="1" s="1"/>
  <c r="J128" i="7" s="1"/>
  <c r="O129" i="1"/>
  <c r="S129" i="1" s="1"/>
  <c r="T129" i="1" s="1"/>
  <c r="X129" i="1" s="1"/>
  <c r="Z129" i="1" s="1"/>
  <c r="I128" i="7" s="1"/>
  <c r="K128" i="7" l="1"/>
  <c r="F129" i="7"/>
  <c r="L129" i="7" l="1"/>
  <c r="B130" i="6"/>
  <c r="C130" i="6" s="1"/>
  <c r="Q130" i="6" s="1"/>
  <c r="D130" i="1"/>
  <c r="B130" i="1"/>
  <c r="C130" i="1" s="1"/>
  <c r="J130" i="1" l="1"/>
  <c r="I130" i="1"/>
  <c r="H130" i="1"/>
  <c r="K130" i="1"/>
  <c r="L130" i="1"/>
  <c r="M130" i="1"/>
  <c r="S130" i="6"/>
  <c r="T130" i="6" s="1"/>
  <c r="X130" i="6" s="1"/>
  <c r="Z130" i="6" s="1"/>
  <c r="U130" i="6"/>
  <c r="Y130" i="6" s="1"/>
  <c r="AA130" i="6" s="1"/>
  <c r="N130" i="1" l="1"/>
  <c r="Q130" i="1"/>
  <c r="R130" i="1"/>
  <c r="V130" i="1" l="1"/>
  <c r="W130" i="1"/>
  <c r="O130" i="1"/>
  <c r="S130" i="1" s="1"/>
  <c r="T130" i="1" s="1"/>
  <c r="P130" i="1"/>
  <c r="U130" i="1" s="1"/>
  <c r="Y130" i="1" s="1"/>
  <c r="AA130" i="1" s="1"/>
  <c r="J129" i="7" s="1"/>
  <c r="X130" i="1" l="1"/>
  <c r="Z130" i="1" s="1"/>
  <c r="I129" i="7" s="1"/>
  <c r="F130" i="7" s="1"/>
  <c r="B131" i="6" l="1"/>
  <c r="C131" i="6" s="1"/>
  <c r="Q131" i="6" s="1"/>
  <c r="B131" i="1"/>
  <c r="C131" i="1" s="1"/>
  <c r="L130" i="7"/>
  <c r="D131" i="1"/>
  <c r="K129" i="7"/>
  <c r="H131" i="1" l="1"/>
  <c r="J131" i="1"/>
  <c r="M131" i="1"/>
  <c r="K131" i="1"/>
  <c r="I131" i="1"/>
  <c r="L131" i="1"/>
  <c r="S131" i="6"/>
  <c r="T131" i="6" s="1"/>
  <c r="X131" i="6" s="1"/>
  <c r="Z131" i="6" s="1"/>
  <c r="U131" i="6"/>
  <c r="Y131" i="6" s="1"/>
  <c r="AA131" i="6" s="1"/>
  <c r="N131" i="1" l="1"/>
  <c r="Q131" i="1"/>
  <c r="R131" i="1"/>
  <c r="W131" i="1" l="1"/>
  <c r="V131" i="1"/>
  <c r="O131" i="1"/>
  <c r="S131" i="1" s="1"/>
  <c r="T131" i="1" s="1"/>
  <c r="X131" i="1" s="1"/>
  <c r="Z131" i="1" s="1"/>
  <c r="I130" i="7" s="1"/>
  <c r="P131" i="1"/>
  <c r="U131" i="1" s="1"/>
  <c r="Y131" i="1" s="1"/>
  <c r="AA131" i="1" s="1"/>
  <c r="J130" i="7" s="1"/>
  <c r="F131" i="7" l="1"/>
  <c r="B132" i="1" l="1"/>
  <c r="C132" i="1" s="1"/>
  <c r="D132" i="1"/>
  <c r="L131" i="7"/>
  <c r="B132" i="6"/>
  <c r="C132" i="6" s="1"/>
  <c r="Q132" i="6" s="1"/>
  <c r="K130" i="7"/>
  <c r="U132" i="6" l="1"/>
  <c r="Y132" i="6" s="1"/>
  <c r="AA132" i="6" s="1"/>
  <c r="S132" i="6"/>
  <c r="T132" i="6" s="1"/>
  <c r="X132" i="6" s="1"/>
  <c r="Z132" i="6" s="1"/>
  <c r="J132" i="1"/>
  <c r="M132" i="1"/>
  <c r="L132" i="1"/>
  <c r="K132" i="1"/>
  <c r="H132" i="1"/>
  <c r="I132" i="1"/>
  <c r="R132" i="1" l="1"/>
  <c r="N132" i="1"/>
  <c r="V132" i="1"/>
  <c r="W132" i="1" l="1"/>
  <c r="P132" i="1"/>
  <c r="O132" i="1"/>
  <c r="Q132" i="1"/>
  <c r="U132" i="1" l="1"/>
  <c r="Y132" i="1" s="1"/>
  <c r="AA132" i="1" s="1"/>
  <c r="J131" i="7" s="1"/>
  <c r="S132" i="1"/>
  <c r="T132" i="1" s="1"/>
  <c r="X132" i="1" s="1"/>
  <c r="Z132" i="1" s="1"/>
  <c r="I131" i="7" s="1"/>
  <c r="K131" i="7" l="1"/>
  <c r="F132" i="7"/>
  <c r="D133" i="1" l="1"/>
  <c r="B133" i="1"/>
  <c r="C133" i="1" s="1"/>
  <c r="L132" i="7"/>
  <c r="B133" i="6"/>
  <c r="C133" i="6" s="1"/>
  <c r="Q133" i="6" s="1"/>
  <c r="S133" i="6" l="1"/>
  <c r="T133" i="6" s="1"/>
  <c r="X133" i="6" s="1"/>
  <c r="Z133" i="6" s="1"/>
  <c r="U133" i="6"/>
  <c r="Y133" i="6" s="1"/>
  <c r="AA133" i="6" s="1"/>
  <c r="I133" i="1"/>
  <c r="M133" i="1"/>
  <c r="J133" i="1"/>
  <c r="H133" i="1"/>
  <c r="L133" i="1"/>
  <c r="K133" i="1"/>
  <c r="N133" i="1" l="1"/>
  <c r="R133" i="1"/>
  <c r="P133" i="1" l="1"/>
  <c r="O133" i="1"/>
  <c r="W133" i="1"/>
  <c r="V133" i="1"/>
  <c r="Q133" i="1"/>
  <c r="S133" i="1" l="1"/>
  <c r="T133" i="1" s="1"/>
  <c r="X133" i="1" s="1"/>
  <c r="Z133" i="1" s="1"/>
  <c r="I132" i="7" s="1"/>
  <c r="U133" i="1"/>
  <c r="Y133" i="1" s="1"/>
  <c r="AA133" i="1" s="1"/>
  <c r="J132" i="7" s="1"/>
  <c r="F133" i="7" l="1"/>
  <c r="L133" i="7" l="1"/>
  <c r="B134" i="6"/>
  <c r="C134" i="6" s="1"/>
  <c r="Q134" i="6" s="1"/>
  <c r="D134" i="1"/>
  <c r="B134" i="1"/>
  <c r="C134" i="1" s="1"/>
  <c r="K132" i="7"/>
  <c r="I134" i="1" l="1"/>
  <c r="J134" i="1"/>
  <c r="M134" i="1"/>
  <c r="K134" i="1"/>
  <c r="L134" i="1"/>
  <c r="H134" i="1"/>
  <c r="U134" i="6"/>
  <c r="Y134" i="6" s="1"/>
  <c r="AA134" i="6" s="1"/>
  <c r="S134" i="6"/>
  <c r="T134" i="6" s="1"/>
  <c r="X134" i="6" s="1"/>
  <c r="Z134" i="6" s="1"/>
  <c r="R134" i="1" l="1"/>
  <c r="N134" i="1"/>
  <c r="Q134" i="1"/>
  <c r="P134" i="1" l="1"/>
  <c r="O134" i="1"/>
  <c r="S134" i="1" s="1"/>
  <c r="T134" i="1" s="1"/>
  <c r="U134" i="1"/>
  <c r="W134" i="1"/>
  <c r="V134" i="1"/>
  <c r="Y134" i="1" l="1"/>
  <c r="AA134" i="1" s="1"/>
  <c r="J133" i="7" s="1"/>
  <c r="X134" i="1"/>
  <c r="Z134" i="1" s="1"/>
  <c r="I133" i="7" l="1"/>
  <c r="K133" i="7" s="1"/>
  <c r="F134" i="7" l="1"/>
  <c r="B135" i="6"/>
  <c r="C135" i="6" s="1"/>
  <c r="Q135" i="6" s="1"/>
  <c r="B135" i="1"/>
  <c r="C135" i="1" s="1"/>
  <c r="L134" i="7"/>
  <c r="D135" i="1"/>
  <c r="H135" i="1" l="1"/>
  <c r="M135" i="1"/>
  <c r="L135" i="1"/>
  <c r="J135" i="1"/>
  <c r="K135" i="1"/>
  <c r="I135" i="1"/>
  <c r="U135" i="6"/>
  <c r="Y135" i="6" s="1"/>
  <c r="AA135" i="6" s="1"/>
  <c r="S135" i="6"/>
  <c r="T135" i="6" s="1"/>
  <c r="X135" i="6" s="1"/>
  <c r="Z135" i="6" s="1"/>
  <c r="N135" i="1" l="1"/>
  <c r="R135" i="1"/>
  <c r="V135" i="1" l="1"/>
  <c r="W135" i="1"/>
  <c r="Q135" i="1"/>
  <c r="O135" i="1"/>
  <c r="P135" i="1"/>
  <c r="U135" i="1" l="1"/>
  <c r="S135" i="1"/>
  <c r="T135" i="1" s="1"/>
  <c r="Y135" i="1"/>
  <c r="AA135" i="1" s="1"/>
  <c r="J134" i="7" s="1"/>
  <c r="X135" i="1"/>
  <c r="Z135" i="1" s="1"/>
  <c r="I134" i="7" s="1"/>
  <c r="K134" i="7" l="1"/>
  <c r="F135" i="7"/>
  <c r="L135" i="7" l="1"/>
  <c r="B136" i="6"/>
  <c r="C136" i="6" s="1"/>
  <c r="Q136" i="6" s="1"/>
  <c r="D136" i="1"/>
  <c r="B136" i="1"/>
  <c r="C136" i="1" s="1"/>
  <c r="K136" i="1" l="1"/>
  <c r="J136" i="1"/>
  <c r="L136" i="1"/>
  <c r="H136" i="1"/>
  <c r="R136" i="1" s="1"/>
  <c r="M136" i="1"/>
  <c r="I136" i="1"/>
  <c r="U136" i="6"/>
  <c r="Y136" i="6" s="1"/>
  <c r="AA136" i="6" s="1"/>
  <c r="S136" i="6"/>
  <c r="T136" i="6" s="1"/>
  <c r="X136" i="6" s="1"/>
  <c r="Z136" i="6" s="1"/>
  <c r="N136" i="1" l="1"/>
  <c r="Q136" i="1"/>
  <c r="O136" i="1" l="1"/>
  <c r="S136" i="1" s="1"/>
  <c r="T136" i="1" s="1"/>
  <c r="P136" i="1"/>
  <c r="U136" i="1" s="1"/>
  <c r="V136" i="1"/>
  <c r="W136" i="1"/>
  <c r="Y136" i="1" l="1"/>
  <c r="AA136" i="1" s="1"/>
  <c r="J135" i="7" s="1"/>
  <c r="X136" i="1"/>
  <c r="Z136" i="1" s="1"/>
  <c r="I135" i="7" s="1"/>
  <c r="K135" i="7" l="1"/>
  <c r="F136" i="7"/>
  <c r="B137" i="1" l="1"/>
  <c r="C137" i="1" s="1"/>
  <c r="D137" i="1"/>
  <c r="L136" i="7"/>
  <c r="B137" i="6"/>
  <c r="C137" i="6" s="1"/>
  <c r="Q137" i="6" s="1"/>
  <c r="S137" i="6" l="1"/>
  <c r="T137" i="6" s="1"/>
  <c r="X137" i="6" s="1"/>
  <c r="Z137" i="6" s="1"/>
  <c r="U137" i="6"/>
  <c r="Y137" i="6" s="1"/>
  <c r="AA137" i="6" s="1"/>
  <c r="M137" i="1"/>
  <c r="I137" i="1"/>
  <c r="K137" i="1"/>
  <c r="L137" i="1"/>
  <c r="J137" i="1"/>
  <c r="H137" i="1"/>
  <c r="R137" i="1" s="1"/>
  <c r="N137" i="1" l="1"/>
  <c r="Q137" i="1"/>
  <c r="V137" i="1"/>
  <c r="W137" i="1" l="1"/>
  <c r="O137" i="1"/>
  <c r="S137" i="1" s="1"/>
  <c r="T137" i="1" s="1"/>
  <c r="P137" i="1"/>
  <c r="U137" i="1" s="1"/>
  <c r="Y137" i="1" l="1"/>
  <c r="AA137" i="1" s="1"/>
  <c r="J136" i="7" s="1"/>
  <c r="X137" i="1"/>
  <c r="Z137" i="1" s="1"/>
  <c r="I136" i="7" s="1"/>
  <c r="K136" i="7" l="1"/>
  <c r="F137" i="7"/>
  <c r="B138" i="6" l="1"/>
  <c r="C138" i="6" s="1"/>
  <c r="Q138" i="6" s="1"/>
  <c r="B138" i="1"/>
  <c r="C138" i="1" s="1"/>
  <c r="L137" i="7"/>
  <c r="D138" i="1"/>
  <c r="H138" i="1" l="1"/>
  <c r="I138" i="1"/>
  <c r="M138" i="1"/>
  <c r="K138" i="1"/>
  <c r="L138" i="1"/>
  <c r="J138" i="1"/>
  <c r="U138" i="6"/>
  <c r="Y138" i="6" s="1"/>
  <c r="AA138" i="6" s="1"/>
  <c r="S138" i="6"/>
  <c r="T138" i="6" s="1"/>
  <c r="X138" i="6" s="1"/>
  <c r="Z138" i="6" s="1"/>
  <c r="N138" i="1" l="1"/>
  <c r="Q138" i="1"/>
  <c r="R138" i="1"/>
  <c r="V138" i="1" l="1"/>
  <c r="W138" i="1"/>
  <c r="O138" i="1"/>
  <c r="S138" i="1" s="1"/>
  <c r="T138" i="1" s="1"/>
  <c r="P138" i="1"/>
  <c r="U138" i="1" s="1"/>
  <c r="X138" i="1" l="1"/>
  <c r="Z138" i="1" s="1"/>
  <c r="I137" i="7" s="1"/>
  <c r="Y138" i="1"/>
  <c r="AA138" i="1" s="1"/>
  <c r="J137" i="7" s="1"/>
  <c r="K137" i="7" l="1"/>
  <c r="F138" i="7"/>
  <c r="B139" i="6" l="1"/>
  <c r="C139" i="6" s="1"/>
  <c r="Q139" i="6" s="1"/>
  <c r="B139" i="1"/>
  <c r="C139" i="1" s="1"/>
  <c r="D139" i="1"/>
  <c r="L138" i="7"/>
  <c r="K139" i="1" l="1"/>
  <c r="M139" i="1"/>
  <c r="J139" i="1"/>
  <c r="L139" i="1"/>
  <c r="H139" i="1"/>
  <c r="R139" i="1" s="1"/>
  <c r="I139" i="1"/>
  <c r="S139" i="6"/>
  <c r="T139" i="6" s="1"/>
  <c r="X139" i="6" s="1"/>
  <c r="Z139" i="6" s="1"/>
  <c r="U139" i="6"/>
  <c r="Y139" i="6" s="1"/>
  <c r="AA139" i="6" s="1"/>
  <c r="N139" i="1" l="1"/>
  <c r="Q139" i="1"/>
  <c r="W139" i="1"/>
  <c r="V139" i="1"/>
  <c r="O139" i="1" l="1"/>
  <c r="S139" i="1" s="1"/>
  <c r="T139" i="1" s="1"/>
  <c r="X139" i="1" s="1"/>
  <c r="Z139" i="1" s="1"/>
  <c r="I138" i="7" s="1"/>
  <c r="P139" i="1"/>
  <c r="U139" i="1" s="1"/>
  <c r="Y139" i="1" s="1"/>
  <c r="AA139" i="1" s="1"/>
  <c r="J138" i="7" s="1"/>
  <c r="K138" i="7" l="1"/>
  <c r="F139" i="7"/>
  <c r="L139" i="7" l="1"/>
  <c r="B140" i="1"/>
  <c r="C140" i="1" s="1"/>
  <c r="D140" i="1"/>
  <c r="B140" i="6"/>
  <c r="C140" i="6" s="1"/>
  <c r="Q140" i="6" s="1"/>
  <c r="M140" i="1" l="1"/>
  <c r="L140" i="1"/>
  <c r="J140" i="1"/>
  <c r="I140" i="1"/>
  <c r="K140" i="1"/>
  <c r="H140" i="1"/>
  <c r="S140" i="6"/>
  <c r="T140" i="6" s="1"/>
  <c r="X140" i="6" s="1"/>
  <c r="Z140" i="6" s="1"/>
  <c r="U140" i="6"/>
  <c r="Y140" i="6" s="1"/>
  <c r="AA140" i="6" s="1"/>
  <c r="R140" i="1" l="1"/>
  <c r="N140" i="1"/>
  <c r="Q140" i="1"/>
  <c r="V140" i="1"/>
  <c r="W140" i="1"/>
  <c r="P140" i="1" l="1"/>
  <c r="U140" i="1" s="1"/>
  <c r="Y140" i="1" s="1"/>
  <c r="AA140" i="1" s="1"/>
  <c r="J139" i="7" s="1"/>
  <c r="O140" i="1"/>
  <c r="S140" i="1" s="1"/>
  <c r="T140" i="1" s="1"/>
  <c r="X140" i="1" s="1"/>
  <c r="Z140" i="1" s="1"/>
  <c r="I139" i="7" s="1"/>
  <c r="K139" i="7" l="1"/>
  <c r="F140" i="7"/>
  <c r="D141" i="1" l="1"/>
  <c r="L140" i="7"/>
  <c r="B141" i="1"/>
  <c r="C141" i="1" s="1"/>
  <c r="B141" i="6"/>
  <c r="C141" i="6" s="1"/>
  <c r="Q141" i="6" s="1"/>
  <c r="U141" i="6" l="1"/>
  <c r="Y141" i="6" s="1"/>
  <c r="AA141" i="6" s="1"/>
  <c r="S141" i="6"/>
  <c r="T141" i="6" s="1"/>
  <c r="X141" i="6" s="1"/>
  <c r="Z141" i="6" s="1"/>
  <c r="I141" i="1"/>
  <c r="H141" i="1"/>
  <c r="L141" i="1"/>
  <c r="M141" i="1"/>
  <c r="J141" i="1"/>
  <c r="K141" i="1"/>
  <c r="N141" i="1" l="1"/>
  <c r="R141" i="1"/>
  <c r="V141" i="1" l="1"/>
  <c r="W141" i="1"/>
  <c r="O141" i="1"/>
  <c r="P141" i="1"/>
  <c r="Q141" i="1"/>
  <c r="U141" i="1" l="1"/>
  <c r="Y141" i="1" s="1"/>
  <c r="AA141" i="1" s="1"/>
  <c r="J140" i="7" s="1"/>
  <c r="S141" i="1"/>
  <c r="T141" i="1" s="1"/>
  <c r="X141" i="1" s="1"/>
  <c r="Z141" i="1" s="1"/>
  <c r="I140" i="7" s="1"/>
  <c r="K140" i="7" l="1"/>
  <c r="F141" i="7"/>
  <c r="B142" i="6" l="1"/>
  <c r="C142" i="6" s="1"/>
  <c r="Q142" i="6" s="1"/>
  <c r="B142" i="1"/>
  <c r="C142" i="1" s="1"/>
  <c r="L141" i="7"/>
  <c r="D142" i="1"/>
  <c r="H142" i="1" l="1"/>
  <c r="J142" i="1"/>
  <c r="I142" i="1"/>
  <c r="M142" i="1"/>
  <c r="L142" i="1"/>
  <c r="K142" i="1"/>
  <c r="U142" i="6"/>
  <c r="Y142" i="6" s="1"/>
  <c r="AA142" i="6" s="1"/>
  <c r="S142" i="6"/>
  <c r="T142" i="6" s="1"/>
  <c r="X142" i="6" s="1"/>
  <c r="Z142" i="6" s="1"/>
  <c r="N142" i="1" l="1"/>
  <c r="R142" i="1"/>
  <c r="W142" i="1" s="1"/>
  <c r="V142" i="1" l="1"/>
  <c r="O142" i="1"/>
  <c r="P142" i="1"/>
  <c r="Q142" i="1"/>
  <c r="S142" i="1" l="1"/>
  <c r="T142" i="1" s="1"/>
  <c r="X142" i="1" s="1"/>
  <c r="Z142" i="1" s="1"/>
  <c r="I141" i="7" s="1"/>
  <c r="U142" i="1"/>
  <c r="Y142" i="1"/>
  <c r="AA142" i="1" s="1"/>
  <c r="J141" i="7" s="1"/>
  <c r="F142" i="7" l="1"/>
  <c r="B143" i="6" l="1"/>
  <c r="C143" i="6" s="1"/>
  <c r="Q143" i="6" s="1"/>
  <c r="B143" i="1"/>
  <c r="C143" i="1" s="1"/>
  <c r="D143" i="1"/>
  <c r="L142" i="7"/>
  <c r="K141" i="7"/>
  <c r="L143" i="1" l="1"/>
  <c r="K143" i="1"/>
  <c r="M143" i="1"/>
  <c r="I143" i="1"/>
  <c r="J143" i="1"/>
  <c r="H143" i="1"/>
  <c r="R143" i="1" s="1"/>
  <c r="U143" i="6"/>
  <c r="Y143" i="6" s="1"/>
  <c r="AA143" i="6" s="1"/>
  <c r="S143" i="6"/>
  <c r="T143" i="6" s="1"/>
  <c r="X143" i="6" s="1"/>
  <c r="Z143" i="6" s="1"/>
  <c r="N143" i="1" l="1"/>
  <c r="W143" i="1" s="1"/>
  <c r="Q143" i="1"/>
  <c r="P143" i="1" l="1"/>
  <c r="U143" i="1" s="1"/>
  <c r="O143" i="1"/>
  <c r="S143" i="1" s="1"/>
  <c r="T143" i="1" s="1"/>
  <c r="V143" i="1"/>
  <c r="X143" i="1" l="1"/>
  <c r="Z143" i="1" s="1"/>
  <c r="I142" i="7" s="1"/>
  <c r="Y143" i="1"/>
  <c r="AA143" i="1" s="1"/>
  <c r="J142" i="7" l="1"/>
  <c r="K142" i="7" s="1"/>
  <c r="F143" i="7" l="1"/>
  <c r="B144" i="1"/>
  <c r="C144" i="1" s="1"/>
  <c r="B144" i="6"/>
  <c r="C144" i="6" s="1"/>
  <c r="Q144" i="6" s="1"/>
  <c r="L143" i="7"/>
  <c r="D144" i="1"/>
  <c r="L144" i="1" l="1"/>
  <c r="H144" i="1"/>
  <c r="M144" i="1"/>
  <c r="I144" i="1"/>
  <c r="K144" i="1"/>
  <c r="J144" i="1"/>
  <c r="U144" i="6"/>
  <c r="Y144" i="6" s="1"/>
  <c r="AA144" i="6" s="1"/>
  <c r="S144" i="6"/>
  <c r="T144" i="6" s="1"/>
  <c r="X144" i="6" s="1"/>
  <c r="Z144" i="6" s="1"/>
  <c r="R144" i="1" l="1"/>
  <c r="N144" i="1"/>
  <c r="Q144" i="1"/>
  <c r="O144" i="1" l="1"/>
  <c r="S144" i="1" s="1"/>
  <c r="T144" i="1" s="1"/>
  <c r="P144" i="1"/>
  <c r="U144" i="1" s="1"/>
  <c r="V144" i="1"/>
  <c r="W144" i="1"/>
  <c r="X144" i="1" l="1"/>
  <c r="Z144" i="1" s="1"/>
  <c r="I143" i="7" s="1"/>
  <c r="Y144" i="1"/>
  <c r="AA144" i="1" s="1"/>
  <c r="J143" i="7" s="1"/>
  <c r="F144" i="7" l="1"/>
  <c r="B145" i="1" l="1"/>
  <c r="C145" i="1" s="1"/>
  <c r="D145" i="1"/>
  <c r="B145" i="6"/>
  <c r="C145" i="6" s="1"/>
  <c r="Q145" i="6" s="1"/>
  <c r="L144" i="7"/>
  <c r="K143" i="7"/>
  <c r="S145" i="6" l="1"/>
  <c r="T145" i="6" s="1"/>
  <c r="X145" i="6" s="1"/>
  <c r="Z145" i="6" s="1"/>
  <c r="U145" i="6"/>
  <c r="Y145" i="6" s="1"/>
  <c r="AA145" i="6" s="1"/>
  <c r="M145" i="1"/>
  <c r="K145" i="1"/>
  <c r="J145" i="1"/>
  <c r="I145" i="1"/>
  <c r="L145" i="1"/>
  <c r="H145" i="1"/>
  <c r="R145" i="1" s="1"/>
  <c r="N145" i="1" l="1"/>
  <c r="W145" i="1" s="1"/>
  <c r="Q145" i="1"/>
  <c r="P145" i="1" l="1"/>
  <c r="U145" i="1" s="1"/>
  <c r="O145" i="1"/>
  <c r="S145" i="1" s="1"/>
  <c r="T145" i="1" s="1"/>
  <c r="V145" i="1"/>
  <c r="X145" i="1" l="1"/>
  <c r="Z145" i="1" s="1"/>
  <c r="I144" i="7" s="1"/>
  <c r="Y145" i="1"/>
  <c r="AA145" i="1" s="1"/>
  <c r="J144" i="7" s="1"/>
  <c r="F145" i="7" l="1"/>
  <c r="L145" i="7" l="1"/>
  <c r="B146" i="1"/>
  <c r="C146" i="1" s="1"/>
  <c r="D146" i="1"/>
  <c r="B146" i="6"/>
  <c r="C146" i="6" s="1"/>
  <c r="Q146" i="6" s="1"/>
  <c r="K144" i="7"/>
  <c r="K146" i="1" l="1"/>
  <c r="I146" i="1"/>
  <c r="H146" i="1"/>
  <c r="R146" i="1" s="1"/>
  <c r="M146" i="1"/>
  <c r="L146" i="1"/>
  <c r="J146" i="1"/>
  <c r="U146" i="6"/>
  <c r="Y146" i="6" s="1"/>
  <c r="AA146" i="6" s="1"/>
  <c r="S146" i="6"/>
  <c r="T146" i="6" s="1"/>
  <c r="X146" i="6" s="1"/>
  <c r="Z146" i="6" s="1"/>
  <c r="N146" i="1" l="1"/>
  <c r="Q146" i="1"/>
  <c r="W146" i="1"/>
  <c r="V146" i="1"/>
  <c r="O146" i="1" l="1"/>
  <c r="S146" i="1" s="1"/>
  <c r="T146" i="1" s="1"/>
  <c r="X146" i="1" s="1"/>
  <c r="Z146" i="1" s="1"/>
  <c r="I145" i="7" s="1"/>
  <c r="P146" i="1"/>
  <c r="U146" i="1" s="1"/>
  <c r="Y146" i="1" s="1"/>
  <c r="AA146" i="1" s="1"/>
  <c r="J145" i="7" s="1"/>
  <c r="K145" i="7" l="1"/>
  <c r="F146" i="7"/>
  <c r="B147" i="1" l="1"/>
  <c r="C147" i="1" s="1"/>
  <c r="D147" i="1"/>
  <c r="B147" i="6"/>
  <c r="C147" i="6" s="1"/>
  <c r="Q147" i="6" s="1"/>
  <c r="L146" i="7"/>
  <c r="M147" i="1" l="1"/>
  <c r="K147" i="1"/>
  <c r="L147" i="1"/>
  <c r="I147" i="1"/>
  <c r="J147" i="1"/>
  <c r="H147" i="1"/>
  <c r="R147" i="1" s="1"/>
  <c r="S147" i="6"/>
  <c r="T147" i="6" s="1"/>
  <c r="X147" i="6" s="1"/>
  <c r="Z147" i="6" s="1"/>
  <c r="U147" i="6"/>
  <c r="Y147" i="6" s="1"/>
  <c r="AA147" i="6" s="1"/>
  <c r="N147" i="1" l="1"/>
  <c r="Q147" i="1"/>
  <c r="P147" i="1" l="1"/>
  <c r="O147" i="1"/>
  <c r="U147" i="1"/>
  <c r="S147" i="1"/>
  <c r="T147" i="1" s="1"/>
  <c r="W147" i="1"/>
  <c r="V147" i="1"/>
  <c r="Y147" i="1" l="1"/>
  <c r="AA147" i="1" s="1"/>
  <c r="J146" i="7" s="1"/>
  <c r="X147" i="1"/>
  <c r="Z147" i="1" s="1"/>
  <c r="I146" i="7" s="1"/>
  <c r="F147" i="7" l="1"/>
  <c r="B148" i="6" l="1"/>
  <c r="C148" i="6" s="1"/>
  <c r="Q148" i="6" s="1"/>
  <c r="B148" i="1"/>
  <c r="C148" i="1" s="1"/>
  <c r="D148" i="1"/>
  <c r="L147" i="7"/>
  <c r="K146" i="7"/>
  <c r="J148" i="1" l="1"/>
  <c r="M148" i="1"/>
  <c r="L148" i="1"/>
  <c r="I148" i="1"/>
  <c r="H148" i="1"/>
  <c r="K148" i="1"/>
  <c r="S148" i="6"/>
  <c r="T148" i="6" s="1"/>
  <c r="X148" i="6" s="1"/>
  <c r="Z148" i="6" s="1"/>
  <c r="U148" i="6"/>
  <c r="Y148" i="6" s="1"/>
  <c r="AA148" i="6" s="1"/>
  <c r="R148" i="1" l="1"/>
  <c r="N148" i="1"/>
  <c r="Q148" i="1"/>
  <c r="O148" i="1" l="1"/>
  <c r="S148" i="1" s="1"/>
  <c r="T148" i="1" s="1"/>
  <c r="P148" i="1"/>
  <c r="U148" i="1" s="1"/>
  <c r="V148" i="1"/>
  <c r="W148" i="1"/>
  <c r="X148" i="1" l="1"/>
  <c r="Z148" i="1" s="1"/>
  <c r="I147" i="7" s="1"/>
  <c r="Y148" i="1"/>
  <c r="AA148" i="1" s="1"/>
  <c r="J147" i="7" s="1"/>
  <c r="K147" i="7" l="1"/>
  <c r="F148" i="7"/>
  <c r="B149" i="1" l="1"/>
  <c r="C149" i="1" s="1"/>
  <c r="D149" i="1"/>
  <c r="L148" i="7"/>
  <c r="B149" i="6"/>
  <c r="C149" i="6" s="1"/>
  <c r="Q149" i="6" s="1"/>
  <c r="S149" i="6" l="1"/>
  <c r="T149" i="6" s="1"/>
  <c r="X149" i="6" s="1"/>
  <c r="Z149" i="6" s="1"/>
  <c r="U149" i="6"/>
  <c r="Y149" i="6" s="1"/>
  <c r="AA149" i="6" s="1"/>
  <c r="I149" i="1"/>
  <c r="M149" i="1"/>
  <c r="L149" i="1"/>
  <c r="J149" i="1"/>
  <c r="H149" i="1"/>
  <c r="K149" i="1"/>
  <c r="R149" i="1" l="1"/>
  <c r="N149" i="1"/>
  <c r="Q149" i="1"/>
  <c r="W149" i="1" l="1"/>
  <c r="P149" i="1"/>
  <c r="U149" i="1" s="1"/>
  <c r="O149" i="1"/>
  <c r="S149" i="1" s="1"/>
  <c r="T149" i="1" s="1"/>
  <c r="V149" i="1"/>
  <c r="X149" i="1" l="1"/>
  <c r="Z149" i="1" s="1"/>
  <c r="I148" i="7" s="1"/>
  <c r="Y149" i="1"/>
  <c r="AA149" i="1" s="1"/>
  <c r="J148" i="7" s="1"/>
  <c r="K148" i="7" l="1"/>
  <c r="F149" i="7"/>
  <c r="B150" i="1" l="1"/>
  <c r="C150" i="1" s="1"/>
  <c r="B150" i="6"/>
  <c r="C150" i="6" s="1"/>
  <c r="Q150" i="6" s="1"/>
  <c r="L149" i="7"/>
  <c r="D150" i="1"/>
  <c r="M150" i="1" l="1"/>
  <c r="J150" i="1"/>
  <c r="H150" i="1"/>
  <c r="L150" i="1"/>
  <c r="K150" i="1"/>
  <c r="I150" i="1"/>
  <c r="S150" i="6"/>
  <c r="T150" i="6" s="1"/>
  <c r="X150" i="6" s="1"/>
  <c r="Z150" i="6" s="1"/>
  <c r="U150" i="6"/>
  <c r="Y150" i="6" s="1"/>
  <c r="AA150" i="6" s="1"/>
  <c r="N150" i="1" l="1"/>
  <c r="Q150" i="1"/>
  <c r="R150" i="1"/>
  <c r="W150" i="1" l="1"/>
  <c r="V150" i="1"/>
  <c r="P150" i="1"/>
  <c r="U150" i="1" s="1"/>
  <c r="Y150" i="1" s="1"/>
  <c r="AA150" i="1" s="1"/>
  <c r="J149" i="7" s="1"/>
  <c r="O150" i="1"/>
  <c r="S150" i="1" s="1"/>
  <c r="T150" i="1" s="1"/>
  <c r="X150" i="1" s="1"/>
  <c r="Z150" i="1" s="1"/>
  <c r="I149" i="7" s="1"/>
  <c r="K149" i="7" l="1"/>
  <c r="F150" i="7" l="1"/>
  <c r="D151" i="1" l="1"/>
  <c r="B151" i="1"/>
  <c r="C151" i="1" s="1"/>
  <c r="B151" i="6"/>
  <c r="C151" i="6" s="1"/>
  <c r="Q151" i="6" s="1"/>
  <c r="L150" i="7"/>
  <c r="U151" i="6" l="1"/>
  <c r="Y151" i="6" s="1"/>
  <c r="AA151" i="6" s="1"/>
  <c r="S151" i="6"/>
  <c r="T151" i="6" s="1"/>
  <c r="X151" i="6" s="1"/>
  <c r="Z151" i="6" s="1"/>
  <c r="J151" i="1"/>
  <c r="K151" i="1"/>
  <c r="I151" i="1"/>
  <c r="L151" i="1"/>
  <c r="H151" i="1"/>
  <c r="R151" i="1" s="1"/>
  <c r="M151" i="1"/>
  <c r="N151" i="1" l="1"/>
  <c r="W151" i="1"/>
  <c r="V151" i="1"/>
  <c r="P151" i="1" l="1"/>
  <c r="O151" i="1"/>
  <c r="Q151" i="1"/>
  <c r="S151" i="1" l="1"/>
  <c r="T151" i="1" s="1"/>
  <c r="X151" i="1" s="1"/>
  <c r="Z151" i="1" s="1"/>
  <c r="I150" i="7" s="1"/>
  <c r="U151" i="1"/>
  <c r="Y151" i="1" s="1"/>
  <c r="AA151" i="1" s="1"/>
  <c r="J150" i="7" l="1"/>
  <c r="K150" i="7" s="1"/>
  <c r="F151" i="7" l="1"/>
  <c r="B152" i="1"/>
  <c r="C152" i="1" s="1"/>
  <c r="B152" i="6"/>
  <c r="C152" i="6" s="1"/>
  <c r="Q152" i="6" s="1"/>
  <c r="D152" i="1"/>
  <c r="L151" i="7"/>
  <c r="U152" i="6" l="1"/>
  <c r="Y152" i="6" s="1"/>
  <c r="AA152" i="6" s="1"/>
  <c r="S152" i="6"/>
  <c r="T152" i="6" s="1"/>
  <c r="X152" i="6" s="1"/>
  <c r="Z152" i="6" s="1"/>
  <c r="M152" i="1"/>
  <c r="H152" i="1"/>
  <c r="I152" i="1"/>
  <c r="J152" i="1"/>
  <c r="K152" i="1"/>
  <c r="L152" i="1"/>
  <c r="N152" i="1" l="1"/>
  <c r="Q152" i="1"/>
  <c r="R152" i="1"/>
  <c r="W152" i="1" s="1"/>
  <c r="V152" i="1" l="1"/>
  <c r="O152" i="1"/>
  <c r="S152" i="1" s="1"/>
  <c r="T152" i="1" s="1"/>
  <c r="P152" i="1"/>
  <c r="U152" i="1" s="1"/>
  <c r="X152" i="1" l="1"/>
  <c r="Z152" i="1" s="1"/>
  <c r="I151" i="7" s="1"/>
  <c r="Y152" i="1"/>
  <c r="AA152" i="1" s="1"/>
  <c r="J151" i="7" s="1"/>
  <c r="F152" i="7" l="1"/>
  <c r="B153" i="1" l="1"/>
  <c r="C153" i="1" s="1"/>
  <c r="L152" i="7"/>
  <c r="B153" i="6"/>
  <c r="C153" i="6" s="1"/>
  <c r="Q153" i="6" s="1"/>
  <c r="D153" i="1"/>
  <c r="K151" i="7"/>
  <c r="I153" i="1" l="1"/>
  <c r="H153" i="1"/>
  <c r="J153" i="1"/>
  <c r="K153" i="1"/>
  <c r="L153" i="1"/>
  <c r="M153" i="1"/>
  <c r="S153" i="6"/>
  <c r="T153" i="6" s="1"/>
  <c r="X153" i="6" s="1"/>
  <c r="Z153" i="6" s="1"/>
  <c r="U153" i="6"/>
  <c r="Y153" i="6" s="1"/>
  <c r="AA153" i="6" s="1"/>
  <c r="N153" i="1" l="1"/>
  <c r="Q153" i="1"/>
  <c r="R153" i="1"/>
  <c r="V153" i="1" l="1"/>
  <c r="W153" i="1"/>
  <c r="P153" i="1"/>
  <c r="U153" i="1" s="1"/>
  <c r="O153" i="1"/>
  <c r="S153" i="1" s="1"/>
  <c r="T153" i="1" s="1"/>
  <c r="Y153" i="1" l="1"/>
  <c r="AA153" i="1" s="1"/>
  <c r="J152" i="7" s="1"/>
  <c r="X153" i="1"/>
  <c r="Z153" i="1" s="1"/>
  <c r="I152" i="7" s="1"/>
  <c r="K152" i="7" l="1"/>
  <c r="F153" i="7"/>
  <c r="D154" i="1" l="1"/>
  <c r="L153" i="7"/>
  <c r="B154" i="6"/>
  <c r="C154" i="6" s="1"/>
  <c r="Q154" i="6" s="1"/>
  <c r="B154" i="1"/>
  <c r="C154" i="1" s="1"/>
  <c r="U154" i="6" l="1"/>
  <c r="Y154" i="6" s="1"/>
  <c r="AA154" i="6" s="1"/>
  <c r="S154" i="6"/>
  <c r="T154" i="6" s="1"/>
  <c r="X154" i="6" s="1"/>
  <c r="Z154" i="6" s="1"/>
  <c r="H154" i="1"/>
  <c r="I154" i="1"/>
  <c r="J154" i="1"/>
  <c r="L154" i="1"/>
  <c r="M154" i="1"/>
  <c r="K154" i="1"/>
  <c r="N154" i="1" l="1"/>
  <c r="R154" i="1"/>
  <c r="O154" i="1" l="1"/>
  <c r="P154" i="1"/>
  <c r="V154" i="1"/>
  <c r="W154" i="1"/>
  <c r="Q154" i="1"/>
  <c r="U154" i="1" l="1"/>
  <c r="Y154" i="1"/>
  <c r="AA154" i="1" s="1"/>
  <c r="J153" i="7" s="1"/>
  <c r="S154" i="1"/>
  <c r="T154" i="1" s="1"/>
  <c r="X154" i="1" s="1"/>
  <c r="Z154" i="1" s="1"/>
  <c r="I153" i="7" s="1"/>
  <c r="K153" i="7" l="1"/>
  <c r="F154" i="7" l="1"/>
  <c r="B155" i="1" l="1"/>
  <c r="C155" i="1" s="1"/>
  <c r="B155" i="6"/>
  <c r="C155" i="6" s="1"/>
  <c r="Q155" i="6" s="1"/>
  <c r="D155" i="1"/>
  <c r="L154" i="7"/>
  <c r="S155" i="6" l="1"/>
  <c r="T155" i="6" s="1"/>
  <c r="X155" i="6" s="1"/>
  <c r="Z155" i="6" s="1"/>
  <c r="U155" i="6"/>
  <c r="Y155" i="6" s="1"/>
  <c r="AA155" i="6" s="1"/>
  <c r="M155" i="1"/>
  <c r="I155" i="1"/>
  <c r="H155" i="1"/>
  <c r="J155" i="1"/>
  <c r="L155" i="1"/>
  <c r="K155" i="1"/>
  <c r="N155" i="1" l="1"/>
  <c r="Q155" i="1"/>
  <c r="R155" i="1"/>
  <c r="W155" i="1" l="1"/>
  <c r="V155" i="1"/>
  <c r="P155" i="1"/>
  <c r="U155" i="1" s="1"/>
  <c r="Y155" i="1" s="1"/>
  <c r="AA155" i="1" s="1"/>
  <c r="J154" i="7" s="1"/>
  <c r="O155" i="1"/>
  <c r="S155" i="1" s="1"/>
  <c r="T155" i="1" s="1"/>
  <c r="X155" i="1" s="1"/>
  <c r="Z155" i="1" s="1"/>
  <c r="I154" i="7" s="1"/>
  <c r="F155" i="7" l="1"/>
  <c r="B156" i="6" l="1"/>
  <c r="C156" i="6" s="1"/>
  <c r="Q156" i="6" s="1"/>
  <c r="B156" i="1"/>
  <c r="C156" i="1" s="1"/>
  <c r="L155" i="7"/>
  <c r="D156" i="1"/>
  <c r="K154" i="7"/>
  <c r="H156" i="1" l="1"/>
  <c r="K156" i="1"/>
  <c r="J156" i="1"/>
  <c r="I156" i="1"/>
  <c r="M156" i="1"/>
  <c r="L156" i="1"/>
  <c r="S156" i="6"/>
  <c r="T156" i="6" s="1"/>
  <c r="X156" i="6" s="1"/>
  <c r="Z156" i="6" s="1"/>
  <c r="U156" i="6"/>
  <c r="Y156" i="6" s="1"/>
  <c r="AA156" i="6" s="1"/>
  <c r="N156" i="1" l="1"/>
  <c r="R156" i="1"/>
  <c r="P156" i="1" l="1"/>
  <c r="O156" i="1"/>
  <c r="V156" i="1"/>
  <c r="W156" i="1"/>
  <c r="Q156" i="1"/>
  <c r="S156" i="1" l="1"/>
  <c r="T156" i="1" s="1"/>
  <c r="X156" i="1" s="1"/>
  <c r="Z156" i="1" s="1"/>
  <c r="I155" i="7" s="1"/>
  <c r="U156" i="1"/>
  <c r="Y156" i="1" s="1"/>
  <c r="AA156" i="1" s="1"/>
  <c r="J155" i="7" s="1"/>
  <c r="K155" i="7" l="1"/>
  <c r="F156" i="7"/>
  <c r="B157" i="6" l="1"/>
  <c r="C157" i="6" s="1"/>
  <c r="Q157" i="6" s="1"/>
  <c r="L156" i="7"/>
  <c r="D157" i="1"/>
  <c r="B157" i="1"/>
  <c r="C157" i="1" s="1"/>
  <c r="L157" i="1" l="1"/>
  <c r="H157" i="1"/>
  <c r="I157" i="1"/>
  <c r="K157" i="1"/>
  <c r="M157" i="1"/>
  <c r="J157" i="1"/>
  <c r="U157" i="6"/>
  <c r="Y157" i="6" s="1"/>
  <c r="AA157" i="6" s="1"/>
  <c r="S157" i="6"/>
  <c r="T157" i="6" s="1"/>
  <c r="X157" i="6" s="1"/>
  <c r="Z157" i="6" s="1"/>
  <c r="R157" i="1" l="1"/>
  <c r="N157" i="1"/>
  <c r="O157" i="1" l="1"/>
  <c r="P157" i="1"/>
  <c r="Q157" i="1"/>
  <c r="V157" i="1"/>
  <c r="W157" i="1"/>
  <c r="U157" i="1" l="1"/>
  <c r="Y157" i="1" s="1"/>
  <c r="AA157" i="1" s="1"/>
  <c r="J156" i="7" s="1"/>
  <c r="S157" i="1"/>
  <c r="T157" i="1" s="1"/>
  <c r="X157" i="1" s="1"/>
  <c r="Z157" i="1" s="1"/>
  <c r="I156" i="7" s="1"/>
  <c r="K156" i="7" l="1"/>
  <c r="F157" i="7"/>
  <c r="B158" i="1" l="1"/>
  <c r="C158" i="1" s="1"/>
  <c r="D158" i="1"/>
  <c r="L157" i="7"/>
  <c r="B158" i="6"/>
  <c r="C158" i="6" s="1"/>
  <c r="Q158" i="6" s="1"/>
  <c r="S158" i="6" l="1"/>
  <c r="T158" i="6" s="1"/>
  <c r="X158" i="6" s="1"/>
  <c r="Z158" i="6" s="1"/>
  <c r="U158" i="6"/>
  <c r="Y158" i="6" s="1"/>
  <c r="AA158" i="6" s="1"/>
  <c r="H158" i="1"/>
  <c r="M158" i="1"/>
  <c r="I158" i="1"/>
  <c r="L158" i="1"/>
  <c r="J158" i="1"/>
  <c r="K158" i="1"/>
  <c r="R158" i="1" l="1"/>
  <c r="N158" i="1"/>
  <c r="O158" i="1" l="1"/>
  <c r="P158" i="1"/>
  <c r="Q158" i="1"/>
  <c r="V158" i="1"/>
  <c r="W158" i="1"/>
  <c r="U158" i="1" l="1"/>
  <c r="Y158" i="1"/>
  <c r="AA158" i="1" s="1"/>
  <c r="J157" i="7" s="1"/>
  <c r="S158" i="1"/>
  <c r="T158" i="1" s="1"/>
  <c r="X158" i="1" s="1"/>
  <c r="Z158" i="1" s="1"/>
  <c r="I157" i="7" s="1"/>
  <c r="F158" i="7" l="1"/>
  <c r="B159" i="1" l="1"/>
  <c r="C159" i="1" s="1"/>
  <c r="L158" i="7"/>
  <c r="B159" i="6"/>
  <c r="C159" i="6" s="1"/>
  <c r="Q159" i="6" s="1"/>
  <c r="D159" i="1"/>
  <c r="K157" i="7"/>
  <c r="H159" i="1" l="1"/>
  <c r="L159" i="1"/>
  <c r="J159" i="1"/>
  <c r="M159" i="1"/>
  <c r="I159" i="1"/>
  <c r="K159" i="1"/>
  <c r="S159" i="6"/>
  <c r="T159" i="6" s="1"/>
  <c r="X159" i="6" s="1"/>
  <c r="Z159" i="6" s="1"/>
  <c r="U159" i="6"/>
  <c r="Y159" i="6" s="1"/>
  <c r="AA159" i="6" s="1"/>
  <c r="N159" i="1" l="1"/>
  <c r="Q159" i="1"/>
  <c r="R159" i="1"/>
  <c r="V159" i="1" l="1"/>
  <c r="W159" i="1"/>
  <c r="O159" i="1"/>
  <c r="S159" i="1" s="1"/>
  <c r="T159" i="1" s="1"/>
  <c r="P159" i="1"/>
  <c r="U159" i="1" s="1"/>
  <c r="X159" i="1" l="1"/>
  <c r="Z159" i="1" s="1"/>
  <c r="I158" i="7" s="1"/>
  <c r="Y159" i="1"/>
  <c r="AA159" i="1" s="1"/>
  <c r="J158" i="7" s="1"/>
  <c r="F159" i="7" l="1"/>
  <c r="L159" i="7" l="1"/>
  <c r="B160" i="1"/>
  <c r="C160" i="1" s="1"/>
  <c r="B160" i="6"/>
  <c r="C160" i="6" s="1"/>
  <c r="Q160" i="6" s="1"/>
  <c r="D160" i="1"/>
  <c r="K158" i="7"/>
  <c r="U160" i="6" l="1"/>
  <c r="Y160" i="6" s="1"/>
  <c r="AA160" i="6" s="1"/>
  <c r="S160" i="6"/>
  <c r="T160" i="6" s="1"/>
  <c r="X160" i="6" s="1"/>
  <c r="Z160" i="6" s="1"/>
  <c r="I160" i="1"/>
  <c r="L160" i="1"/>
  <c r="J160" i="1"/>
  <c r="M160" i="1"/>
  <c r="H160" i="1"/>
  <c r="K160" i="1"/>
  <c r="R160" i="1" l="1"/>
  <c r="N160" i="1"/>
  <c r="Q160" i="1"/>
  <c r="P160" i="1" l="1"/>
  <c r="U160" i="1" s="1"/>
  <c r="O160" i="1"/>
  <c r="S160" i="1" s="1"/>
  <c r="T160" i="1" s="1"/>
  <c r="W160" i="1"/>
  <c r="V160" i="1"/>
  <c r="X160" i="1" l="1"/>
  <c r="Z160" i="1" s="1"/>
  <c r="I159" i="7" s="1"/>
  <c r="Y160" i="1"/>
  <c r="AA160" i="1" s="1"/>
  <c r="J159" i="7" l="1"/>
  <c r="K159" i="7" s="1"/>
  <c r="F160" i="7"/>
  <c r="D161" i="1" s="1"/>
  <c r="B161" i="6"/>
  <c r="C161" i="6" s="1"/>
  <c r="Q161" i="6" s="1"/>
  <c r="L160" i="7"/>
  <c r="B161" i="1"/>
  <c r="C161" i="1" s="1"/>
  <c r="L161" i="1" l="1"/>
  <c r="M161" i="1"/>
  <c r="I161" i="1"/>
  <c r="K161" i="1"/>
  <c r="J161" i="1"/>
  <c r="H161" i="1"/>
  <c r="R161" i="1" s="1"/>
  <c r="U161" i="6"/>
  <c r="Y161" i="6" s="1"/>
  <c r="AA161" i="6" s="1"/>
  <c r="S161" i="6"/>
  <c r="T161" i="6" s="1"/>
  <c r="X161" i="6" s="1"/>
  <c r="Z161" i="6" s="1"/>
  <c r="N161" i="1" l="1"/>
  <c r="Q161" i="1"/>
  <c r="W161" i="1" l="1"/>
  <c r="P161" i="1"/>
  <c r="U161" i="1" s="1"/>
  <c r="O161" i="1"/>
  <c r="S161" i="1" s="1"/>
  <c r="T161" i="1" s="1"/>
  <c r="V161" i="1"/>
  <c r="X161" i="1" l="1"/>
  <c r="Z161" i="1" s="1"/>
  <c r="I160" i="7" s="1"/>
  <c r="Y161" i="1"/>
  <c r="AA161" i="1" s="1"/>
  <c r="J160" i="7" s="1"/>
  <c r="K160" i="7" l="1"/>
  <c r="F161" i="7"/>
  <c r="L161" i="7" l="1"/>
  <c r="B162" i="1"/>
  <c r="C162" i="1" s="1"/>
  <c r="B162" i="6"/>
  <c r="C162" i="6" s="1"/>
  <c r="Q162" i="6" s="1"/>
  <c r="D162" i="1"/>
  <c r="U162" i="6" l="1"/>
  <c r="Y162" i="6" s="1"/>
  <c r="AA162" i="6" s="1"/>
  <c r="S162" i="6"/>
  <c r="T162" i="6" s="1"/>
  <c r="X162" i="6" s="1"/>
  <c r="Z162" i="6" s="1"/>
  <c r="K162" i="1"/>
  <c r="M162" i="1"/>
  <c r="L162" i="1"/>
  <c r="I162" i="1"/>
  <c r="H162" i="1"/>
  <c r="R162" i="1" s="1"/>
  <c r="J162" i="1"/>
  <c r="N162" i="1" l="1"/>
  <c r="Q162" i="1"/>
  <c r="O162" i="1" l="1"/>
  <c r="S162" i="1" s="1"/>
  <c r="T162" i="1" s="1"/>
  <c r="P162" i="1"/>
  <c r="U162" i="1" s="1"/>
  <c r="V162" i="1"/>
  <c r="W162" i="1"/>
  <c r="Y162" i="1" l="1"/>
  <c r="AA162" i="1" s="1"/>
  <c r="J161" i="7" s="1"/>
  <c r="X162" i="1"/>
  <c r="Z162" i="1" s="1"/>
  <c r="I161" i="7" s="1"/>
  <c r="K161" i="7" l="1"/>
  <c r="F162" i="7"/>
  <c r="D163" i="1" l="1"/>
  <c r="B163" i="6"/>
  <c r="C163" i="6" s="1"/>
  <c r="Q163" i="6" s="1"/>
  <c r="B163" i="1"/>
  <c r="C163" i="1" s="1"/>
  <c r="L162" i="7"/>
  <c r="U163" i="6" l="1"/>
  <c r="Y163" i="6" s="1"/>
  <c r="AA163" i="6" s="1"/>
  <c r="S163" i="6"/>
  <c r="T163" i="6" s="1"/>
  <c r="X163" i="6" s="1"/>
  <c r="Z163" i="6" s="1"/>
  <c r="K163" i="1"/>
  <c r="I163" i="1"/>
  <c r="J163" i="1"/>
  <c r="L163" i="1"/>
  <c r="M163" i="1"/>
  <c r="H163" i="1"/>
  <c r="R163" i="1" s="1"/>
  <c r="N163" i="1" l="1"/>
  <c r="Q163" i="1"/>
  <c r="O163" i="1" l="1"/>
  <c r="S163" i="1" s="1"/>
  <c r="T163" i="1" s="1"/>
  <c r="P163" i="1"/>
  <c r="U163" i="1" s="1"/>
  <c r="W163" i="1"/>
  <c r="V163" i="1"/>
  <c r="Y163" i="1" l="1"/>
  <c r="AA163" i="1" s="1"/>
  <c r="J162" i="7" s="1"/>
  <c r="X163" i="1"/>
  <c r="Z163" i="1" s="1"/>
  <c r="I162" i="7" l="1"/>
  <c r="K162" i="7" s="1"/>
  <c r="F163" i="7" l="1"/>
  <c r="L163" i="7" l="1"/>
  <c r="B164" i="6"/>
  <c r="C164" i="6" s="1"/>
  <c r="Q164" i="6" s="1"/>
  <c r="D164" i="1"/>
  <c r="B164" i="1"/>
  <c r="C164" i="1" s="1"/>
  <c r="J164" i="1" l="1"/>
  <c r="I164" i="1"/>
  <c r="M164" i="1"/>
  <c r="H164" i="1"/>
  <c r="K164" i="1"/>
  <c r="L164" i="1"/>
  <c r="S164" i="6"/>
  <c r="T164" i="6" s="1"/>
  <c r="X164" i="6" s="1"/>
  <c r="Z164" i="6" s="1"/>
  <c r="U164" i="6"/>
  <c r="Y164" i="6" s="1"/>
  <c r="AA164" i="6" s="1"/>
  <c r="N164" i="1" l="1"/>
  <c r="R164" i="1"/>
  <c r="W164" i="1" l="1"/>
  <c r="V164" i="1"/>
  <c r="P164" i="1"/>
  <c r="O164" i="1"/>
  <c r="Q164" i="1"/>
  <c r="U164" i="1" l="1"/>
  <c r="S164" i="1"/>
  <c r="T164" i="1" s="1"/>
  <c r="Y164" i="1"/>
  <c r="AA164" i="1" s="1"/>
  <c r="J163" i="7" s="1"/>
  <c r="X164" i="1"/>
  <c r="Z164" i="1" s="1"/>
  <c r="I163" i="7" s="1"/>
  <c r="K163" i="7" l="1"/>
  <c r="F164" i="7"/>
  <c r="B165" i="6" l="1"/>
  <c r="C165" i="6" s="1"/>
  <c r="Q165" i="6" s="1"/>
  <c r="B165" i="1"/>
  <c r="C165" i="1" s="1"/>
  <c r="L164" i="7"/>
  <c r="D165" i="1"/>
  <c r="J165" i="1" l="1"/>
  <c r="I165" i="1"/>
  <c r="L165" i="1"/>
  <c r="H165" i="1"/>
  <c r="M165" i="1"/>
  <c r="K165" i="1"/>
  <c r="U165" i="6"/>
  <c r="Y165" i="6" s="1"/>
  <c r="AA165" i="6" s="1"/>
  <c r="S165" i="6"/>
  <c r="T165" i="6" s="1"/>
  <c r="X165" i="6" s="1"/>
  <c r="Z165" i="6" s="1"/>
  <c r="R165" i="1" l="1"/>
  <c r="N165" i="1"/>
  <c r="Q165" i="1"/>
  <c r="P165" i="1" l="1"/>
  <c r="U165" i="1" s="1"/>
  <c r="O165" i="1"/>
  <c r="S165" i="1" s="1"/>
  <c r="T165" i="1" s="1"/>
  <c r="V165" i="1"/>
  <c r="W165" i="1"/>
  <c r="Y165" i="1" l="1"/>
  <c r="AA165" i="1" s="1"/>
  <c r="J164" i="7" s="1"/>
  <c r="X165" i="1"/>
  <c r="Z165" i="1" s="1"/>
  <c r="I164" i="7" s="1"/>
  <c r="F165" i="7" l="1"/>
  <c r="K164" i="7"/>
  <c r="B166" i="6" l="1"/>
  <c r="C166" i="6" s="1"/>
  <c r="Q166" i="6" s="1"/>
  <c r="D166" i="1"/>
  <c r="L165" i="7"/>
  <c r="B166" i="1"/>
  <c r="C166" i="1" s="1"/>
  <c r="I166" i="1" l="1"/>
  <c r="M166" i="1"/>
  <c r="J166" i="1"/>
  <c r="L166" i="1"/>
  <c r="K166" i="1"/>
  <c r="H166" i="1"/>
  <c r="R166" i="1" s="1"/>
  <c r="U166" i="6"/>
  <c r="Y166" i="6" s="1"/>
  <c r="AA166" i="6" s="1"/>
  <c r="S166" i="6"/>
  <c r="T166" i="6" s="1"/>
  <c r="X166" i="6" s="1"/>
  <c r="Z166" i="6" s="1"/>
  <c r="N166" i="1" l="1"/>
  <c r="Q166" i="1"/>
  <c r="P166" i="1" l="1"/>
  <c r="U166" i="1" s="1"/>
  <c r="O166" i="1"/>
  <c r="S166" i="1" s="1"/>
  <c r="T166" i="1" s="1"/>
  <c r="V166" i="1"/>
  <c r="W166" i="1"/>
  <c r="Y166" i="1" l="1"/>
  <c r="AA166" i="1" s="1"/>
  <c r="J165" i="7" s="1"/>
  <c r="X166" i="1"/>
  <c r="Z166" i="1" s="1"/>
  <c r="I165" i="7" s="1"/>
  <c r="F166" i="7" l="1"/>
  <c r="K165" i="7"/>
  <c r="B167" i="1" l="1"/>
  <c r="C167" i="1" s="1"/>
  <c r="B167" i="6"/>
  <c r="C167" i="6" s="1"/>
  <c r="Q167" i="6" s="1"/>
  <c r="L166" i="7"/>
  <c r="D167" i="1"/>
  <c r="L167" i="1" l="1"/>
  <c r="M167" i="1"/>
  <c r="K167" i="1"/>
  <c r="H167" i="1"/>
  <c r="R167" i="1" s="1"/>
  <c r="J167" i="1"/>
  <c r="I167" i="1"/>
  <c r="S167" i="6"/>
  <c r="T167" i="6" s="1"/>
  <c r="X167" i="6" s="1"/>
  <c r="Z167" i="6" s="1"/>
  <c r="U167" i="6"/>
  <c r="Y167" i="6" s="1"/>
  <c r="AA167" i="6" s="1"/>
  <c r="N167" i="1" l="1"/>
  <c r="V167" i="1" l="1"/>
  <c r="Q167" i="1"/>
  <c r="P167" i="1"/>
  <c r="W167" i="1"/>
  <c r="O167" i="1"/>
  <c r="S167" i="1" s="1"/>
  <c r="T167" i="1" s="1"/>
  <c r="U167" i="1" l="1"/>
  <c r="X167" i="1"/>
  <c r="Z167" i="1" s="1"/>
  <c r="I166" i="7" s="1"/>
  <c r="Y167" i="1"/>
  <c r="AA167" i="1" s="1"/>
  <c r="J166" i="7" s="1"/>
  <c r="K166" i="7" l="1"/>
  <c r="F167" i="7"/>
  <c r="B168" i="1" l="1"/>
  <c r="C168" i="1" s="1"/>
  <c r="L167" i="7"/>
  <c r="B168" i="6"/>
  <c r="C168" i="6" s="1"/>
  <c r="Q168" i="6" s="1"/>
  <c r="D168" i="1"/>
  <c r="H168" i="1" l="1"/>
  <c r="L168" i="1"/>
  <c r="J168" i="1"/>
  <c r="K168" i="1"/>
  <c r="R168" i="1" s="1"/>
  <c r="M168" i="1"/>
  <c r="I168" i="1"/>
  <c r="U168" i="6"/>
  <c r="Y168" i="6" s="1"/>
  <c r="AA168" i="6" s="1"/>
  <c r="S168" i="6"/>
  <c r="T168" i="6" s="1"/>
  <c r="X168" i="6" s="1"/>
  <c r="Z168" i="6" s="1"/>
  <c r="N168" i="1" l="1"/>
  <c r="Q168" i="1"/>
  <c r="V168" i="1" l="1"/>
  <c r="P168" i="1"/>
  <c r="U168" i="1" s="1"/>
  <c r="O168" i="1"/>
  <c r="S168" i="1" s="1"/>
  <c r="T168" i="1" s="1"/>
  <c r="W168" i="1"/>
  <c r="X168" i="1" l="1"/>
  <c r="Z168" i="1" s="1"/>
  <c r="I167" i="7" s="1"/>
  <c r="Y168" i="1"/>
  <c r="AA168" i="1" s="1"/>
  <c r="J167" i="7" s="1"/>
  <c r="K167" i="7" l="1"/>
  <c r="F168" i="7"/>
  <c r="B169" i="1" l="1"/>
  <c r="C169" i="1" s="1"/>
  <c r="D169" i="1"/>
  <c r="B169" i="6"/>
  <c r="C169" i="6" s="1"/>
  <c r="Q169" i="6" s="1"/>
  <c r="L168" i="7"/>
  <c r="M169" i="1" l="1"/>
  <c r="J169" i="1"/>
  <c r="K169" i="1"/>
  <c r="L169" i="1"/>
  <c r="I169" i="1"/>
  <c r="H169" i="1"/>
  <c r="R169" i="1" s="1"/>
  <c r="S169" i="6"/>
  <c r="T169" i="6" s="1"/>
  <c r="X169" i="6" s="1"/>
  <c r="Z169" i="6" s="1"/>
  <c r="U169" i="6"/>
  <c r="Y169" i="6" s="1"/>
  <c r="AA169" i="6" s="1"/>
  <c r="N169" i="1" l="1"/>
  <c r="W169" i="1" l="1"/>
  <c r="O169" i="1"/>
  <c r="P169" i="1"/>
  <c r="Q169" i="1"/>
  <c r="V169" i="1"/>
  <c r="U169" i="1" l="1"/>
  <c r="Y169" i="1" s="1"/>
  <c r="AA169" i="1" s="1"/>
  <c r="J168" i="7" s="1"/>
  <c r="S169" i="1"/>
  <c r="T169" i="1" s="1"/>
  <c r="X169" i="1"/>
  <c r="Z169" i="1" s="1"/>
  <c r="I168" i="7" s="1"/>
  <c r="F169" i="7" s="1"/>
  <c r="B170" i="1" s="1"/>
  <c r="C170" i="1" s="1"/>
  <c r="L169" i="7"/>
  <c r="K168" i="7" l="1"/>
  <c r="B170" i="6"/>
  <c r="C170" i="6" s="1"/>
  <c r="Q170" i="6" s="1"/>
  <c r="D170" i="1"/>
  <c r="S170" i="6"/>
  <c r="T170" i="6" s="1"/>
  <c r="X170" i="6" s="1"/>
  <c r="Z170" i="6" s="1"/>
  <c r="U170" i="6"/>
  <c r="Y170" i="6" s="1"/>
  <c r="AA170" i="6" s="1"/>
  <c r="I170" i="1"/>
  <c r="J170" i="1"/>
  <c r="H170" i="1"/>
  <c r="K170" i="1"/>
  <c r="L170" i="1"/>
  <c r="M170" i="1"/>
  <c r="N170" i="1" l="1"/>
  <c r="Q170" i="1"/>
  <c r="R170" i="1"/>
  <c r="W170" i="1" l="1"/>
  <c r="V170" i="1"/>
  <c r="O170" i="1"/>
  <c r="S170" i="1" s="1"/>
  <c r="T170" i="1" s="1"/>
  <c r="P170" i="1"/>
  <c r="U170" i="1" s="1"/>
  <c r="X170" i="1" l="1"/>
  <c r="Z170" i="1" s="1"/>
  <c r="I169" i="7" s="1"/>
  <c r="Y170" i="1"/>
  <c r="AA170" i="1" s="1"/>
  <c r="J169" i="7" s="1"/>
  <c r="K169" i="7" l="1"/>
  <c r="F170" i="7"/>
  <c r="L170" i="7" l="1"/>
  <c r="B171" i="1"/>
  <c r="C171" i="1" s="1"/>
  <c r="B171" i="6"/>
  <c r="C171" i="6" s="1"/>
  <c r="Q171" i="6" s="1"/>
  <c r="D171" i="1"/>
  <c r="U171" i="6" l="1"/>
  <c r="Y171" i="6" s="1"/>
  <c r="AA171" i="6" s="1"/>
  <c r="S171" i="6"/>
  <c r="T171" i="6" s="1"/>
  <c r="X171" i="6" s="1"/>
  <c r="Z171" i="6" s="1"/>
  <c r="L171" i="1"/>
  <c r="I171" i="1"/>
  <c r="K171" i="1"/>
  <c r="M171" i="1"/>
  <c r="J171" i="1"/>
  <c r="H171" i="1"/>
  <c r="R171" i="1" s="1"/>
  <c r="N171" i="1" l="1"/>
  <c r="Q171" i="1"/>
  <c r="P171" i="1" l="1"/>
  <c r="O171" i="1"/>
  <c r="S171" i="1"/>
  <c r="T171" i="1" s="1"/>
  <c r="U171" i="1"/>
  <c r="W171" i="1"/>
  <c r="V171" i="1"/>
  <c r="Y171" i="1" l="1"/>
  <c r="AA171" i="1" s="1"/>
  <c r="J170" i="7" s="1"/>
  <c r="X171" i="1"/>
  <c r="Z171" i="1" s="1"/>
  <c r="I170" i="7" s="1"/>
  <c r="K170" i="7" l="1"/>
  <c r="F171" i="7"/>
  <c r="B172" i="6" l="1"/>
  <c r="C172" i="6" s="1"/>
  <c r="Q172" i="6" s="1"/>
  <c r="D172" i="1"/>
  <c r="L171" i="7"/>
  <c r="B172" i="1"/>
  <c r="C172" i="1" s="1"/>
  <c r="J172" i="1" l="1"/>
  <c r="M172" i="1"/>
  <c r="K172" i="1"/>
  <c r="H172" i="1"/>
  <c r="R172" i="1" s="1"/>
  <c r="I172" i="1"/>
  <c r="L172" i="1"/>
  <c r="S172" i="6"/>
  <c r="T172" i="6" s="1"/>
  <c r="X172" i="6" s="1"/>
  <c r="Z172" i="6" s="1"/>
  <c r="U172" i="6"/>
  <c r="Y172" i="6" s="1"/>
  <c r="AA172" i="6" s="1"/>
  <c r="N172" i="1" l="1"/>
  <c r="Q172" i="1"/>
  <c r="W172" i="1"/>
  <c r="V172" i="1"/>
  <c r="P172" i="1" l="1"/>
  <c r="U172" i="1" s="1"/>
  <c r="Y172" i="1" s="1"/>
  <c r="AA172" i="1" s="1"/>
  <c r="J171" i="7" s="1"/>
  <c r="O172" i="1"/>
  <c r="S172" i="1" s="1"/>
  <c r="T172" i="1" s="1"/>
  <c r="X172" i="1" s="1"/>
  <c r="Z172" i="1" s="1"/>
  <c r="I171" i="7" s="1"/>
  <c r="K171" i="7" l="1"/>
  <c r="F172" i="7"/>
  <c r="D173" i="1" l="1"/>
  <c r="B173" i="1"/>
  <c r="C173" i="1" s="1"/>
  <c r="L172" i="7"/>
  <c r="B173" i="6"/>
  <c r="C173" i="6" s="1"/>
  <c r="Q173" i="6" s="1"/>
  <c r="S173" i="6" l="1"/>
  <c r="T173" i="6" s="1"/>
  <c r="X173" i="6" s="1"/>
  <c r="Z173" i="6" s="1"/>
  <c r="U173" i="6"/>
  <c r="Y173" i="6" s="1"/>
  <c r="AA173" i="6" s="1"/>
  <c r="I173" i="1"/>
  <c r="M173" i="1"/>
  <c r="K173" i="1"/>
  <c r="H173" i="1"/>
  <c r="R173" i="1" s="1"/>
  <c r="L173" i="1"/>
  <c r="J173" i="1"/>
  <c r="N173" i="1" l="1"/>
  <c r="Q173" i="1" l="1"/>
  <c r="P173" i="1"/>
  <c r="U173" i="1" s="1"/>
  <c r="O173" i="1"/>
  <c r="S173" i="1" s="1"/>
  <c r="T173" i="1" s="1"/>
  <c r="W173" i="1"/>
  <c r="V173" i="1"/>
  <c r="X173" i="1" l="1"/>
  <c r="Z173" i="1" s="1"/>
  <c r="I172" i="7" s="1"/>
  <c r="Y173" i="1"/>
  <c r="AA173" i="1" s="1"/>
  <c r="J172" i="7" s="1"/>
  <c r="F173" i="7" l="1"/>
  <c r="B174" i="6" l="1"/>
  <c r="C174" i="6" s="1"/>
  <c r="Q174" i="6" s="1"/>
  <c r="B174" i="1"/>
  <c r="C174" i="1" s="1"/>
  <c r="D174" i="1"/>
  <c r="L173" i="7"/>
  <c r="K172" i="7"/>
  <c r="K174" i="1" l="1"/>
  <c r="H174" i="1"/>
  <c r="R174" i="1" s="1"/>
  <c r="J174" i="1"/>
  <c r="L174" i="1"/>
  <c r="I174" i="1"/>
  <c r="M174" i="1"/>
  <c r="U174" i="6"/>
  <c r="Y174" i="6" s="1"/>
  <c r="AA174" i="6" s="1"/>
  <c r="S174" i="6"/>
  <c r="T174" i="6" s="1"/>
  <c r="X174" i="6" s="1"/>
  <c r="Z174" i="6" s="1"/>
  <c r="N174" i="1" l="1"/>
  <c r="V174" i="1"/>
  <c r="W174" i="1" l="1"/>
  <c r="P174" i="1"/>
  <c r="O174" i="1"/>
  <c r="Q174" i="1"/>
  <c r="U174" i="1" l="1"/>
  <c r="Y174" i="1" s="1"/>
  <c r="AA174" i="1" s="1"/>
  <c r="J173" i="7" s="1"/>
  <c r="S174" i="1"/>
  <c r="T174" i="1" s="1"/>
  <c r="X174" i="1" s="1"/>
  <c r="Z174" i="1" s="1"/>
  <c r="I173" i="7" s="1"/>
  <c r="F174" i="7" l="1"/>
  <c r="B175" i="6" l="1"/>
  <c r="C175" i="6" s="1"/>
  <c r="Q175" i="6" s="1"/>
  <c r="B175" i="1"/>
  <c r="C175" i="1" s="1"/>
  <c r="D175" i="1"/>
  <c r="L174" i="7"/>
  <c r="K173" i="7"/>
  <c r="L175" i="1" l="1"/>
  <c r="M175" i="1"/>
  <c r="H175" i="1"/>
  <c r="J175" i="1"/>
  <c r="I175" i="1"/>
  <c r="K175" i="1"/>
  <c r="U175" i="6"/>
  <c r="Y175" i="6" s="1"/>
  <c r="AA175" i="6" s="1"/>
  <c r="S175" i="6"/>
  <c r="T175" i="6" s="1"/>
  <c r="X175" i="6" s="1"/>
  <c r="Z175" i="6" s="1"/>
  <c r="R175" i="1" l="1"/>
  <c r="N175" i="1"/>
  <c r="Q175" i="1"/>
  <c r="O175" i="1" l="1"/>
  <c r="S175" i="1" s="1"/>
  <c r="T175" i="1" s="1"/>
  <c r="P175" i="1"/>
  <c r="U175" i="1" s="1"/>
  <c r="V175" i="1"/>
  <c r="W175" i="1"/>
  <c r="Y175" i="1" l="1"/>
  <c r="AA175" i="1" s="1"/>
  <c r="J174" i="7" s="1"/>
  <c r="X175" i="1"/>
  <c r="Z175" i="1" s="1"/>
  <c r="I174" i="7" s="1"/>
  <c r="K174" i="7" l="1"/>
  <c r="F175" i="7"/>
  <c r="B176" i="1" l="1"/>
  <c r="C176" i="1" s="1"/>
  <c r="D176" i="1"/>
  <c r="L175" i="7"/>
  <c r="B176" i="6"/>
  <c r="C176" i="6" s="1"/>
  <c r="Q176" i="6" s="1"/>
  <c r="S176" i="6" l="1"/>
  <c r="T176" i="6" s="1"/>
  <c r="X176" i="6" s="1"/>
  <c r="Z176" i="6" s="1"/>
  <c r="U176" i="6"/>
  <c r="Y176" i="6" s="1"/>
  <c r="AA176" i="6" s="1"/>
  <c r="L176" i="1"/>
  <c r="I176" i="1"/>
  <c r="J176" i="1"/>
  <c r="M176" i="1"/>
  <c r="K176" i="1"/>
  <c r="H176" i="1"/>
  <c r="R176" i="1" s="1"/>
  <c r="N176" i="1" l="1"/>
  <c r="Q176" i="1"/>
  <c r="O176" i="1" l="1"/>
  <c r="P176" i="1"/>
  <c r="U176" i="1" s="1"/>
  <c r="S176" i="1"/>
  <c r="T176" i="1" s="1"/>
  <c r="W176" i="1"/>
  <c r="V176" i="1"/>
  <c r="Y176" i="1" l="1"/>
  <c r="AA176" i="1" s="1"/>
  <c r="J175" i="7" s="1"/>
  <c r="X176" i="1"/>
  <c r="Z176" i="1" s="1"/>
  <c r="I175" i="7" s="1"/>
  <c r="K175" i="7" l="1"/>
  <c r="F176" i="7"/>
  <c r="B177" i="1" l="1"/>
  <c r="C177" i="1" s="1"/>
  <c r="D177" i="1"/>
  <c r="L176" i="7"/>
  <c r="B177" i="6"/>
  <c r="C177" i="6" s="1"/>
  <c r="Q177" i="6" s="1"/>
  <c r="S177" i="6" l="1"/>
  <c r="T177" i="6" s="1"/>
  <c r="X177" i="6" s="1"/>
  <c r="Z177" i="6" s="1"/>
  <c r="U177" i="6"/>
  <c r="Y177" i="6" s="1"/>
  <c r="AA177" i="6" s="1"/>
  <c r="J177" i="1"/>
  <c r="I177" i="1"/>
  <c r="L177" i="1"/>
  <c r="H177" i="1"/>
  <c r="K177" i="1"/>
  <c r="M177" i="1"/>
  <c r="N177" i="1" l="1"/>
  <c r="Q177" i="1"/>
  <c r="P177" i="1"/>
  <c r="U177" i="1" s="1"/>
  <c r="O177" i="1"/>
  <c r="S177" i="1" s="1"/>
  <c r="T177" i="1" s="1"/>
  <c r="R177" i="1"/>
  <c r="W177" i="1" l="1"/>
  <c r="V177" i="1"/>
  <c r="Y177" i="1" l="1"/>
  <c r="AA177" i="1" s="1"/>
  <c r="J176" i="7" s="1"/>
  <c r="X177" i="1"/>
  <c r="Z177" i="1" s="1"/>
  <c r="I176" i="7" s="1"/>
  <c r="K176" i="7" l="1"/>
  <c r="F177" i="7"/>
  <c r="B178" i="1" l="1"/>
  <c r="C178" i="1" s="1"/>
  <c r="B178" i="6"/>
  <c r="C178" i="6" s="1"/>
  <c r="Q178" i="6" s="1"/>
  <c r="L177" i="7"/>
  <c r="D178" i="1"/>
  <c r="K178" i="1" l="1"/>
  <c r="L178" i="1"/>
  <c r="I178" i="1"/>
  <c r="M178" i="1"/>
  <c r="J178" i="1"/>
  <c r="H178" i="1"/>
  <c r="U178" i="6"/>
  <c r="Y178" i="6" s="1"/>
  <c r="AA178" i="6" s="1"/>
  <c r="S178" i="6"/>
  <c r="T178" i="6" s="1"/>
  <c r="X178" i="6" s="1"/>
  <c r="Z178" i="6" s="1"/>
  <c r="N178" i="1" l="1"/>
  <c r="R178" i="1"/>
  <c r="P178" i="1" l="1"/>
  <c r="O178" i="1"/>
  <c r="W178" i="1"/>
  <c r="V178" i="1"/>
  <c r="Q178" i="1"/>
  <c r="S178" i="1" l="1"/>
  <c r="T178" i="1" s="1"/>
  <c r="U178" i="1"/>
  <c r="Y178" i="1" s="1"/>
  <c r="AA178" i="1" s="1"/>
  <c r="J177" i="7" s="1"/>
  <c r="X178" i="1"/>
  <c r="Z178" i="1" s="1"/>
  <c r="I177" i="7" s="1"/>
  <c r="K177" i="7" l="1"/>
  <c r="F178" i="7"/>
  <c r="D179" i="1" l="1"/>
  <c r="B179" i="1"/>
  <c r="C179" i="1" s="1"/>
  <c r="L178" i="7"/>
  <c r="B179" i="6"/>
  <c r="C179" i="6" s="1"/>
  <c r="Q179" i="6" s="1"/>
  <c r="S179" i="6" l="1"/>
  <c r="T179" i="6" s="1"/>
  <c r="X179" i="6" s="1"/>
  <c r="Z179" i="6" s="1"/>
  <c r="U179" i="6"/>
  <c r="Y179" i="6" s="1"/>
  <c r="AA179" i="6" s="1"/>
  <c r="I179" i="1"/>
  <c r="J179" i="1"/>
  <c r="M179" i="1"/>
  <c r="K179" i="1"/>
  <c r="L179" i="1"/>
  <c r="H179" i="1"/>
  <c r="R179" i="1" l="1"/>
  <c r="N179" i="1"/>
  <c r="Q179" i="1"/>
  <c r="V179" i="1"/>
  <c r="W179" i="1"/>
  <c r="O179" i="1" l="1"/>
  <c r="S179" i="1" s="1"/>
  <c r="T179" i="1" s="1"/>
  <c r="X179" i="1" s="1"/>
  <c r="Z179" i="1" s="1"/>
  <c r="I178" i="7" s="1"/>
  <c r="P179" i="1"/>
  <c r="U179" i="1" s="1"/>
  <c r="Y179" i="1" s="1"/>
  <c r="AA179" i="1" s="1"/>
  <c r="J178" i="7" s="1"/>
  <c r="F179" i="7" l="1"/>
  <c r="D180" i="1" l="1"/>
  <c r="L179" i="7"/>
  <c r="B180" i="1"/>
  <c r="C180" i="1" s="1"/>
  <c r="B180" i="6"/>
  <c r="C180" i="6" s="1"/>
  <c r="Q180" i="6" s="1"/>
  <c r="K178" i="7"/>
  <c r="U180" i="6" l="1"/>
  <c r="Y180" i="6" s="1"/>
  <c r="AA180" i="6" s="1"/>
  <c r="S180" i="6"/>
  <c r="T180" i="6" s="1"/>
  <c r="X180" i="6" s="1"/>
  <c r="Z180" i="6" s="1"/>
  <c r="H180" i="1"/>
  <c r="I180" i="1"/>
  <c r="K180" i="1"/>
  <c r="M180" i="1"/>
  <c r="J180" i="1"/>
  <c r="L180" i="1"/>
  <c r="N180" i="1" l="1"/>
  <c r="Q180" i="1"/>
  <c r="R180" i="1"/>
  <c r="V180" i="1" l="1"/>
  <c r="W180" i="1"/>
  <c r="P180" i="1"/>
  <c r="U180" i="1" s="1"/>
  <c r="O180" i="1"/>
  <c r="S180" i="1" s="1"/>
  <c r="T180" i="1" s="1"/>
  <c r="X180" i="1" l="1"/>
  <c r="Z180" i="1" s="1"/>
  <c r="I179" i="7" s="1"/>
  <c r="Y180" i="1"/>
  <c r="AA180" i="1" s="1"/>
  <c r="J179" i="7" s="1"/>
  <c r="K179" i="7" l="1"/>
  <c r="F180" i="7"/>
  <c r="B181" i="6" l="1"/>
  <c r="C181" i="6" s="1"/>
  <c r="Q181" i="6" s="1"/>
  <c r="D181" i="1"/>
  <c r="B181" i="1"/>
  <c r="C181" i="1" s="1"/>
  <c r="L180" i="7"/>
  <c r="K181" i="1" l="1"/>
  <c r="I181" i="1"/>
  <c r="J181" i="1"/>
  <c r="H181" i="1"/>
  <c r="R181" i="1" s="1"/>
  <c r="M181" i="1"/>
  <c r="L181" i="1"/>
  <c r="U181" i="6"/>
  <c r="Y181" i="6" s="1"/>
  <c r="AA181" i="6" s="1"/>
  <c r="S181" i="6"/>
  <c r="T181" i="6" s="1"/>
  <c r="X181" i="6" s="1"/>
  <c r="Z181" i="6" s="1"/>
  <c r="N181" i="1" l="1"/>
  <c r="V181" i="1" s="1"/>
  <c r="Q181" i="1"/>
  <c r="O181" i="1" l="1"/>
  <c r="S181" i="1" s="1"/>
  <c r="T181" i="1" s="1"/>
  <c r="P181" i="1"/>
  <c r="U181" i="1" s="1"/>
  <c r="W181" i="1"/>
  <c r="Y181" i="1" l="1"/>
  <c r="AA181" i="1" s="1"/>
  <c r="J180" i="7" s="1"/>
  <c r="X181" i="1"/>
  <c r="Z181" i="1" s="1"/>
  <c r="I180" i="7" s="1"/>
  <c r="F181" i="7" l="1"/>
  <c r="B182" i="6" l="1"/>
  <c r="C182" i="6" s="1"/>
  <c r="Q182" i="6" s="1"/>
  <c r="B182" i="1"/>
  <c r="C182" i="1" s="1"/>
  <c r="D182" i="1"/>
  <c r="L181" i="7"/>
  <c r="K180" i="7"/>
  <c r="H182" i="1" l="1"/>
  <c r="J182" i="1"/>
  <c r="K182" i="1"/>
  <c r="I182" i="1"/>
  <c r="L182" i="1"/>
  <c r="M182" i="1"/>
  <c r="U182" i="6"/>
  <c r="Y182" i="6" s="1"/>
  <c r="AA182" i="6" s="1"/>
  <c r="S182" i="6"/>
  <c r="T182" i="6" s="1"/>
  <c r="X182" i="6" s="1"/>
  <c r="Z182" i="6" s="1"/>
  <c r="N182" i="1" l="1"/>
  <c r="R182" i="1"/>
  <c r="P182" i="1" l="1"/>
  <c r="O182" i="1"/>
  <c r="V182" i="1"/>
  <c r="W182" i="1"/>
  <c r="Q182" i="1"/>
  <c r="S182" i="1" l="1"/>
  <c r="T182" i="1" s="1"/>
  <c r="X182" i="1" s="1"/>
  <c r="Z182" i="1" s="1"/>
  <c r="I181" i="7" s="1"/>
  <c r="U182" i="1"/>
  <c r="Y182" i="1" s="1"/>
  <c r="AA182" i="1" s="1"/>
  <c r="J181" i="7" s="1"/>
  <c r="F182" i="7" l="1"/>
  <c r="D183" i="1" l="1"/>
  <c r="B183" i="1"/>
  <c r="C183" i="1" s="1"/>
  <c r="L182" i="7"/>
  <c r="B183" i="6"/>
  <c r="C183" i="6" s="1"/>
  <c r="Q183" i="6" s="1"/>
  <c r="K181" i="7"/>
  <c r="U183" i="6" l="1"/>
  <c r="Y183" i="6" s="1"/>
  <c r="AA183" i="6" s="1"/>
  <c r="S183" i="6"/>
  <c r="T183" i="6" s="1"/>
  <c r="X183" i="6" s="1"/>
  <c r="Z183" i="6" s="1"/>
  <c r="I183" i="1"/>
  <c r="L183" i="1"/>
  <c r="K183" i="1"/>
  <c r="J183" i="1"/>
  <c r="H183" i="1"/>
  <c r="R183" i="1" s="1"/>
  <c r="M183" i="1"/>
  <c r="N183" i="1" l="1"/>
  <c r="Q183" i="1"/>
  <c r="V183" i="1"/>
  <c r="W183" i="1"/>
  <c r="P183" i="1" l="1"/>
  <c r="U183" i="1" s="1"/>
  <c r="Y183" i="1" s="1"/>
  <c r="AA183" i="1" s="1"/>
  <c r="J182" i="7" s="1"/>
  <c r="O183" i="1"/>
  <c r="S183" i="1" s="1"/>
  <c r="T183" i="1" s="1"/>
  <c r="X183" i="1" s="1"/>
  <c r="Z183" i="1" s="1"/>
  <c r="I182" i="7" s="1"/>
  <c r="K182" i="7" l="1"/>
  <c r="F183" i="7" l="1"/>
  <c r="B184" i="6" l="1"/>
  <c r="C184" i="6" s="1"/>
  <c r="Q184" i="6" s="1"/>
  <c r="B184" i="1"/>
  <c r="C184" i="1" s="1"/>
  <c r="D184" i="1"/>
  <c r="L183" i="7"/>
  <c r="M184" i="1" l="1"/>
  <c r="H184" i="1"/>
  <c r="K184" i="1"/>
  <c r="J184" i="1"/>
  <c r="L184" i="1"/>
  <c r="I184" i="1"/>
  <c r="U184" i="6"/>
  <c r="Y184" i="6" s="1"/>
  <c r="AA184" i="6" s="1"/>
  <c r="S184" i="6"/>
  <c r="T184" i="6" s="1"/>
  <c r="X184" i="6" s="1"/>
  <c r="Z184" i="6" s="1"/>
  <c r="N184" i="1" l="1"/>
  <c r="Q184" i="1"/>
  <c r="R184" i="1"/>
  <c r="V184" i="1" l="1"/>
  <c r="W184" i="1"/>
  <c r="P184" i="1"/>
  <c r="U184" i="1" s="1"/>
  <c r="O184" i="1"/>
  <c r="S184" i="1" s="1"/>
  <c r="T184" i="1" s="1"/>
  <c r="X184" i="1" s="1"/>
  <c r="Z184" i="1" s="1"/>
  <c r="I183" i="7" s="1"/>
  <c r="Y184" i="1" l="1"/>
  <c r="AA184" i="1" s="1"/>
  <c r="J183" i="7" s="1"/>
  <c r="F184" i="7" l="1"/>
  <c r="L184" i="7" l="1"/>
  <c r="B185" i="1"/>
  <c r="C185" i="1" s="1"/>
  <c r="D185" i="1"/>
  <c r="B185" i="6"/>
  <c r="C185" i="6" s="1"/>
  <c r="Q185" i="6" s="1"/>
  <c r="K183" i="7"/>
  <c r="S185" i="6" l="1"/>
  <c r="T185" i="6" s="1"/>
  <c r="X185" i="6" s="1"/>
  <c r="Z185" i="6" s="1"/>
  <c r="U185" i="6"/>
  <c r="Y185" i="6" s="1"/>
  <c r="AA185" i="6" s="1"/>
  <c r="M185" i="1"/>
  <c r="I185" i="1"/>
  <c r="L185" i="1"/>
  <c r="H185" i="1"/>
  <c r="J185" i="1"/>
  <c r="K185" i="1"/>
  <c r="R185" i="1" l="1"/>
  <c r="N185" i="1"/>
  <c r="Q185" i="1"/>
  <c r="O185" i="1" l="1"/>
  <c r="S185" i="1" s="1"/>
  <c r="T185" i="1" s="1"/>
  <c r="P185" i="1"/>
  <c r="U185" i="1" s="1"/>
  <c r="W185" i="1"/>
  <c r="V185" i="1"/>
  <c r="Y185" i="1" l="1"/>
  <c r="AA185" i="1" s="1"/>
  <c r="J184" i="7" s="1"/>
  <c r="X185" i="1"/>
  <c r="Z185" i="1" s="1"/>
  <c r="I184" i="7" l="1"/>
  <c r="K184" i="7" s="1"/>
  <c r="F185" i="7" l="1"/>
  <c r="L185" i="7" l="1"/>
  <c r="D186" i="1"/>
  <c r="B186" i="6"/>
  <c r="C186" i="6" s="1"/>
  <c r="Q186" i="6" s="1"/>
  <c r="B186" i="1"/>
  <c r="C186" i="1" s="1"/>
  <c r="U186" i="6" l="1"/>
  <c r="Y186" i="6" s="1"/>
  <c r="AA186" i="6" s="1"/>
  <c r="S186" i="6"/>
  <c r="T186" i="6" s="1"/>
  <c r="X186" i="6" s="1"/>
  <c r="Z186" i="6" s="1"/>
  <c r="J186" i="1"/>
  <c r="L186" i="1"/>
  <c r="K186" i="1"/>
  <c r="M186" i="1"/>
  <c r="H186" i="1"/>
  <c r="R186" i="1" s="1"/>
  <c r="I186" i="1"/>
  <c r="N186" i="1" l="1"/>
  <c r="O186" i="1" l="1"/>
  <c r="V186" i="1"/>
  <c r="W186" i="1"/>
  <c r="Q186" i="1"/>
  <c r="P186" i="1"/>
  <c r="U186" i="1" s="1"/>
  <c r="Y186" i="1" l="1"/>
  <c r="AA186" i="1" s="1"/>
  <c r="J185" i="7" s="1"/>
  <c r="S186" i="1"/>
  <c r="T186" i="1" s="1"/>
  <c r="X186" i="1" s="1"/>
  <c r="Z186" i="1" s="1"/>
  <c r="I185" i="7" s="1"/>
  <c r="F186" i="7" l="1"/>
  <c r="K185" i="7"/>
  <c r="B187" i="1" l="1"/>
  <c r="C187" i="1" s="1"/>
  <c r="L186" i="7"/>
  <c r="B187" i="6"/>
  <c r="C187" i="6" s="1"/>
  <c r="Q187" i="6" s="1"/>
  <c r="D187" i="1"/>
  <c r="M187" i="1" l="1"/>
  <c r="H187" i="1"/>
  <c r="L187" i="1"/>
  <c r="J187" i="1"/>
  <c r="K187" i="1"/>
  <c r="I187" i="1"/>
  <c r="U187" i="6"/>
  <c r="Y187" i="6" s="1"/>
  <c r="AA187" i="6" s="1"/>
  <c r="S187" i="6"/>
  <c r="T187" i="6" s="1"/>
  <c r="X187" i="6" s="1"/>
  <c r="Z187" i="6" s="1"/>
  <c r="N187" i="1" l="1"/>
  <c r="R187" i="1"/>
  <c r="W187" i="1" l="1"/>
  <c r="V187" i="1"/>
  <c r="O187" i="1"/>
  <c r="P187" i="1"/>
  <c r="Q187" i="1"/>
  <c r="U187" i="1" l="1"/>
  <c r="S187" i="1"/>
  <c r="T187" i="1" s="1"/>
  <c r="X187" i="1" s="1"/>
  <c r="Z187" i="1" s="1"/>
  <c r="I186" i="7" s="1"/>
  <c r="F187" i="7" s="1"/>
  <c r="Y187" i="1"/>
  <c r="AA187" i="1" s="1"/>
  <c r="J186" i="7" s="1"/>
  <c r="K186" i="7" l="1"/>
  <c r="D188" i="1"/>
  <c r="B188" i="6"/>
  <c r="C188" i="6" s="1"/>
  <c r="Q188" i="6" s="1"/>
  <c r="L187" i="7"/>
  <c r="B188" i="1"/>
  <c r="C188" i="1" s="1"/>
  <c r="U188" i="6" l="1"/>
  <c r="Y188" i="6" s="1"/>
  <c r="AA188" i="6" s="1"/>
  <c r="S188" i="6"/>
  <c r="T188" i="6" s="1"/>
  <c r="X188" i="6" s="1"/>
  <c r="Z188" i="6" s="1"/>
  <c r="I188" i="1"/>
  <c r="J188" i="1"/>
  <c r="M188" i="1"/>
  <c r="L188" i="1"/>
  <c r="K188" i="1"/>
  <c r="H188" i="1"/>
  <c r="R188" i="1" l="1"/>
  <c r="N188" i="1"/>
  <c r="V188" i="1" s="1"/>
  <c r="Q188" i="1"/>
  <c r="P188" i="1" l="1"/>
  <c r="U188" i="1" s="1"/>
  <c r="O188" i="1"/>
  <c r="S188" i="1" s="1"/>
  <c r="T188" i="1" s="1"/>
  <c r="W188" i="1"/>
  <c r="Y188" i="1" s="1"/>
  <c r="AA188" i="1" s="1"/>
  <c r="J187" i="7" s="1"/>
  <c r="X188" i="1" l="1"/>
  <c r="Z188" i="1" s="1"/>
  <c r="I187" i="7" l="1"/>
  <c r="K187" i="7" s="1"/>
  <c r="F188" i="7" l="1"/>
  <c r="B189" i="1"/>
  <c r="C189" i="1" s="1"/>
  <c r="D189" i="1"/>
  <c r="L188" i="7"/>
  <c r="B189" i="6"/>
  <c r="C189" i="6" s="1"/>
  <c r="Q189" i="6" s="1"/>
  <c r="U189" i="6" l="1"/>
  <c r="Y189" i="6" s="1"/>
  <c r="AA189" i="6" s="1"/>
  <c r="S189" i="6"/>
  <c r="T189" i="6" s="1"/>
  <c r="X189" i="6" s="1"/>
  <c r="Z189" i="6" s="1"/>
  <c r="H189" i="1"/>
  <c r="J189" i="1"/>
  <c r="I189" i="1"/>
  <c r="K189" i="1"/>
  <c r="L189" i="1"/>
  <c r="M189" i="1"/>
  <c r="N189" i="1" l="1"/>
  <c r="Q189" i="1"/>
  <c r="R189" i="1"/>
  <c r="V189" i="1" l="1"/>
  <c r="W189" i="1"/>
  <c r="P189" i="1"/>
  <c r="U189" i="1" s="1"/>
  <c r="O189" i="1"/>
  <c r="S189" i="1" s="1"/>
  <c r="T189" i="1" s="1"/>
  <c r="X189" i="1" l="1"/>
  <c r="Z189" i="1" s="1"/>
  <c r="I188" i="7" s="1"/>
  <c r="Y189" i="1"/>
  <c r="AA189" i="1" s="1"/>
  <c r="J188" i="7" s="1"/>
  <c r="K188" i="7" l="1"/>
  <c r="F189" i="7"/>
  <c r="B190" i="1" l="1"/>
  <c r="C190" i="1" s="1"/>
  <c r="D190" i="1"/>
  <c r="B190" i="6"/>
  <c r="C190" i="6" s="1"/>
  <c r="Q190" i="6" s="1"/>
  <c r="L189" i="7"/>
  <c r="L190" i="1" l="1"/>
  <c r="H190" i="1"/>
  <c r="M190" i="1"/>
  <c r="I190" i="1"/>
  <c r="J190" i="1"/>
  <c r="K190" i="1"/>
  <c r="S190" i="6"/>
  <c r="T190" i="6" s="1"/>
  <c r="X190" i="6" s="1"/>
  <c r="Z190" i="6" s="1"/>
  <c r="U190" i="6"/>
  <c r="Y190" i="6" s="1"/>
  <c r="AA190" i="6" s="1"/>
  <c r="R190" i="1" l="1"/>
  <c r="N190" i="1"/>
  <c r="Q190" i="1"/>
  <c r="P190" i="1" l="1"/>
  <c r="U190" i="1" s="1"/>
  <c r="O190" i="1"/>
  <c r="S190" i="1" s="1"/>
  <c r="T190" i="1" s="1"/>
  <c r="W190" i="1"/>
  <c r="V190" i="1"/>
  <c r="X190" i="1" l="1"/>
  <c r="Z190" i="1" s="1"/>
  <c r="I189" i="7" s="1"/>
  <c r="Y190" i="1"/>
  <c r="AA190" i="1" s="1"/>
  <c r="J189" i="7" s="1"/>
  <c r="K189" i="7" l="1"/>
  <c r="F190" i="7"/>
  <c r="B191" i="1" l="1"/>
  <c r="C191" i="1" s="1"/>
  <c r="L190" i="7"/>
  <c r="B191" i="6"/>
  <c r="C191" i="6" s="1"/>
  <c r="Q191" i="6" s="1"/>
  <c r="D191" i="1"/>
  <c r="H191" i="1" l="1"/>
  <c r="I191" i="1"/>
  <c r="M191" i="1"/>
  <c r="L191" i="1"/>
  <c r="J191" i="1"/>
  <c r="K191" i="1"/>
  <c r="U191" i="6"/>
  <c r="Y191" i="6" s="1"/>
  <c r="AA191" i="6" s="1"/>
  <c r="S191" i="6"/>
  <c r="T191" i="6" s="1"/>
  <c r="X191" i="6" s="1"/>
  <c r="Z191" i="6" s="1"/>
  <c r="N191" i="1" l="1"/>
  <c r="Q191" i="1"/>
  <c r="R191" i="1"/>
  <c r="V191" i="1" l="1"/>
  <c r="W191" i="1"/>
  <c r="P191" i="1"/>
  <c r="U191" i="1" s="1"/>
  <c r="O191" i="1"/>
  <c r="S191" i="1" s="1"/>
  <c r="T191" i="1" s="1"/>
  <c r="X191" i="1" s="1"/>
  <c r="Z191" i="1" s="1"/>
  <c r="I190" i="7" s="1"/>
  <c r="Y191" i="1" l="1"/>
  <c r="AA191" i="1" s="1"/>
  <c r="J190" i="7" s="1"/>
  <c r="K190" i="7" l="1"/>
  <c r="F191" i="7" l="1"/>
  <c r="B192" i="6" l="1"/>
  <c r="C192" i="6" s="1"/>
  <c r="Q192" i="6" s="1"/>
  <c r="L191" i="7"/>
  <c r="B192" i="1"/>
  <c r="C192" i="1" s="1"/>
  <c r="D192" i="1"/>
  <c r="K192" i="1" l="1"/>
  <c r="I192" i="1"/>
  <c r="M192" i="1"/>
  <c r="L192" i="1"/>
  <c r="H192" i="1"/>
  <c r="R192" i="1" s="1"/>
  <c r="J192" i="1"/>
  <c r="S192" i="6"/>
  <c r="T192" i="6" s="1"/>
  <c r="X192" i="6" s="1"/>
  <c r="Z192" i="6" s="1"/>
  <c r="U192" i="6"/>
  <c r="Y192" i="6" s="1"/>
  <c r="AA192" i="6" s="1"/>
  <c r="N192" i="1" l="1"/>
  <c r="Q192" i="1"/>
  <c r="W192" i="1"/>
  <c r="V192" i="1"/>
  <c r="O192" i="1" l="1"/>
  <c r="S192" i="1" s="1"/>
  <c r="T192" i="1" s="1"/>
  <c r="X192" i="1" s="1"/>
  <c r="Z192" i="1" s="1"/>
  <c r="I191" i="7" s="1"/>
  <c r="P192" i="1"/>
  <c r="U192" i="1" s="1"/>
  <c r="Y192" i="1" s="1"/>
  <c r="AA192" i="1" s="1"/>
  <c r="J191" i="7" s="1"/>
  <c r="K191" i="7" l="1"/>
  <c r="F192" i="7"/>
  <c r="B193" i="6" l="1"/>
  <c r="C193" i="6" s="1"/>
  <c r="Q193" i="6" s="1"/>
  <c r="B193" i="1"/>
  <c r="C193" i="1" s="1"/>
  <c r="D193" i="1"/>
  <c r="L192" i="7"/>
  <c r="J193" i="1" l="1"/>
  <c r="K193" i="1"/>
  <c r="I193" i="1"/>
  <c r="L193" i="1"/>
  <c r="M193" i="1"/>
  <c r="H193" i="1"/>
  <c r="R193" i="1" s="1"/>
  <c r="S193" i="6"/>
  <c r="T193" i="6" s="1"/>
  <c r="X193" i="6" s="1"/>
  <c r="Z193" i="6" s="1"/>
  <c r="U193" i="6"/>
  <c r="Y193" i="6" s="1"/>
  <c r="AA193" i="6" s="1"/>
  <c r="N193" i="1" l="1"/>
  <c r="Q193" i="1"/>
  <c r="P193" i="1" l="1"/>
  <c r="U193" i="1" s="1"/>
  <c r="O193" i="1"/>
  <c r="S193" i="1" s="1"/>
  <c r="T193" i="1" s="1"/>
  <c r="W193" i="1"/>
  <c r="V193" i="1"/>
  <c r="Y193" i="1" l="1"/>
  <c r="AA193" i="1" s="1"/>
  <c r="J192" i="7" s="1"/>
  <c r="X193" i="1"/>
  <c r="Z193" i="1" s="1"/>
  <c r="I192" i="7" l="1"/>
  <c r="K192" i="7" s="1"/>
  <c r="F193" i="7" l="1"/>
  <c r="B194" i="1"/>
  <c r="C194" i="1" s="1"/>
  <c r="L193" i="7"/>
  <c r="D194" i="1"/>
  <c r="B194" i="6"/>
  <c r="C194" i="6" s="1"/>
  <c r="Q194" i="6" s="1"/>
  <c r="U194" i="6" l="1"/>
  <c r="Y194" i="6" s="1"/>
  <c r="AA194" i="6" s="1"/>
  <c r="S194" i="6"/>
  <c r="T194" i="6" s="1"/>
  <c r="X194" i="6" s="1"/>
  <c r="Z194" i="6" s="1"/>
  <c r="J194" i="1"/>
  <c r="L194" i="1"/>
  <c r="K194" i="1"/>
  <c r="H194" i="1"/>
  <c r="R194" i="1" s="1"/>
  <c r="I194" i="1"/>
  <c r="M194" i="1"/>
  <c r="N194" i="1" l="1"/>
  <c r="Q194" i="1"/>
  <c r="W194" i="1"/>
  <c r="V194" i="1"/>
  <c r="P194" i="1" l="1"/>
  <c r="U194" i="1" s="1"/>
  <c r="Y194" i="1" s="1"/>
  <c r="AA194" i="1" s="1"/>
  <c r="J193" i="7" s="1"/>
  <c r="O194" i="1"/>
  <c r="S194" i="1" s="1"/>
  <c r="T194" i="1" s="1"/>
  <c r="X194" i="1" s="1"/>
  <c r="Z194" i="1" s="1"/>
  <c r="I193" i="7" s="1"/>
  <c r="K193" i="7" l="1"/>
  <c r="F194" i="7" l="1"/>
  <c r="L194" i="7" l="1"/>
  <c r="D195" i="1"/>
  <c r="B195" i="6"/>
  <c r="C195" i="6" s="1"/>
  <c r="Q195" i="6" s="1"/>
  <c r="B195" i="1"/>
  <c r="C195" i="1" s="1"/>
  <c r="S195" i="6" l="1"/>
  <c r="T195" i="6" s="1"/>
  <c r="X195" i="6" s="1"/>
  <c r="Z195" i="6" s="1"/>
  <c r="U195" i="6"/>
  <c r="Y195" i="6" s="1"/>
  <c r="AA195" i="6" s="1"/>
  <c r="I195" i="1"/>
  <c r="M195" i="1"/>
  <c r="L195" i="1"/>
  <c r="J195" i="1"/>
  <c r="H195" i="1"/>
  <c r="K195" i="1"/>
  <c r="N195" i="1" l="1"/>
  <c r="Q195" i="1"/>
  <c r="R195" i="1"/>
  <c r="W195" i="1" l="1"/>
  <c r="V195" i="1"/>
  <c r="O195" i="1"/>
  <c r="S195" i="1" s="1"/>
  <c r="T195" i="1" s="1"/>
  <c r="X195" i="1" s="1"/>
  <c r="Z195" i="1" s="1"/>
  <c r="I194" i="7" s="1"/>
  <c r="P195" i="1"/>
  <c r="U195" i="1" s="1"/>
  <c r="Y195" i="1" s="1"/>
  <c r="AA195" i="1" s="1"/>
  <c r="J194" i="7" s="1"/>
  <c r="F195" i="7" l="1"/>
  <c r="D196" i="1" l="1"/>
  <c r="L195" i="7"/>
  <c r="B196" i="1"/>
  <c r="C196" i="1" s="1"/>
  <c r="B196" i="6"/>
  <c r="C196" i="6" s="1"/>
  <c r="Q196" i="6" s="1"/>
  <c r="K194" i="7"/>
  <c r="S196" i="6" l="1"/>
  <c r="T196" i="6" s="1"/>
  <c r="X196" i="6" s="1"/>
  <c r="Z196" i="6" s="1"/>
  <c r="U196" i="6"/>
  <c r="Y196" i="6" s="1"/>
  <c r="AA196" i="6" s="1"/>
  <c r="L196" i="1"/>
  <c r="M196" i="1"/>
  <c r="J196" i="1"/>
  <c r="I196" i="1"/>
  <c r="K196" i="1"/>
  <c r="H196" i="1"/>
  <c r="R196" i="1" s="1"/>
  <c r="N196" i="1" l="1"/>
  <c r="Q196" i="1"/>
  <c r="O196" i="1" l="1"/>
  <c r="S196" i="1" s="1"/>
  <c r="T196" i="1" s="1"/>
  <c r="P196" i="1"/>
  <c r="U196" i="1" s="1"/>
  <c r="W196" i="1"/>
  <c r="V196" i="1"/>
  <c r="Y196" i="1" l="1"/>
  <c r="AA196" i="1" s="1"/>
  <c r="J195" i="7" s="1"/>
  <c r="X196" i="1"/>
  <c r="Z196" i="1" s="1"/>
  <c r="I195" i="7" s="1"/>
  <c r="K195" i="7" l="1"/>
  <c r="F196" i="7"/>
  <c r="B197" i="1" l="1"/>
  <c r="C197" i="1" s="1"/>
  <c r="D197" i="1"/>
  <c r="B197" i="6"/>
  <c r="C197" i="6" s="1"/>
  <c r="Q197" i="6" s="1"/>
  <c r="L196" i="7"/>
  <c r="H197" i="1" l="1"/>
  <c r="L197" i="1"/>
  <c r="K197" i="1"/>
  <c r="M197" i="1"/>
  <c r="I197" i="1"/>
  <c r="J197" i="1"/>
  <c r="S197" i="6"/>
  <c r="T197" i="6" s="1"/>
  <c r="X197" i="6" s="1"/>
  <c r="Z197" i="6" s="1"/>
  <c r="U197" i="6"/>
  <c r="Y197" i="6" s="1"/>
  <c r="AA197" i="6" s="1"/>
  <c r="N197" i="1" l="1"/>
  <c r="Q197" i="1"/>
  <c r="R197" i="1"/>
  <c r="W197" i="1" l="1"/>
  <c r="V197" i="1"/>
  <c r="O197" i="1"/>
  <c r="S197" i="1" s="1"/>
  <c r="T197" i="1" s="1"/>
  <c r="X197" i="1" s="1"/>
  <c r="Z197" i="1" s="1"/>
  <c r="I196" i="7" s="1"/>
  <c r="P197" i="1"/>
  <c r="U197" i="1" s="1"/>
  <c r="Y197" i="1" s="1"/>
  <c r="AA197" i="1" s="1"/>
  <c r="J196" i="7" s="1"/>
  <c r="F197" i="7" l="1"/>
  <c r="D198" i="1" l="1"/>
  <c r="B198" i="1"/>
  <c r="C198" i="1" s="1"/>
  <c r="L197" i="7"/>
  <c r="B198" i="6"/>
  <c r="C198" i="6" s="1"/>
  <c r="Q198" i="6" s="1"/>
  <c r="K196" i="7"/>
  <c r="S198" i="6" l="1"/>
  <c r="T198" i="6" s="1"/>
  <c r="X198" i="6" s="1"/>
  <c r="Z198" i="6" s="1"/>
  <c r="U198" i="6"/>
  <c r="Y198" i="6" s="1"/>
  <c r="AA198" i="6" s="1"/>
  <c r="I198" i="1"/>
  <c r="M198" i="1"/>
  <c r="J198" i="1"/>
  <c r="K198" i="1"/>
  <c r="H198" i="1"/>
  <c r="L198" i="1"/>
  <c r="R198" i="1" l="1"/>
  <c r="N198" i="1"/>
  <c r="Q198" i="1"/>
  <c r="P198" i="1" l="1"/>
  <c r="U198" i="1" s="1"/>
  <c r="O198" i="1"/>
  <c r="S198" i="1" s="1"/>
  <c r="T198" i="1" s="1"/>
  <c r="V198" i="1"/>
  <c r="W198" i="1"/>
  <c r="Y198" i="1" l="1"/>
  <c r="AA198" i="1" s="1"/>
  <c r="J197" i="7" s="1"/>
  <c r="X198" i="1"/>
  <c r="Z198" i="1" s="1"/>
  <c r="I197" i="7" s="1"/>
  <c r="K197" i="7" l="1"/>
  <c r="F198" i="7"/>
  <c r="L198" i="7" l="1"/>
  <c r="B199" i="1"/>
  <c r="C199" i="1" s="1"/>
  <c r="B199" i="6"/>
  <c r="C199" i="6" s="1"/>
  <c r="Q199" i="6" s="1"/>
  <c r="D199" i="1"/>
  <c r="U199" i="6" l="1"/>
  <c r="Y199" i="6" s="1"/>
  <c r="AA199" i="6" s="1"/>
  <c r="S199" i="6"/>
  <c r="T199" i="6" s="1"/>
  <c r="X199" i="6" s="1"/>
  <c r="Z199" i="6" s="1"/>
  <c r="H199" i="1"/>
  <c r="M199" i="1"/>
  <c r="J199" i="1"/>
  <c r="I199" i="1"/>
  <c r="K199" i="1"/>
  <c r="L199" i="1"/>
  <c r="N199" i="1" l="1"/>
  <c r="Q199" i="1"/>
  <c r="R199" i="1"/>
  <c r="V199" i="1" l="1"/>
  <c r="W199" i="1"/>
  <c r="P199" i="1"/>
  <c r="U199" i="1" s="1"/>
  <c r="O199" i="1"/>
  <c r="S199" i="1" s="1"/>
  <c r="T199" i="1" s="1"/>
  <c r="Y199" i="1" l="1"/>
  <c r="AA199" i="1" s="1"/>
  <c r="J198" i="7" s="1"/>
  <c r="X199" i="1"/>
  <c r="Z199" i="1" s="1"/>
  <c r="I198" i="7" s="1"/>
  <c r="K198" i="7" l="1"/>
  <c r="F199" i="7"/>
  <c r="B200" i="6" l="1"/>
  <c r="C200" i="6" s="1"/>
  <c r="Q200" i="6" s="1"/>
  <c r="B200" i="1"/>
  <c r="C200" i="1" s="1"/>
  <c r="L199" i="7"/>
  <c r="D200" i="1"/>
  <c r="I200" i="1" l="1"/>
  <c r="K200" i="1"/>
  <c r="L200" i="1"/>
  <c r="J200" i="1"/>
  <c r="M200" i="1"/>
  <c r="H200" i="1"/>
  <c r="R200" i="1" s="1"/>
  <c r="U200" i="6"/>
  <c r="Y200" i="6" s="1"/>
  <c r="AA200" i="6" s="1"/>
  <c r="S200" i="6"/>
  <c r="T200" i="6" s="1"/>
  <c r="X200" i="6" s="1"/>
  <c r="Z200" i="6" s="1"/>
  <c r="N200" i="1" l="1"/>
  <c r="Q200" i="1"/>
  <c r="O200" i="1" l="1"/>
  <c r="S200" i="1" s="1"/>
  <c r="T200" i="1" s="1"/>
  <c r="P200" i="1"/>
  <c r="U200" i="1" s="1"/>
  <c r="V200" i="1"/>
  <c r="W200" i="1"/>
  <c r="Y200" i="1" l="1"/>
  <c r="AA200" i="1" s="1"/>
  <c r="J199" i="7" s="1"/>
  <c r="X200" i="1"/>
  <c r="Z200" i="1" s="1"/>
  <c r="I199" i="7" s="1"/>
  <c r="K199" i="7" l="1"/>
  <c r="F200" i="7" l="1"/>
  <c r="B201" i="6" l="1"/>
  <c r="C201" i="6" s="1"/>
  <c r="Q201" i="6" s="1"/>
  <c r="D201" i="1"/>
  <c r="L200" i="7"/>
  <c r="B201" i="1"/>
  <c r="C201" i="1" s="1"/>
  <c r="K201" i="1" l="1"/>
  <c r="H201" i="1"/>
  <c r="R201" i="1" s="1"/>
  <c r="L201" i="1"/>
  <c r="J201" i="1"/>
  <c r="M201" i="1"/>
  <c r="I201" i="1"/>
  <c r="U201" i="6"/>
  <c r="Y201" i="6" s="1"/>
  <c r="AA201" i="6" s="1"/>
  <c r="S201" i="6"/>
  <c r="T201" i="6" s="1"/>
  <c r="X201" i="6" s="1"/>
  <c r="Z201" i="6" s="1"/>
  <c r="N201" i="1" l="1"/>
  <c r="Q201" i="1"/>
  <c r="O201" i="1" l="1"/>
  <c r="P201" i="1"/>
  <c r="U201" i="1" s="1"/>
  <c r="S201" i="1"/>
  <c r="T201" i="1" s="1"/>
  <c r="W201" i="1"/>
  <c r="V201" i="1"/>
  <c r="Y201" i="1" l="1"/>
  <c r="AA201" i="1" s="1"/>
  <c r="J200" i="7" s="1"/>
  <c r="X201" i="1"/>
  <c r="Z201" i="1" s="1"/>
  <c r="I200" i="7" s="1"/>
  <c r="K200" i="7" l="1"/>
  <c r="F201" i="7"/>
  <c r="B202" i="6" l="1"/>
  <c r="C202" i="6" s="1"/>
  <c r="Q202" i="6" s="1"/>
  <c r="D202" i="1"/>
  <c r="L201" i="7"/>
  <c r="B202" i="1"/>
  <c r="C202" i="1" s="1"/>
  <c r="M202" i="1" l="1"/>
  <c r="J202" i="1"/>
  <c r="H202" i="1"/>
  <c r="L202" i="1"/>
  <c r="K202" i="1"/>
  <c r="I202" i="1"/>
  <c r="U202" i="6"/>
  <c r="Y202" i="6" s="1"/>
  <c r="AA202" i="6" s="1"/>
  <c r="S202" i="6"/>
  <c r="T202" i="6" s="1"/>
  <c r="X202" i="6" s="1"/>
  <c r="Z202" i="6" s="1"/>
  <c r="N202" i="1" l="1"/>
  <c r="R202" i="1"/>
  <c r="P202" i="1" l="1"/>
  <c r="O202" i="1"/>
  <c r="W202" i="1"/>
  <c r="V202" i="1"/>
  <c r="Q202" i="1"/>
  <c r="S202" i="1" l="1"/>
  <c r="T202" i="1" s="1"/>
  <c r="X202" i="1" s="1"/>
  <c r="Z202" i="1" s="1"/>
  <c r="I201" i="7" s="1"/>
  <c r="U202" i="1"/>
  <c r="Y202" i="1" s="1"/>
  <c r="AA202" i="1" s="1"/>
  <c r="J201" i="7" s="1"/>
  <c r="F202" i="7" l="1"/>
  <c r="D203" i="1" l="1"/>
  <c r="B203" i="1"/>
  <c r="C203" i="1" s="1"/>
  <c r="L202" i="7"/>
  <c r="B203" i="6"/>
  <c r="C203" i="6" s="1"/>
  <c r="Q203" i="6" s="1"/>
  <c r="K201" i="7"/>
  <c r="U203" i="6" l="1"/>
  <c r="Y203" i="6" s="1"/>
  <c r="AA203" i="6" s="1"/>
  <c r="S203" i="6"/>
  <c r="T203" i="6" s="1"/>
  <c r="X203" i="6" s="1"/>
  <c r="Z203" i="6" s="1"/>
  <c r="H203" i="1"/>
  <c r="M203" i="1"/>
  <c r="K203" i="1"/>
  <c r="L203" i="1"/>
  <c r="J203" i="1"/>
  <c r="I203" i="1"/>
  <c r="N203" i="1" l="1"/>
  <c r="Q203" i="1"/>
  <c r="R203" i="1"/>
  <c r="W203" i="1" l="1"/>
  <c r="V203" i="1"/>
  <c r="O203" i="1"/>
  <c r="S203" i="1" s="1"/>
  <c r="T203" i="1" s="1"/>
  <c r="P203" i="1"/>
  <c r="U203" i="1" s="1"/>
  <c r="Y203" i="1" s="1"/>
  <c r="AA203" i="1" s="1"/>
  <c r="J202" i="7" s="1"/>
  <c r="X203" i="1" l="1"/>
  <c r="Z203" i="1" s="1"/>
  <c r="I202" i="7" s="1"/>
  <c r="K202" i="7" l="1"/>
  <c r="F203" i="7"/>
  <c r="D204" i="1" l="1"/>
  <c r="B204" i="1"/>
  <c r="C204" i="1" s="1"/>
  <c r="L203" i="7"/>
  <c r="B204" i="6"/>
  <c r="C204" i="6" s="1"/>
  <c r="Q204" i="6" s="1"/>
  <c r="U204" i="6" l="1"/>
  <c r="Y204" i="6" s="1"/>
  <c r="AA204" i="6" s="1"/>
  <c r="S204" i="6"/>
  <c r="T204" i="6" s="1"/>
  <c r="X204" i="6" s="1"/>
  <c r="Z204" i="6" s="1"/>
  <c r="J204" i="1"/>
  <c r="M204" i="1"/>
  <c r="K204" i="1"/>
  <c r="H204" i="1"/>
  <c r="R204" i="1" s="1"/>
  <c r="I204" i="1"/>
  <c r="L204" i="1"/>
  <c r="N204" i="1" s="1"/>
  <c r="V204" i="1" l="1"/>
  <c r="W204" i="1"/>
  <c r="Q204" i="1"/>
  <c r="O204" i="1"/>
  <c r="P204" i="1"/>
  <c r="U204" i="1" s="1"/>
  <c r="S204" i="1" l="1"/>
  <c r="T204" i="1" s="1"/>
  <c r="Y204" i="1"/>
  <c r="AA204" i="1" s="1"/>
  <c r="J203" i="7" s="1"/>
  <c r="X204" i="1"/>
  <c r="Z204" i="1" s="1"/>
  <c r="I203" i="7" s="1"/>
  <c r="K203" i="7" l="1"/>
  <c r="F204" i="7"/>
  <c r="B205" i="6" l="1"/>
  <c r="C205" i="6" s="1"/>
  <c r="Q205" i="6" s="1"/>
  <c r="L204" i="7"/>
  <c r="D205" i="1"/>
  <c r="B205" i="1"/>
  <c r="C205" i="1" s="1"/>
  <c r="L205" i="1" l="1"/>
  <c r="H205" i="1"/>
  <c r="M205" i="1"/>
  <c r="K205" i="1"/>
  <c r="I205" i="1"/>
  <c r="J205" i="1"/>
  <c r="S205" i="6"/>
  <c r="T205" i="6" s="1"/>
  <c r="X205" i="6" s="1"/>
  <c r="Z205" i="6" s="1"/>
  <c r="U205" i="6"/>
  <c r="Y205" i="6" s="1"/>
  <c r="AA205" i="6" s="1"/>
  <c r="R205" i="1" l="1"/>
  <c r="N205" i="1"/>
  <c r="P205" i="1" l="1"/>
  <c r="O205" i="1"/>
  <c r="Q205" i="1"/>
  <c r="V205" i="1"/>
  <c r="W205" i="1"/>
  <c r="S205" i="1" l="1"/>
  <c r="T205" i="1" s="1"/>
  <c r="X205" i="1"/>
  <c r="Z205" i="1" s="1"/>
  <c r="I204" i="7" s="1"/>
  <c r="U205" i="1"/>
  <c r="Y205" i="1" s="1"/>
  <c r="AA205" i="1" s="1"/>
  <c r="J204" i="7" s="1"/>
  <c r="F205" i="7" l="1"/>
  <c r="L205" i="7" l="1"/>
  <c r="B206" i="1"/>
  <c r="C206" i="1" s="1"/>
  <c r="D206" i="1"/>
  <c r="B206" i="6"/>
  <c r="C206" i="6" s="1"/>
  <c r="Q206" i="6" s="1"/>
  <c r="K204" i="7"/>
  <c r="J206" i="1" l="1"/>
  <c r="M206" i="1"/>
  <c r="H206" i="1"/>
  <c r="L206" i="1"/>
  <c r="I206" i="1"/>
  <c r="K206" i="1"/>
  <c r="S206" i="6"/>
  <c r="T206" i="6" s="1"/>
  <c r="X206" i="6" s="1"/>
  <c r="Z206" i="6" s="1"/>
  <c r="U206" i="6"/>
  <c r="Y206" i="6" s="1"/>
  <c r="AA206" i="6" s="1"/>
  <c r="N206" i="1" l="1"/>
  <c r="Q206" i="1"/>
  <c r="R206" i="1"/>
  <c r="V206" i="1" l="1"/>
  <c r="W206" i="1"/>
  <c r="O206" i="1"/>
  <c r="S206" i="1" s="1"/>
  <c r="T206" i="1" s="1"/>
  <c r="X206" i="1" s="1"/>
  <c r="Z206" i="1" s="1"/>
  <c r="I205" i="7" s="1"/>
  <c r="P206" i="1"/>
  <c r="U206" i="1" s="1"/>
  <c r="Y206" i="1" l="1"/>
  <c r="AA206" i="1" s="1"/>
  <c r="J205" i="7" s="1"/>
  <c r="F206" i="7" l="1"/>
  <c r="D207" i="1" l="1"/>
  <c r="B207" i="1"/>
  <c r="C207" i="1" s="1"/>
  <c r="L206" i="7"/>
  <c r="B207" i="6"/>
  <c r="C207" i="6" s="1"/>
  <c r="Q207" i="6" s="1"/>
  <c r="K205" i="7"/>
  <c r="U207" i="6" l="1"/>
  <c r="Y207" i="6" s="1"/>
  <c r="AA207" i="6" s="1"/>
  <c r="S207" i="6"/>
  <c r="T207" i="6" s="1"/>
  <c r="X207" i="6" s="1"/>
  <c r="Z207" i="6" s="1"/>
  <c r="K207" i="1"/>
  <c r="I207" i="1"/>
  <c r="M207" i="1"/>
  <c r="L207" i="1"/>
  <c r="H207" i="1"/>
  <c r="R207" i="1" s="1"/>
  <c r="J207" i="1"/>
  <c r="N207" i="1" l="1"/>
  <c r="Q207" i="1"/>
  <c r="V207" i="1" l="1"/>
  <c r="O207" i="1"/>
  <c r="S207" i="1" s="1"/>
  <c r="T207" i="1" s="1"/>
  <c r="P207" i="1"/>
  <c r="U207" i="1" s="1"/>
  <c r="W207" i="1"/>
  <c r="Y207" i="1" l="1"/>
  <c r="AA207" i="1" s="1"/>
  <c r="J206" i="7" s="1"/>
  <c r="X207" i="1"/>
  <c r="Z207" i="1" s="1"/>
  <c r="I206" i="7" l="1"/>
  <c r="K206" i="7" s="1"/>
  <c r="F207" i="7" l="1"/>
  <c r="L207" i="7" l="1"/>
  <c r="D208" i="1"/>
  <c r="B208" i="1"/>
  <c r="C208" i="1" s="1"/>
  <c r="B208" i="6"/>
  <c r="C208" i="6" s="1"/>
  <c r="Q208" i="6" s="1"/>
  <c r="S208" i="6" l="1"/>
  <c r="T208" i="6" s="1"/>
  <c r="X208" i="6" s="1"/>
  <c r="Z208" i="6" s="1"/>
  <c r="U208" i="6"/>
  <c r="Y208" i="6" s="1"/>
  <c r="AA208" i="6" s="1"/>
  <c r="J208" i="1"/>
  <c r="K208" i="1"/>
  <c r="L208" i="1"/>
  <c r="H208" i="1"/>
  <c r="R208" i="1" s="1"/>
  <c r="M208" i="1"/>
  <c r="I208" i="1"/>
  <c r="N208" i="1" l="1"/>
  <c r="W208" i="1" l="1"/>
  <c r="Q208" i="1"/>
  <c r="V208" i="1"/>
  <c r="O208" i="1"/>
  <c r="S208" i="1" s="1"/>
  <c r="T208" i="1" s="1"/>
  <c r="P208" i="1"/>
  <c r="U208" i="1" s="1"/>
  <c r="X208" i="1" l="1"/>
  <c r="Z208" i="1" s="1"/>
  <c r="I207" i="7" s="1"/>
  <c r="Y208" i="1"/>
  <c r="AA208" i="1" s="1"/>
  <c r="J207" i="7" s="1"/>
  <c r="F208" i="7" l="1"/>
  <c r="K207" i="7"/>
  <c r="L208" i="7" l="1"/>
  <c r="B209" i="6"/>
  <c r="C209" i="6" s="1"/>
  <c r="Q209" i="6" s="1"/>
  <c r="D209" i="1"/>
  <c r="B209" i="1"/>
  <c r="C209" i="1" s="1"/>
  <c r="K209" i="1" l="1"/>
  <c r="M209" i="1"/>
  <c r="H209" i="1"/>
  <c r="R209" i="1" s="1"/>
  <c r="J209" i="1"/>
  <c r="I209" i="1"/>
  <c r="L209" i="1"/>
  <c r="U209" i="6"/>
  <c r="Y209" i="6" s="1"/>
  <c r="AA209" i="6" s="1"/>
  <c r="S209" i="6"/>
  <c r="T209" i="6" s="1"/>
  <c r="X209" i="6" s="1"/>
  <c r="Z209" i="6" s="1"/>
  <c r="N209" i="1" l="1"/>
  <c r="P209" i="1" l="1"/>
  <c r="V209" i="1"/>
  <c r="O209" i="1"/>
  <c r="W209" i="1"/>
  <c r="Q209" i="1"/>
  <c r="S209" i="1" l="1"/>
  <c r="T209" i="1" s="1"/>
  <c r="X209" i="1"/>
  <c r="Z209" i="1" s="1"/>
  <c r="I208" i="7" s="1"/>
  <c r="U209" i="1"/>
  <c r="Y209" i="1" s="1"/>
  <c r="AA209" i="1" s="1"/>
  <c r="J208" i="7" s="1"/>
  <c r="F209" i="7" l="1"/>
  <c r="K208" i="7"/>
  <c r="B210" i="6"/>
  <c r="C210" i="6" s="1"/>
  <c r="Q210" i="6" s="1"/>
  <c r="B210" i="1"/>
  <c r="C210" i="1" s="1"/>
  <c r="L209" i="7"/>
  <c r="D210" i="1"/>
  <c r="L210" i="1" l="1"/>
  <c r="M210" i="1"/>
  <c r="H210" i="1"/>
  <c r="I210" i="1"/>
  <c r="K210" i="1"/>
  <c r="J210" i="1"/>
  <c r="U210" i="6"/>
  <c r="Y210" i="6" s="1"/>
  <c r="AA210" i="6" s="1"/>
  <c r="S210" i="6"/>
  <c r="T210" i="6" s="1"/>
  <c r="X210" i="6" s="1"/>
  <c r="Z210" i="6" s="1"/>
  <c r="R210" i="1" l="1"/>
  <c r="N210" i="1"/>
  <c r="Q210" i="1"/>
  <c r="O210" i="1" l="1"/>
  <c r="S210" i="1" s="1"/>
  <c r="T210" i="1" s="1"/>
  <c r="P210" i="1"/>
  <c r="U210" i="1" s="1"/>
  <c r="W210" i="1"/>
  <c r="V210" i="1"/>
  <c r="X210" i="1" l="1"/>
  <c r="Z210" i="1" s="1"/>
  <c r="I209" i="7" s="1"/>
  <c r="Y210" i="1"/>
  <c r="AA210" i="1" s="1"/>
  <c r="J209" i="7" s="1"/>
  <c r="F210" i="7" l="1"/>
  <c r="B211" i="6" l="1"/>
  <c r="C211" i="6" s="1"/>
  <c r="Q211" i="6" s="1"/>
  <c r="D211" i="1"/>
  <c r="B211" i="1"/>
  <c r="C211" i="1" s="1"/>
  <c r="L210" i="7"/>
  <c r="K209" i="7"/>
  <c r="M211" i="1" l="1"/>
  <c r="J211" i="1"/>
  <c r="L211" i="1"/>
  <c r="H211" i="1"/>
  <c r="I211" i="1"/>
  <c r="K211" i="1"/>
  <c r="S211" i="6"/>
  <c r="T211" i="6" s="1"/>
  <c r="X211" i="6" s="1"/>
  <c r="Z211" i="6" s="1"/>
  <c r="U211" i="6"/>
  <c r="Y211" i="6" s="1"/>
  <c r="AA211" i="6" s="1"/>
  <c r="R211" i="1" l="1"/>
  <c r="N211" i="1"/>
  <c r="Q211" i="1"/>
  <c r="O211" i="1" l="1"/>
  <c r="S211" i="1" s="1"/>
  <c r="T211" i="1" s="1"/>
  <c r="P211" i="1"/>
  <c r="U211" i="1" s="1"/>
  <c r="W211" i="1"/>
  <c r="V211" i="1"/>
  <c r="Y211" i="1" l="1"/>
  <c r="AA211" i="1" s="1"/>
  <c r="J210" i="7" s="1"/>
  <c r="X211" i="1"/>
  <c r="Z211" i="1" s="1"/>
  <c r="I210" i="7" s="1"/>
  <c r="K210" i="7" l="1"/>
  <c r="F211" i="7"/>
  <c r="B212" i="1" l="1"/>
  <c r="C212" i="1" s="1"/>
  <c r="D212" i="1"/>
  <c r="L211" i="7"/>
  <c r="B212" i="6"/>
  <c r="C212" i="6" s="1"/>
  <c r="Q212" i="6" s="1"/>
  <c r="S212" i="6" l="1"/>
  <c r="T212" i="6" s="1"/>
  <c r="X212" i="6" s="1"/>
  <c r="Z212" i="6" s="1"/>
  <c r="U212" i="6"/>
  <c r="Y212" i="6" s="1"/>
  <c r="AA212" i="6" s="1"/>
  <c r="M212" i="1"/>
  <c r="J212" i="1"/>
  <c r="L212" i="1"/>
  <c r="K212" i="1"/>
  <c r="H212" i="1"/>
  <c r="I212" i="1"/>
  <c r="R212" i="1" l="1"/>
  <c r="N212" i="1"/>
  <c r="Q212" i="1"/>
  <c r="V212" i="1" l="1"/>
  <c r="P212" i="1"/>
  <c r="U212" i="1" s="1"/>
  <c r="O212" i="1"/>
  <c r="S212" i="1" s="1"/>
  <c r="T212" i="1" s="1"/>
  <c r="W212" i="1"/>
  <c r="Y212" i="1" l="1"/>
  <c r="AA212" i="1" s="1"/>
  <c r="J211" i="7" s="1"/>
  <c r="X212" i="1"/>
  <c r="Z212" i="1" s="1"/>
  <c r="I211" i="7" s="1"/>
  <c r="F212" i="7" l="1"/>
  <c r="D213" i="1" l="1"/>
  <c r="B213" i="6"/>
  <c r="C213" i="6" s="1"/>
  <c r="Q213" i="6" s="1"/>
  <c r="L212" i="7"/>
  <c r="B213" i="1"/>
  <c r="C213" i="1" s="1"/>
  <c r="K211" i="7"/>
  <c r="S213" i="6" l="1"/>
  <c r="T213" i="6" s="1"/>
  <c r="X213" i="6" s="1"/>
  <c r="Z213" i="6" s="1"/>
  <c r="U213" i="6"/>
  <c r="Y213" i="6" s="1"/>
  <c r="AA213" i="6" s="1"/>
  <c r="L213" i="1"/>
  <c r="J213" i="1"/>
  <c r="I213" i="1"/>
  <c r="M213" i="1"/>
  <c r="K213" i="1"/>
  <c r="H213" i="1"/>
  <c r="R213" i="1" s="1"/>
  <c r="N213" i="1" l="1"/>
  <c r="W213" i="1" s="1"/>
  <c r="Q213" i="1"/>
  <c r="O213" i="1" l="1"/>
  <c r="S213" i="1" s="1"/>
  <c r="T213" i="1" s="1"/>
  <c r="P213" i="1"/>
  <c r="U213" i="1" s="1"/>
  <c r="V213" i="1"/>
  <c r="X213" i="1" l="1"/>
  <c r="Z213" i="1" s="1"/>
  <c r="I212" i="7" s="1"/>
  <c r="Y213" i="1"/>
  <c r="AA213" i="1" s="1"/>
  <c r="J212" i="7" s="1"/>
  <c r="K212" i="7" l="1"/>
  <c r="F213" i="7"/>
  <c r="L213" i="7" l="1"/>
  <c r="B214" i="6"/>
  <c r="C214" i="6" s="1"/>
  <c r="Q214" i="6" s="1"/>
  <c r="B214" i="1"/>
  <c r="C214" i="1" s="1"/>
  <c r="D214" i="1"/>
  <c r="U214" i="6" l="1"/>
  <c r="Y214" i="6" s="1"/>
  <c r="AA214" i="6" s="1"/>
  <c r="S214" i="6"/>
  <c r="T214" i="6" s="1"/>
  <c r="X214" i="6" s="1"/>
  <c r="Z214" i="6" s="1"/>
  <c r="I214" i="1"/>
  <c r="H214" i="1"/>
  <c r="J214" i="1"/>
  <c r="L214" i="1"/>
  <c r="M214" i="1"/>
  <c r="K214" i="1"/>
  <c r="R214" i="1" l="1"/>
  <c r="N214" i="1"/>
  <c r="Q214" i="1"/>
  <c r="P214" i="1" l="1"/>
  <c r="U214" i="1" s="1"/>
  <c r="O214" i="1"/>
  <c r="S214" i="1" s="1"/>
  <c r="T214" i="1" s="1"/>
  <c r="W214" i="1"/>
  <c r="V214" i="1"/>
  <c r="Y214" i="1" l="1"/>
  <c r="AA214" i="1" s="1"/>
  <c r="J213" i="7" s="1"/>
  <c r="X214" i="1"/>
  <c r="Z214" i="1" s="1"/>
  <c r="I213" i="7" s="1"/>
  <c r="F214" i="7" s="1"/>
  <c r="D215" i="1" l="1"/>
  <c r="B215" i="6"/>
  <c r="C215" i="6" s="1"/>
  <c r="Q215" i="6" s="1"/>
  <c r="L214" i="7"/>
  <c r="B215" i="1"/>
  <c r="C215" i="1" s="1"/>
  <c r="K213" i="7"/>
  <c r="U215" i="6" l="1"/>
  <c r="Y215" i="6" s="1"/>
  <c r="AA215" i="6" s="1"/>
  <c r="S215" i="6"/>
  <c r="T215" i="6" s="1"/>
  <c r="X215" i="6" s="1"/>
  <c r="Z215" i="6" s="1"/>
  <c r="H215" i="1"/>
  <c r="K215" i="1"/>
  <c r="M215" i="1"/>
  <c r="J215" i="1"/>
  <c r="L215" i="1"/>
  <c r="I215" i="1"/>
  <c r="N215" i="1" l="1"/>
  <c r="Q215" i="1"/>
  <c r="R215" i="1"/>
  <c r="W215" i="1" l="1"/>
  <c r="V215" i="1"/>
  <c r="O215" i="1"/>
  <c r="S215" i="1" s="1"/>
  <c r="T215" i="1" s="1"/>
  <c r="P215" i="1"/>
  <c r="U215" i="1" s="1"/>
  <c r="Y215" i="1" l="1"/>
  <c r="AA215" i="1" s="1"/>
  <c r="J214" i="7" s="1"/>
  <c r="X215" i="1"/>
  <c r="Z215" i="1" s="1"/>
  <c r="I214" i="7" s="1"/>
  <c r="K214" i="7" l="1"/>
  <c r="F215" i="7"/>
  <c r="B216" i="6" l="1"/>
  <c r="C216" i="6" s="1"/>
  <c r="Q216" i="6" s="1"/>
  <c r="B216" i="1"/>
  <c r="C216" i="1" s="1"/>
  <c r="L215" i="7"/>
  <c r="D216" i="1"/>
  <c r="H216" i="1" l="1"/>
  <c r="M216" i="1"/>
  <c r="I216" i="1"/>
  <c r="K216" i="1"/>
  <c r="L216" i="1"/>
  <c r="J216" i="1"/>
  <c r="U216" i="6"/>
  <c r="Y216" i="6" s="1"/>
  <c r="AA216" i="6" s="1"/>
  <c r="S216" i="6"/>
  <c r="T216" i="6" s="1"/>
  <c r="X216" i="6" s="1"/>
  <c r="Z216" i="6" s="1"/>
  <c r="N216" i="1" l="1"/>
  <c r="Q216" i="1"/>
  <c r="R216" i="1"/>
  <c r="V216" i="1" s="1"/>
  <c r="W216" i="1" l="1"/>
  <c r="O216" i="1"/>
  <c r="S216" i="1" s="1"/>
  <c r="T216" i="1" s="1"/>
  <c r="P216" i="1"/>
  <c r="U216" i="1" s="1"/>
  <c r="Y216" i="1" l="1"/>
  <c r="AA216" i="1" s="1"/>
  <c r="J215" i="7" s="1"/>
  <c r="X216" i="1"/>
  <c r="Z216" i="1" s="1"/>
  <c r="I215" i="7" s="1"/>
  <c r="K215" i="7" l="1"/>
  <c r="F216" i="7"/>
  <c r="B217" i="6" l="1"/>
  <c r="C217" i="6" s="1"/>
  <c r="Q217" i="6" s="1"/>
  <c r="L216" i="7"/>
  <c r="D217" i="1"/>
  <c r="B217" i="1"/>
  <c r="C217" i="1" s="1"/>
  <c r="I217" i="1" l="1"/>
  <c r="M217" i="1"/>
  <c r="H217" i="1"/>
  <c r="J217" i="1"/>
  <c r="K217" i="1"/>
  <c r="L217" i="1"/>
  <c r="U217" i="6"/>
  <c r="Y217" i="6" s="1"/>
  <c r="AA217" i="6" s="1"/>
  <c r="S217" i="6"/>
  <c r="T217" i="6" s="1"/>
  <c r="X217" i="6" s="1"/>
  <c r="Z217" i="6" s="1"/>
  <c r="N217" i="1" l="1"/>
  <c r="R217" i="1"/>
  <c r="W217" i="1" l="1"/>
  <c r="V217" i="1"/>
  <c r="O217" i="1"/>
  <c r="P217" i="1"/>
  <c r="Q217" i="1"/>
  <c r="U217" i="1" l="1"/>
  <c r="Y217" i="1" s="1"/>
  <c r="AA217" i="1" s="1"/>
  <c r="J216" i="7" s="1"/>
  <c r="S217" i="1"/>
  <c r="T217" i="1" s="1"/>
  <c r="X217" i="1" s="1"/>
  <c r="Z217" i="1" s="1"/>
  <c r="I216" i="7" s="1"/>
  <c r="K216" i="7" l="1"/>
  <c r="F217" i="7" l="1"/>
  <c r="B218" i="1" l="1"/>
  <c r="C218" i="1" s="1"/>
  <c r="L217" i="7"/>
  <c r="D218" i="1"/>
  <c r="B218" i="6"/>
  <c r="C218" i="6" s="1"/>
  <c r="Q218" i="6" s="1"/>
  <c r="U218" i="6" l="1"/>
  <c r="Y218" i="6" s="1"/>
  <c r="AA218" i="6" s="1"/>
  <c r="S218" i="6"/>
  <c r="T218" i="6" s="1"/>
  <c r="X218" i="6" s="1"/>
  <c r="Z218" i="6" s="1"/>
  <c r="J218" i="1"/>
  <c r="M218" i="1"/>
  <c r="L218" i="1"/>
  <c r="K218" i="1"/>
  <c r="I218" i="1"/>
  <c r="H218" i="1"/>
  <c r="R218" i="1" s="1"/>
  <c r="N218" i="1" l="1"/>
  <c r="Q218" i="1"/>
  <c r="O218" i="1" l="1"/>
  <c r="S218" i="1" s="1"/>
  <c r="T218" i="1" s="1"/>
  <c r="P218" i="1"/>
  <c r="U218" i="1" s="1"/>
  <c r="W218" i="1"/>
  <c r="V218" i="1"/>
  <c r="Y218" i="1" l="1"/>
  <c r="AA218" i="1" s="1"/>
  <c r="J217" i="7" s="1"/>
  <c r="X218" i="1"/>
  <c r="Z218" i="1" s="1"/>
  <c r="I217" i="7" s="1"/>
  <c r="K217" i="7" l="1"/>
  <c r="F218" i="7"/>
  <c r="B219" i="1" l="1"/>
  <c r="C219" i="1" s="1"/>
  <c r="D219" i="1"/>
  <c r="B219" i="6"/>
  <c r="C219" i="6" s="1"/>
  <c r="Q219" i="6" s="1"/>
  <c r="L218" i="7"/>
  <c r="S219" i="6" l="1"/>
  <c r="T219" i="6" s="1"/>
  <c r="X219" i="6" s="1"/>
  <c r="Z219" i="6" s="1"/>
  <c r="U219" i="6"/>
  <c r="Y219" i="6" s="1"/>
  <c r="AA219" i="6" s="1"/>
  <c r="K219" i="1"/>
  <c r="J219" i="1"/>
  <c r="H219" i="1"/>
  <c r="R219" i="1" s="1"/>
  <c r="L219" i="1"/>
  <c r="M219" i="1"/>
  <c r="I219" i="1"/>
  <c r="N219" i="1" l="1"/>
  <c r="Q219" i="1"/>
  <c r="W219" i="1"/>
  <c r="V219" i="1"/>
  <c r="O219" i="1" l="1"/>
  <c r="S219" i="1" s="1"/>
  <c r="T219" i="1" s="1"/>
  <c r="X219" i="1" s="1"/>
  <c r="Z219" i="1" s="1"/>
  <c r="I218" i="7" s="1"/>
  <c r="P219" i="1"/>
  <c r="U219" i="1" s="1"/>
  <c r="Y219" i="1" s="1"/>
  <c r="AA219" i="1" s="1"/>
  <c r="J218" i="7" s="1"/>
  <c r="F219" i="7" l="1"/>
  <c r="B220" i="6" l="1"/>
  <c r="C220" i="6" s="1"/>
  <c r="Q220" i="6" s="1"/>
  <c r="D220" i="1"/>
  <c r="B220" i="1"/>
  <c r="C220" i="1" s="1"/>
  <c r="L219" i="7"/>
  <c r="K218" i="7"/>
  <c r="K220" i="1" l="1"/>
  <c r="H220" i="1"/>
  <c r="R220" i="1" s="1"/>
  <c r="M220" i="1"/>
  <c r="I220" i="1"/>
  <c r="J220" i="1"/>
  <c r="L220" i="1"/>
  <c r="S220" i="6"/>
  <c r="T220" i="6" s="1"/>
  <c r="X220" i="6" s="1"/>
  <c r="Z220" i="6" s="1"/>
  <c r="U220" i="6"/>
  <c r="Y220" i="6" s="1"/>
  <c r="AA220" i="6" s="1"/>
  <c r="N220" i="1" l="1"/>
  <c r="W220" i="1"/>
  <c r="V220" i="1" l="1"/>
  <c r="O220" i="1"/>
  <c r="P220" i="1"/>
  <c r="Q220" i="1"/>
  <c r="S220" i="1" l="1"/>
  <c r="T220" i="1" s="1"/>
  <c r="X220" i="1" s="1"/>
  <c r="Z220" i="1" s="1"/>
  <c r="I219" i="7" s="1"/>
  <c r="U220" i="1"/>
  <c r="Y220" i="1"/>
  <c r="AA220" i="1" s="1"/>
  <c r="J219" i="7" s="1"/>
  <c r="K219" i="7" l="1"/>
  <c r="F220" i="7" l="1"/>
  <c r="B221" i="1" l="1"/>
  <c r="C221" i="1" s="1"/>
  <c r="D221" i="1"/>
  <c r="L220" i="7"/>
  <c r="B221" i="6"/>
  <c r="C221" i="6" s="1"/>
  <c r="Q221" i="6" s="1"/>
  <c r="S221" i="6" l="1"/>
  <c r="T221" i="6" s="1"/>
  <c r="X221" i="6" s="1"/>
  <c r="Z221" i="6" s="1"/>
  <c r="U221" i="6"/>
  <c r="Y221" i="6" s="1"/>
  <c r="AA221" i="6" s="1"/>
  <c r="J221" i="1"/>
  <c r="H221" i="1"/>
  <c r="K221" i="1"/>
  <c r="I221" i="1"/>
  <c r="M221" i="1"/>
  <c r="L221" i="1"/>
  <c r="N221" i="1" l="1"/>
  <c r="R221" i="1"/>
  <c r="P221" i="1" l="1"/>
  <c r="O221" i="1"/>
  <c r="W221" i="1"/>
  <c r="V221" i="1"/>
  <c r="Q221" i="1"/>
  <c r="S221" i="1" l="1"/>
  <c r="T221" i="1" s="1"/>
  <c r="X221" i="1"/>
  <c r="Z221" i="1" s="1"/>
  <c r="I220" i="7" s="1"/>
  <c r="U221" i="1"/>
  <c r="Y221" i="1" s="1"/>
  <c r="AA221" i="1" s="1"/>
  <c r="J220" i="7" s="1"/>
  <c r="K220" i="7" l="1"/>
  <c r="F221" i="7"/>
  <c r="B222" i="6" l="1"/>
  <c r="C222" i="6" s="1"/>
  <c r="Q222" i="6" s="1"/>
  <c r="D222" i="1"/>
  <c r="B222" i="1"/>
  <c r="C222" i="1" s="1"/>
  <c r="L221" i="7"/>
  <c r="M222" i="1" l="1"/>
  <c r="K222" i="1"/>
  <c r="J222" i="1"/>
  <c r="I222" i="1"/>
  <c r="L222" i="1"/>
  <c r="H222" i="1"/>
  <c r="R222" i="1" s="1"/>
  <c r="S222" i="6"/>
  <c r="T222" i="6" s="1"/>
  <c r="X222" i="6" s="1"/>
  <c r="Z222" i="6" s="1"/>
  <c r="U222" i="6"/>
  <c r="Y222" i="6" s="1"/>
  <c r="AA222" i="6" s="1"/>
  <c r="N222" i="1" l="1"/>
  <c r="W222" i="1" s="1"/>
  <c r="Q222" i="1"/>
  <c r="O222" i="1" l="1"/>
  <c r="S222" i="1" s="1"/>
  <c r="T222" i="1" s="1"/>
  <c r="P222" i="1"/>
  <c r="U222" i="1" s="1"/>
  <c r="V222" i="1"/>
  <c r="Y222" i="1" l="1"/>
  <c r="AA222" i="1" s="1"/>
  <c r="J221" i="7" s="1"/>
  <c r="X222" i="1"/>
  <c r="Z222" i="1" s="1"/>
  <c r="I221" i="7" s="1"/>
  <c r="K221" i="7" l="1"/>
  <c r="F222" i="7"/>
  <c r="B223" i="6" l="1"/>
  <c r="C223" i="6" s="1"/>
  <c r="Q223" i="6" s="1"/>
  <c r="B223" i="1"/>
  <c r="C223" i="1" s="1"/>
  <c r="L222" i="7"/>
  <c r="D223" i="1"/>
  <c r="H223" i="1" l="1"/>
  <c r="M223" i="1"/>
  <c r="J223" i="1"/>
  <c r="I223" i="1"/>
  <c r="L223" i="1"/>
  <c r="K223" i="1"/>
  <c r="U223" i="6"/>
  <c r="Y223" i="6" s="1"/>
  <c r="AA223" i="6" s="1"/>
  <c r="S223" i="6"/>
  <c r="T223" i="6" s="1"/>
  <c r="X223" i="6" s="1"/>
  <c r="Z223" i="6" s="1"/>
  <c r="N223" i="1" l="1"/>
  <c r="Q223" i="1"/>
  <c r="R223" i="1"/>
  <c r="V223" i="1" l="1"/>
  <c r="W223" i="1"/>
  <c r="O223" i="1"/>
  <c r="S223" i="1" s="1"/>
  <c r="T223" i="1" s="1"/>
  <c r="P223" i="1"/>
  <c r="U223" i="1" s="1"/>
  <c r="X223" i="1" l="1"/>
  <c r="Z223" i="1" s="1"/>
  <c r="I222" i="7" s="1"/>
  <c r="Y223" i="1"/>
  <c r="AA223" i="1" s="1"/>
  <c r="J222" i="7" s="1"/>
  <c r="K222" i="7" l="1"/>
  <c r="F223" i="7"/>
  <c r="L223" i="7" l="1"/>
  <c r="D224" i="1"/>
  <c r="B224" i="6"/>
  <c r="C224" i="6" s="1"/>
  <c r="Q224" i="6" s="1"/>
  <c r="B224" i="1"/>
  <c r="C224" i="1" s="1"/>
  <c r="S224" i="6" l="1"/>
  <c r="T224" i="6" s="1"/>
  <c r="X224" i="6" s="1"/>
  <c r="Z224" i="6" s="1"/>
  <c r="U224" i="6"/>
  <c r="Y224" i="6" s="1"/>
  <c r="AA224" i="6" s="1"/>
  <c r="K224" i="1"/>
  <c r="H224" i="1"/>
  <c r="R224" i="1" s="1"/>
  <c r="L224" i="1"/>
  <c r="J224" i="1"/>
  <c r="I224" i="1"/>
  <c r="M224" i="1"/>
  <c r="N224" i="1" l="1"/>
  <c r="W224" i="1"/>
  <c r="V224" i="1" l="1"/>
  <c r="O224" i="1"/>
  <c r="P224" i="1"/>
  <c r="Q224" i="1"/>
  <c r="S224" i="1" l="1"/>
  <c r="T224" i="1" s="1"/>
  <c r="X224" i="1" s="1"/>
  <c r="Z224" i="1" s="1"/>
  <c r="I223" i="7" s="1"/>
  <c r="U224" i="1"/>
  <c r="Y224" i="1"/>
  <c r="AA224" i="1" s="1"/>
  <c r="J223" i="7" s="1"/>
  <c r="K223" i="7" l="1"/>
  <c r="F224" i="7" l="1"/>
  <c r="D225" i="1" l="1"/>
  <c r="B225" i="1"/>
  <c r="C225" i="1" s="1"/>
  <c r="B225" i="6"/>
  <c r="C225" i="6" s="1"/>
  <c r="Q225" i="6" s="1"/>
  <c r="L224" i="7"/>
  <c r="S225" i="6" l="1"/>
  <c r="T225" i="6" s="1"/>
  <c r="X225" i="6" s="1"/>
  <c r="Z225" i="6" s="1"/>
  <c r="U225" i="6"/>
  <c r="Y225" i="6" s="1"/>
  <c r="AA225" i="6" s="1"/>
  <c r="J225" i="1"/>
  <c r="H225" i="1"/>
  <c r="K225" i="1"/>
  <c r="M225" i="1"/>
  <c r="I225" i="1"/>
  <c r="L225" i="1"/>
  <c r="N225" i="1" l="1"/>
  <c r="Q225" i="1"/>
  <c r="R225" i="1"/>
  <c r="W225" i="1" l="1"/>
  <c r="V225" i="1"/>
  <c r="O225" i="1"/>
  <c r="S225" i="1" s="1"/>
  <c r="T225" i="1" s="1"/>
  <c r="X225" i="1" s="1"/>
  <c r="Z225" i="1" s="1"/>
  <c r="I224" i="7" s="1"/>
  <c r="P225" i="1"/>
  <c r="U225" i="1" s="1"/>
  <c r="Y225" i="1" s="1"/>
  <c r="AA225" i="1" s="1"/>
  <c r="J224" i="7" s="1"/>
  <c r="K224" i="7" l="1"/>
  <c r="F225" i="7"/>
  <c r="L225" i="7" l="1"/>
  <c r="B226" i="1"/>
  <c r="C226" i="1" s="1"/>
  <c r="D226" i="1"/>
  <c r="B226" i="6"/>
  <c r="C226" i="6" s="1"/>
  <c r="Q226" i="6" s="1"/>
  <c r="H226" i="1" l="1"/>
  <c r="M226" i="1"/>
  <c r="L226" i="1"/>
  <c r="K226" i="1"/>
  <c r="J226" i="1"/>
  <c r="I226" i="1"/>
  <c r="S226" i="6"/>
  <c r="T226" i="6" s="1"/>
  <c r="X226" i="6" s="1"/>
  <c r="Z226" i="6" s="1"/>
  <c r="U226" i="6"/>
  <c r="Y226" i="6" s="1"/>
  <c r="AA226" i="6" s="1"/>
  <c r="N226" i="1" l="1"/>
  <c r="R226" i="1"/>
  <c r="W226" i="1" l="1"/>
  <c r="V226" i="1"/>
  <c r="Q226" i="1"/>
  <c r="O226" i="1"/>
  <c r="P226" i="1"/>
  <c r="U226" i="1" l="1"/>
  <c r="S226" i="1"/>
  <c r="T226" i="1" s="1"/>
  <c r="X226" i="1"/>
  <c r="Z226" i="1" s="1"/>
  <c r="I225" i="7" s="1"/>
  <c r="Y226" i="1"/>
  <c r="AA226" i="1" s="1"/>
  <c r="J225" i="7" s="1"/>
  <c r="F226" i="7" l="1"/>
  <c r="B227" i="1" l="1"/>
  <c r="C227" i="1" s="1"/>
  <c r="L226" i="7"/>
  <c r="B227" i="6"/>
  <c r="C227" i="6" s="1"/>
  <c r="Q227" i="6" s="1"/>
  <c r="D227" i="1"/>
  <c r="K225" i="7"/>
  <c r="M227" i="1" l="1"/>
  <c r="I227" i="1"/>
  <c r="J227" i="1"/>
  <c r="H227" i="1"/>
  <c r="K227" i="1"/>
  <c r="L227" i="1"/>
  <c r="S227" i="6"/>
  <c r="T227" i="6" s="1"/>
  <c r="X227" i="6" s="1"/>
  <c r="Z227" i="6" s="1"/>
  <c r="U227" i="6"/>
  <c r="Y227" i="6" s="1"/>
  <c r="AA227" i="6" s="1"/>
  <c r="N227" i="1" l="1"/>
  <c r="Q227" i="1"/>
  <c r="R227" i="1"/>
  <c r="W227" i="1" l="1"/>
  <c r="V227" i="1"/>
  <c r="P227" i="1"/>
  <c r="U227" i="1" s="1"/>
  <c r="O227" i="1"/>
  <c r="S227" i="1" s="1"/>
  <c r="T227" i="1" s="1"/>
  <c r="X227" i="1" s="1"/>
  <c r="Z227" i="1" s="1"/>
  <c r="I226" i="7" s="1"/>
  <c r="Y227" i="1" l="1"/>
  <c r="AA227" i="1" s="1"/>
  <c r="J226" i="7" s="1"/>
  <c r="K226" i="7" l="1"/>
  <c r="F227" i="7" l="1"/>
  <c r="B228" i="1" l="1"/>
  <c r="C228" i="1" s="1"/>
  <c r="B228" i="6"/>
  <c r="C228" i="6" s="1"/>
  <c r="Q228" i="6" s="1"/>
  <c r="D228" i="1"/>
  <c r="L227" i="7"/>
  <c r="U228" i="6" l="1"/>
  <c r="Y228" i="6" s="1"/>
  <c r="AA228" i="6" s="1"/>
  <c r="S228" i="6"/>
  <c r="T228" i="6" s="1"/>
  <c r="X228" i="6" s="1"/>
  <c r="Z228" i="6" s="1"/>
  <c r="L228" i="1"/>
  <c r="M228" i="1"/>
  <c r="J228" i="1"/>
  <c r="K228" i="1"/>
  <c r="I228" i="1"/>
  <c r="H228" i="1"/>
  <c r="R228" i="1" s="1"/>
  <c r="N228" i="1" l="1"/>
  <c r="Q228" i="1"/>
  <c r="P228" i="1" l="1"/>
  <c r="U228" i="1" s="1"/>
  <c r="O228" i="1"/>
  <c r="S228" i="1" s="1"/>
  <c r="T228" i="1" s="1"/>
  <c r="V228" i="1"/>
  <c r="W228" i="1"/>
  <c r="X228" i="1" l="1"/>
  <c r="Z228" i="1" s="1"/>
  <c r="I227" i="7" s="1"/>
  <c r="Y228" i="1"/>
  <c r="AA228" i="1" s="1"/>
  <c r="J227" i="7" s="1"/>
  <c r="F228" i="7" l="1"/>
  <c r="B229" i="6" l="1"/>
  <c r="C229" i="6" s="1"/>
  <c r="Q229" i="6" s="1"/>
  <c r="D229" i="1"/>
  <c r="B229" i="1"/>
  <c r="C229" i="1" s="1"/>
  <c r="L228" i="7"/>
  <c r="K227" i="7"/>
  <c r="J229" i="1" l="1"/>
  <c r="L229" i="1"/>
  <c r="M229" i="1"/>
  <c r="K229" i="1"/>
  <c r="H229" i="1"/>
  <c r="R229" i="1" s="1"/>
  <c r="I229" i="1"/>
  <c r="U229" i="6"/>
  <c r="Y229" i="6" s="1"/>
  <c r="AA229" i="6" s="1"/>
  <c r="S229" i="6"/>
  <c r="T229" i="6" s="1"/>
  <c r="X229" i="6" s="1"/>
  <c r="Z229" i="6" s="1"/>
  <c r="N229" i="1" l="1"/>
  <c r="Q229" i="1"/>
  <c r="P229" i="1" l="1"/>
  <c r="U229" i="1" s="1"/>
  <c r="O229" i="1"/>
  <c r="S229" i="1" s="1"/>
  <c r="T229" i="1" s="1"/>
  <c r="W229" i="1"/>
  <c r="V229" i="1"/>
  <c r="X229" i="1" l="1"/>
  <c r="Z229" i="1" s="1"/>
  <c r="I228" i="7" s="1"/>
  <c r="Y229" i="1"/>
  <c r="AA229" i="1" s="1"/>
  <c r="J228" i="7" l="1"/>
  <c r="K228" i="7" s="1"/>
  <c r="F229" i="7" l="1"/>
  <c r="B230" i="6" l="1"/>
  <c r="C230" i="6" s="1"/>
  <c r="Q230" i="6" s="1"/>
  <c r="B230" i="1"/>
  <c r="C230" i="1" s="1"/>
  <c r="L229" i="7"/>
  <c r="D230" i="1"/>
  <c r="L230" i="1" l="1"/>
  <c r="M230" i="1"/>
  <c r="I230" i="1"/>
  <c r="J230" i="1"/>
  <c r="K230" i="1"/>
  <c r="H230" i="1"/>
  <c r="R230" i="1" s="1"/>
  <c r="S230" i="6"/>
  <c r="T230" i="6" s="1"/>
  <c r="X230" i="6" s="1"/>
  <c r="Z230" i="6" s="1"/>
  <c r="U230" i="6"/>
  <c r="Y230" i="6" s="1"/>
  <c r="AA230" i="6" s="1"/>
  <c r="N230" i="1" l="1"/>
  <c r="O230" i="1" l="1"/>
  <c r="P230" i="1"/>
  <c r="W230" i="1"/>
  <c r="V230" i="1"/>
  <c r="Q230" i="1"/>
  <c r="U230" i="1" l="1"/>
  <c r="Y230" i="1"/>
  <c r="AA230" i="1" s="1"/>
  <c r="J229" i="7" s="1"/>
  <c r="S230" i="1"/>
  <c r="T230" i="1" s="1"/>
  <c r="X230" i="1" s="1"/>
  <c r="Z230" i="1" s="1"/>
  <c r="I229" i="7" s="1"/>
  <c r="K229" i="7" l="1"/>
  <c r="F230" i="7"/>
  <c r="B231" i="1" l="1"/>
  <c r="C231" i="1" s="1"/>
  <c r="L230" i="7"/>
  <c r="D231" i="1"/>
  <c r="B231" i="6"/>
  <c r="C231" i="6" s="1"/>
  <c r="Q231" i="6" s="1"/>
  <c r="U231" i="6" l="1"/>
  <c r="Y231" i="6" s="1"/>
  <c r="AA231" i="6" s="1"/>
  <c r="S231" i="6"/>
  <c r="T231" i="6" s="1"/>
  <c r="X231" i="6" s="1"/>
  <c r="Z231" i="6" s="1"/>
  <c r="I231" i="1"/>
  <c r="K231" i="1"/>
  <c r="H231" i="1"/>
  <c r="R231" i="1" s="1"/>
  <c r="M231" i="1"/>
  <c r="L231" i="1"/>
  <c r="J231" i="1"/>
  <c r="N231" i="1" l="1"/>
  <c r="Q231" i="1"/>
  <c r="O231" i="1" l="1"/>
  <c r="S231" i="1" s="1"/>
  <c r="T231" i="1" s="1"/>
  <c r="P231" i="1"/>
  <c r="U231" i="1" s="1"/>
  <c r="W231" i="1"/>
  <c r="V231" i="1"/>
  <c r="Y231" i="1" l="1"/>
  <c r="AA231" i="1" s="1"/>
  <c r="J230" i="7" s="1"/>
  <c r="X231" i="1"/>
  <c r="Z231" i="1" s="1"/>
  <c r="I230" i="7" s="1"/>
  <c r="K230" i="7" l="1"/>
  <c r="F231" i="7"/>
  <c r="D232" i="1" l="1"/>
  <c r="L231" i="7"/>
  <c r="B232" i="6"/>
  <c r="C232" i="6" s="1"/>
  <c r="Q232" i="6" s="1"/>
  <c r="B232" i="1"/>
  <c r="C232" i="1" s="1"/>
  <c r="U232" i="6" l="1"/>
  <c r="Y232" i="6" s="1"/>
  <c r="AA232" i="6" s="1"/>
  <c r="S232" i="6"/>
  <c r="T232" i="6" s="1"/>
  <c r="X232" i="6" s="1"/>
  <c r="Z232" i="6" s="1"/>
  <c r="I232" i="1"/>
  <c r="K232" i="1"/>
  <c r="J232" i="1"/>
  <c r="H232" i="1"/>
  <c r="R232" i="1" s="1"/>
  <c r="M232" i="1"/>
  <c r="L232" i="1"/>
  <c r="N232" i="1" l="1"/>
  <c r="Q232" i="1"/>
  <c r="W232" i="1"/>
  <c r="V232" i="1" l="1"/>
  <c r="P232" i="1"/>
  <c r="U232" i="1" s="1"/>
  <c r="O232" i="1"/>
  <c r="S232" i="1" s="1"/>
  <c r="T232" i="1" s="1"/>
  <c r="X232" i="1" l="1"/>
  <c r="Z232" i="1" s="1"/>
  <c r="I231" i="7" s="1"/>
  <c r="Y232" i="1"/>
  <c r="AA232" i="1" s="1"/>
  <c r="J231" i="7" l="1"/>
  <c r="K231" i="7" s="1"/>
  <c r="F232" i="7" l="1"/>
  <c r="B233" i="1" l="1"/>
  <c r="C233" i="1" s="1"/>
  <c r="L232" i="7"/>
  <c r="D233" i="1"/>
  <c r="B233" i="6"/>
  <c r="C233" i="6" s="1"/>
  <c r="Q233" i="6" s="1"/>
  <c r="S233" i="6" l="1"/>
  <c r="T233" i="6" s="1"/>
  <c r="X233" i="6" s="1"/>
  <c r="Z233" i="6" s="1"/>
  <c r="U233" i="6"/>
  <c r="Y233" i="6" s="1"/>
  <c r="AA233" i="6" s="1"/>
  <c r="K233" i="1"/>
  <c r="M233" i="1"/>
  <c r="H233" i="1"/>
  <c r="R233" i="1" s="1"/>
  <c r="J233" i="1"/>
  <c r="I233" i="1"/>
  <c r="L233" i="1"/>
  <c r="W233" i="1" l="1"/>
  <c r="N233" i="1"/>
  <c r="Q233" i="1"/>
  <c r="O233" i="1" l="1"/>
  <c r="S233" i="1" s="1"/>
  <c r="T233" i="1" s="1"/>
  <c r="P233" i="1"/>
  <c r="U233" i="1" s="1"/>
  <c r="V233" i="1"/>
  <c r="Y233" i="1" l="1"/>
  <c r="AA233" i="1" s="1"/>
  <c r="J232" i="7" s="1"/>
  <c r="X233" i="1"/>
  <c r="Z233" i="1" s="1"/>
  <c r="I232" i="7" s="1"/>
  <c r="F233" i="7" l="1"/>
  <c r="K232" i="7"/>
  <c r="B234" i="6" l="1"/>
  <c r="C234" i="6" s="1"/>
  <c r="Q234" i="6" s="1"/>
  <c r="D234" i="1"/>
  <c r="B234" i="1"/>
  <c r="C234" i="1" s="1"/>
  <c r="L233" i="7"/>
  <c r="M234" i="1" l="1"/>
  <c r="L234" i="1"/>
  <c r="J234" i="1"/>
  <c r="H234" i="1"/>
  <c r="K234" i="1"/>
  <c r="I234" i="1"/>
  <c r="S234" i="6"/>
  <c r="T234" i="6" s="1"/>
  <c r="X234" i="6" s="1"/>
  <c r="Z234" i="6" s="1"/>
  <c r="U234" i="6"/>
  <c r="Y234" i="6" s="1"/>
  <c r="AA234" i="6" s="1"/>
  <c r="R234" i="1" l="1"/>
  <c r="N234" i="1"/>
  <c r="Q234" i="1"/>
  <c r="O234" i="1" l="1"/>
  <c r="S234" i="1" s="1"/>
  <c r="T234" i="1" s="1"/>
  <c r="P234" i="1"/>
  <c r="U234" i="1" s="1"/>
  <c r="W234" i="1"/>
  <c r="V234" i="1"/>
  <c r="Y234" i="1" l="1"/>
  <c r="AA234" i="1" s="1"/>
  <c r="J233" i="7" s="1"/>
  <c r="X234" i="1"/>
  <c r="Z234" i="1" s="1"/>
  <c r="I233" i="7" s="1"/>
  <c r="F234" i="7" l="1"/>
  <c r="K233" i="7"/>
  <c r="B235" i="6" l="1"/>
  <c r="C235" i="6" s="1"/>
  <c r="Q235" i="6" s="1"/>
  <c r="D235" i="1"/>
  <c r="L234" i="7"/>
  <c r="B235" i="1"/>
  <c r="C235" i="1" s="1"/>
  <c r="L235" i="1" l="1"/>
  <c r="I235" i="1"/>
  <c r="M235" i="1"/>
  <c r="K235" i="1"/>
  <c r="H235" i="1"/>
  <c r="R235" i="1" s="1"/>
  <c r="J235" i="1"/>
  <c r="U235" i="6"/>
  <c r="Y235" i="6" s="1"/>
  <c r="AA235" i="6" s="1"/>
  <c r="S235" i="6"/>
  <c r="T235" i="6" s="1"/>
  <c r="X235" i="6" s="1"/>
  <c r="Z235" i="6" s="1"/>
  <c r="N235" i="1" l="1"/>
  <c r="Q235" i="1" l="1"/>
  <c r="P235" i="1"/>
  <c r="U235" i="1" s="1"/>
  <c r="O235" i="1"/>
  <c r="S235" i="1" s="1"/>
  <c r="T235" i="1" s="1"/>
  <c r="W235" i="1"/>
  <c r="V235" i="1"/>
  <c r="X235" i="1" l="1"/>
  <c r="Z235" i="1" s="1"/>
  <c r="I234" i="7" s="1"/>
  <c r="Y235" i="1"/>
  <c r="AA235" i="1" s="1"/>
  <c r="J234" i="7" s="1"/>
  <c r="K234" i="7" l="1"/>
  <c r="F235" i="7"/>
  <c r="L235" i="7" l="1"/>
  <c r="B236" i="6"/>
  <c r="C236" i="6" s="1"/>
  <c r="Q236" i="6" s="1"/>
  <c r="B236" i="1"/>
  <c r="C236" i="1" s="1"/>
  <c r="D236" i="1"/>
  <c r="J236" i="1" l="1"/>
  <c r="I236" i="1"/>
  <c r="M236" i="1"/>
  <c r="H236" i="1"/>
  <c r="L236" i="1"/>
  <c r="K236" i="1"/>
  <c r="S236" i="6"/>
  <c r="T236" i="6" s="1"/>
  <c r="X236" i="6" s="1"/>
  <c r="Z236" i="6" s="1"/>
  <c r="U236" i="6"/>
  <c r="Y236" i="6" s="1"/>
  <c r="AA236" i="6" s="1"/>
  <c r="N236" i="1" l="1"/>
  <c r="Q236" i="1"/>
  <c r="R236" i="1"/>
  <c r="W236" i="1" l="1"/>
  <c r="V236" i="1"/>
  <c r="O236" i="1"/>
  <c r="S236" i="1" s="1"/>
  <c r="T236" i="1" s="1"/>
  <c r="X236" i="1" s="1"/>
  <c r="Z236" i="1" s="1"/>
  <c r="I235" i="7" s="1"/>
  <c r="P236" i="1"/>
  <c r="U236" i="1" s="1"/>
  <c r="Y236" i="1" l="1"/>
  <c r="AA236" i="1" s="1"/>
  <c r="J235" i="7" s="1"/>
  <c r="K235" i="7" s="1"/>
  <c r="F236" i="7" l="1"/>
  <c r="D237" i="1" l="1"/>
  <c r="B237" i="1"/>
  <c r="C237" i="1" s="1"/>
  <c r="B237" i="6"/>
  <c r="C237" i="6" s="1"/>
  <c r="Q237" i="6" s="1"/>
  <c r="L236" i="7"/>
  <c r="U237" i="6" l="1"/>
  <c r="Y237" i="6" s="1"/>
  <c r="AA237" i="6" s="1"/>
  <c r="S237" i="6"/>
  <c r="T237" i="6" s="1"/>
  <c r="X237" i="6" s="1"/>
  <c r="Z237" i="6" s="1"/>
  <c r="J237" i="1"/>
  <c r="K237" i="1"/>
  <c r="H237" i="1"/>
  <c r="R237" i="1" s="1"/>
  <c r="I237" i="1"/>
  <c r="M237" i="1"/>
  <c r="L237" i="1"/>
  <c r="N237" i="1" l="1"/>
  <c r="Q237" i="1"/>
  <c r="P237" i="1" l="1"/>
  <c r="U237" i="1" s="1"/>
  <c r="O237" i="1"/>
  <c r="S237" i="1" s="1"/>
  <c r="T237" i="1" s="1"/>
  <c r="V237" i="1"/>
  <c r="W237" i="1"/>
  <c r="X237" i="1" l="1"/>
  <c r="Z237" i="1" s="1"/>
  <c r="I236" i="7" s="1"/>
  <c r="Y237" i="1"/>
  <c r="AA237" i="1" s="1"/>
  <c r="J236" i="7" s="1"/>
  <c r="K236" i="7" l="1"/>
  <c r="F237" i="7"/>
  <c r="B238" i="6" l="1"/>
  <c r="C238" i="6" s="1"/>
  <c r="Q238" i="6" s="1"/>
  <c r="D238" i="1"/>
  <c r="B238" i="1"/>
  <c r="C238" i="1" s="1"/>
  <c r="L237" i="7"/>
  <c r="M238" i="1" l="1"/>
  <c r="J238" i="1"/>
  <c r="H238" i="1"/>
  <c r="I238" i="1"/>
  <c r="K238" i="1"/>
  <c r="L238" i="1"/>
  <c r="S238" i="6"/>
  <c r="T238" i="6" s="1"/>
  <c r="X238" i="6" s="1"/>
  <c r="Z238" i="6" s="1"/>
  <c r="U238" i="6"/>
  <c r="Y238" i="6" s="1"/>
  <c r="AA238" i="6" s="1"/>
  <c r="N238" i="1" l="1"/>
  <c r="Q238" i="1"/>
  <c r="R238" i="1"/>
  <c r="V238" i="1" l="1"/>
  <c r="W238" i="1"/>
  <c r="O238" i="1"/>
  <c r="S238" i="1" s="1"/>
  <c r="T238" i="1" s="1"/>
  <c r="X238" i="1" s="1"/>
  <c r="Z238" i="1" s="1"/>
  <c r="I237" i="7" s="1"/>
  <c r="P238" i="1"/>
  <c r="U238" i="1" s="1"/>
  <c r="Y238" i="1" s="1"/>
  <c r="AA238" i="1" s="1"/>
  <c r="J237" i="7" s="1"/>
  <c r="K237" i="7" l="1"/>
  <c r="F238" i="7"/>
  <c r="B239" i="6" l="1"/>
  <c r="C239" i="6" s="1"/>
  <c r="Q239" i="6" s="1"/>
  <c r="L238" i="7"/>
  <c r="D239" i="1"/>
  <c r="B239" i="1"/>
  <c r="C239" i="1" s="1"/>
  <c r="J239" i="1" l="1"/>
  <c r="K239" i="1"/>
  <c r="H239" i="1"/>
  <c r="R239" i="1" s="1"/>
  <c r="L239" i="1"/>
  <c r="I239" i="1"/>
  <c r="M239" i="1"/>
  <c r="U239" i="6"/>
  <c r="Y239" i="6" s="1"/>
  <c r="AA239" i="6" s="1"/>
  <c r="S239" i="6"/>
  <c r="T239" i="6" s="1"/>
  <c r="X239" i="6" s="1"/>
  <c r="Z239" i="6" s="1"/>
  <c r="N239" i="1" l="1"/>
  <c r="Q239" i="1"/>
  <c r="V239" i="1"/>
  <c r="W239" i="1"/>
  <c r="O239" i="1" l="1"/>
  <c r="S239" i="1" s="1"/>
  <c r="T239" i="1" s="1"/>
  <c r="X239" i="1" s="1"/>
  <c r="Z239" i="1" s="1"/>
  <c r="I238" i="7" s="1"/>
  <c r="P239" i="1"/>
  <c r="U239" i="1" s="1"/>
  <c r="Y239" i="1" s="1"/>
  <c r="AA239" i="1" s="1"/>
  <c r="J238" i="7" s="1"/>
  <c r="K238" i="7" l="1"/>
  <c r="F239" i="7"/>
  <c r="B240" i="1" l="1"/>
  <c r="C240" i="1" s="1"/>
  <c r="B240" i="6"/>
  <c r="C240" i="6" s="1"/>
  <c r="Q240" i="6" s="1"/>
  <c r="D240" i="1"/>
  <c r="L239" i="7"/>
  <c r="S240" i="6" l="1"/>
  <c r="T240" i="6" s="1"/>
  <c r="X240" i="6" s="1"/>
  <c r="Z240" i="6" s="1"/>
  <c r="U240" i="6"/>
  <c r="Y240" i="6" s="1"/>
  <c r="AA240" i="6" s="1"/>
  <c r="I240" i="1"/>
  <c r="M240" i="1"/>
  <c r="H240" i="1"/>
  <c r="J240" i="1"/>
  <c r="K240" i="1"/>
  <c r="L240" i="1"/>
  <c r="N240" i="1" l="1"/>
  <c r="R240" i="1"/>
  <c r="O240" i="1" l="1"/>
  <c r="P240" i="1"/>
  <c r="V240" i="1"/>
  <c r="W240" i="1"/>
  <c r="Q240" i="1"/>
  <c r="Y240" i="1" l="1"/>
  <c r="AA240" i="1" s="1"/>
  <c r="J239" i="7" s="1"/>
  <c r="U240" i="1"/>
  <c r="S240" i="1"/>
  <c r="T240" i="1" s="1"/>
  <c r="X240" i="1" s="1"/>
  <c r="Z240" i="1" s="1"/>
  <c r="I239" i="7" s="1"/>
  <c r="K239" i="7" l="1"/>
  <c r="F240" i="7"/>
  <c r="B241" i="6" l="1"/>
  <c r="C241" i="6" s="1"/>
  <c r="Q241" i="6" s="1"/>
  <c r="D241" i="1"/>
  <c r="B241" i="1"/>
  <c r="C241" i="1" s="1"/>
  <c r="L240" i="7"/>
  <c r="J241" i="1" l="1"/>
  <c r="H241" i="1"/>
  <c r="R241" i="1" s="1"/>
  <c r="L241" i="1"/>
  <c r="K241" i="1"/>
  <c r="I241" i="1"/>
  <c r="M241" i="1"/>
  <c r="S241" i="6"/>
  <c r="T241" i="6" s="1"/>
  <c r="X241" i="6" s="1"/>
  <c r="Z241" i="6" s="1"/>
  <c r="U241" i="6"/>
  <c r="Y241" i="6" s="1"/>
  <c r="AA241" i="6" s="1"/>
  <c r="N241" i="1" l="1"/>
  <c r="V241" i="1" l="1"/>
  <c r="P241" i="1"/>
  <c r="O241" i="1"/>
  <c r="W241" i="1"/>
  <c r="Q241" i="1"/>
  <c r="U241" i="1" l="1"/>
  <c r="Y241" i="1" s="1"/>
  <c r="AA241" i="1" s="1"/>
  <c r="J240" i="7" s="1"/>
  <c r="S241" i="1"/>
  <c r="T241" i="1" s="1"/>
  <c r="X241" i="1" s="1"/>
  <c r="Z241" i="1" s="1"/>
  <c r="I240" i="7" s="1"/>
  <c r="F241" i="7" l="1"/>
  <c r="K240" i="7"/>
  <c r="D242" i="1" l="1"/>
  <c r="B242" i="1"/>
  <c r="C242" i="1" s="1"/>
  <c r="B242" i="6"/>
  <c r="C242" i="6" s="1"/>
  <c r="Q242" i="6" s="1"/>
  <c r="L241" i="7"/>
  <c r="S242" i="6" l="1"/>
  <c r="T242" i="6" s="1"/>
  <c r="X242" i="6" s="1"/>
  <c r="Z242" i="6" s="1"/>
  <c r="U242" i="6"/>
  <c r="Y242" i="6" s="1"/>
  <c r="AA242" i="6" s="1"/>
  <c r="L242" i="1"/>
  <c r="H242" i="1"/>
  <c r="J242" i="1"/>
  <c r="I242" i="1"/>
  <c r="K242" i="1"/>
  <c r="M242" i="1"/>
  <c r="N242" i="1" l="1"/>
  <c r="Q242" i="1"/>
  <c r="R242" i="1"/>
  <c r="V242" i="1" l="1"/>
  <c r="W242" i="1"/>
  <c r="O242" i="1"/>
  <c r="S242" i="1" s="1"/>
  <c r="T242" i="1" s="1"/>
  <c r="P242" i="1"/>
  <c r="U242" i="1" s="1"/>
  <c r="X242" i="1" l="1"/>
  <c r="Z242" i="1" s="1"/>
  <c r="I241" i="7" s="1"/>
  <c r="Y242" i="1"/>
  <c r="AA242" i="1" s="1"/>
  <c r="J241" i="7" l="1"/>
  <c r="K241" i="7" s="1"/>
  <c r="F242" i="7" l="1"/>
  <c r="B243" i="1" l="1"/>
  <c r="C243" i="1" s="1"/>
  <c r="L242" i="7"/>
  <c r="B243" i="6"/>
  <c r="C243" i="6" s="1"/>
  <c r="Q243" i="6" s="1"/>
  <c r="D243" i="1"/>
  <c r="J243" i="1" l="1"/>
  <c r="I243" i="1"/>
  <c r="M243" i="1"/>
  <c r="K243" i="1"/>
  <c r="L243" i="1"/>
  <c r="H243" i="1"/>
  <c r="R243" i="1" s="1"/>
  <c r="S243" i="6"/>
  <c r="T243" i="6" s="1"/>
  <c r="X243" i="6" s="1"/>
  <c r="Z243" i="6" s="1"/>
  <c r="U243" i="6"/>
  <c r="Y243" i="6" s="1"/>
  <c r="AA243" i="6" s="1"/>
  <c r="N243" i="1" l="1"/>
  <c r="Q243" i="1"/>
  <c r="V243" i="1"/>
  <c r="W243" i="1"/>
  <c r="O243" i="1" l="1"/>
  <c r="S243" i="1" s="1"/>
  <c r="T243" i="1" s="1"/>
  <c r="X243" i="1" s="1"/>
  <c r="Z243" i="1" s="1"/>
  <c r="I242" i="7" s="1"/>
  <c r="P243" i="1"/>
  <c r="U243" i="1" s="1"/>
  <c r="Y243" i="1" s="1"/>
  <c r="AA243" i="1" s="1"/>
  <c r="J242" i="7" s="1"/>
  <c r="F243" i="7" l="1"/>
  <c r="K242" i="7"/>
  <c r="B244" i="6" l="1"/>
  <c r="C244" i="6" s="1"/>
  <c r="Q244" i="6" s="1"/>
  <c r="B244" i="1"/>
  <c r="C244" i="1" s="1"/>
  <c r="L243" i="7"/>
  <c r="D244" i="1"/>
  <c r="I244" i="1" l="1"/>
  <c r="M244" i="1"/>
  <c r="J244" i="1"/>
  <c r="L244" i="1"/>
  <c r="K244" i="1"/>
  <c r="H244" i="1"/>
  <c r="R244" i="1" s="1"/>
  <c r="U244" i="6"/>
  <c r="Y244" i="6" s="1"/>
  <c r="AA244" i="6" s="1"/>
  <c r="S244" i="6"/>
  <c r="T244" i="6" s="1"/>
  <c r="X244" i="6" s="1"/>
  <c r="Z244" i="6" s="1"/>
  <c r="N244" i="1" l="1"/>
  <c r="Q244" i="1"/>
  <c r="W244" i="1" l="1"/>
  <c r="O244" i="1"/>
  <c r="S244" i="1" s="1"/>
  <c r="T244" i="1" s="1"/>
  <c r="P244" i="1"/>
  <c r="U244" i="1" s="1"/>
  <c r="V244" i="1"/>
  <c r="Y244" i="1" l="1"/>
  <c r="AA244" i="1" s="1"/>
  <c r="J243" i="7" s="1"/>
  <c r="X244" i="1"/>
  <c r="Z244" i="1" s="1"/>
  <c r="I243" i="7" s="1"/>
  <c r="K243" i="7" l="1"/>
  <c r="F244" i="7"/>
  <c r="B245" i="1" l="1"/>
  <c r="C245" i="1" s="1"/>
  <c r="L244" i="7"/>
  <c r="B245" i="6"/>
  <c r="C245" i="6" s="1"/>
  <c r="Q245" i="6" s="1"/>
  <c r="D245" i="1"/>
  <c r="U245" i="6" l="1"/>
  <c r="Y245" i="6" s="1"/>
  <c r="AA245" i="6" s="1"/>
  <c r="S245" i="6"/>
  <c r="T245" i="6" s="1"/>
  <c r="X245" i="6" s="1"/>
  <c r="Z245" i="6" s="1"/>
  <c r="H245" i="1"/>
  <c r="J245" i="1"/>
  <c r="K245" i="1"/>
  <c r="L245" i="1"/>
  <c r="I245" i="1"/>
  <c r="M245" i="1"/>
  <c r="N245" i="1" l="1"/>
  <c r="Q245" i="1"/>
  <c r="R245" i="1"/>
  <c r="V245" i="1" l="1"/>
  <c r="W245" i="1"/>
  <c r="P245" i="1"/>
  <c r="U245" i="1" s="1"/>
  <c r="Y245" i="1" s="1"/>
  <c r="AA245" i="1" s="1"/>
  <c r="J244" i="7" s="1"/>
  <c r="O245" i="1"/>
  <c r="S245" i="1" s="1"/>
  <c r="T245" i="1" s="1"/>
  <c r="X245" i="1" s="1"/>
  <c r="Z245" i="1" s="1"/>
  <c r="I244" i="7" s="1"/>
  <c r="K244" i="7" l="1"/>
  <c r="F245" i="7"/>
  <c r="D246" i="1" l="1"/>
  <c r="L245" i="7"/>
  <c r="B246" i="1"/>
  <c r="C246" i="1" s="1"/>
  <c r="B246" i="6"/>
  <c r="C246" i="6" s="1"/>
  <c r="Q246" i="6" s="1"/>
  <c r="S246" i="6" l="1"/>
  <c r="T246" i="6" s="1"/>
  <c r="X246" i="6" s="1"/>
  <c r="Z246" i="6" s="1"/>
  <c r="U246" i="6"/>
  <c r="Y246" i="6" s="1"/>
  <c r="AA246" i="6" s="1"/>
  <c r="K246" i="1"/>
  <c r="J246" i="1"/>
  <c r="H246" i="1"/>
  <c r="M246" i="1"/>
  <c r="I246" i="1"/>
  <c r="L246" i="1"/>
  <c r="N246" i="1" s="1"/>
  <c r="Q246" i="1" s="1"/>
  <c r="O246" i="1"/>
  <c r="S246" i="1" s="1"/>
  <c r="T246" i="1" s="1"/>
  <c r="P246" i="1" l="1"/>
  <c r="U246" i="1" s="1"/>
  <c r="R246" i="1"/>
  <c r="W246" i="1" l="1"/>
  <c r="V246" i="1"/>
  <c r="X246" i="1" l="1"/>
  <c r="Z246" i="1" s="1"/>
  <c r="I245" i="7" s="1"/>
  <c r="F246" i="7" s="1"/>
  <c r="Y246" i="1"/>
  <c r="AA246" i="1" s="1"/>
  <c r="J245" i="7" s="1"/>
  <c r="K245" i="7" l="1"/>
  <c r="B247" i="6"/>
  <c r="C247" i="6" s="1"/>
  <c r="Q247" i="6" s="1"/>
  <c r="B247" i="1"/>
  <c r="C247" i="1" s="1"/>
  <c r="D247" i="1"/>
  <c r="L246" i="7"/>
  <c r="J247" i="1" l="1"/>
  <c r="M247" i="1"/>
  <c r="L247" i="1"/>
  <c r="I247" i="1"/>
  <c r="K247" i="1"/>
  <c r="H247" i="1"/>
  <c r="S247" i="6"/>
  <c r="T247" i="6" s="1"/>
  <c r="X247" i="6" s="1"/>
  <c r="Z247" i="6" s="1"/>
  <c r="U247" i="6"/>
  <c r="Y247" i="6" s="1"/>
  <c r="AA247" i="6" s="1"/>
  <c r="R247" i="1" l="1"/>
  <c r="N247" i="1"/>
  <c r="V247" i="1" s="1"/>
  <c r="Q247" i="1"/>
  <c r="P247" i="1" l="1"/>
  <c r="U247" i="1" s="1"/>
  <c r="O247" i="1"/>
  <c r="S247" i="1" s="1"/>
  <c r="T247" i="1" s="1"/>
  <c r="W247" i="1"/>
  <c r="X247" i="1" s="1"/>
  <c r="Z247" i="1" s="1"/>
  <c r="I246" i="7" s="1"/>
  <c r="Y247" i="1" l="1"/>
  <c r="AA247" i="1" s="1"/>
  <c r="J246" i="7" s="1"/>
  <c r="F247" i="7" l="1"/>
  <c r="K246" i="7"/>
  <c r="B248" i="6" l="1"/>
  <c r="C248" i="6" s="1"/>
  <c r="Q248" i="6" s="1"/>
  <c r="B248" i="1"/>
  <c r="C248" i="1" s="1"/>
  <c r="L247" i="7"/>
  <c r="D248" i="1"/>
  <c r="J248" i="1" l="1"/>
  <c r="M248" i="1"/>
  <c r="L248" i="1"/>
  <c r="I248" i="1"/>
  <c r="H248" i="1"/>
  <c r="K248" i="1"/>
  <c r="S248" i="6"/>
  <c r="T248" i="6" s="1"/>
  <c r="X248" i="6" s="1"/>
  <c r="Z248" i="6" s="1"/>
  <c r="U248" i="6"/>
  <c r="Y248" i="6" s="1"/>
  <c r="AA248" i="6" s="1"/>
  <c r="R248" i="1" l="1"/>
  <c r="N248" i="1"/>
  <c r="P248" i="1" l="1"/>
  <c r="O248" i="1"/>
  <c r="Q248" i="1"/>
  <c r="W248" i="1"/>
  <c r="V248" i="1"/>
  <c r="S248" i="1" l="1"/>
  <c r="T248" i="1" s="1"/>
  <c r="X248" i="1"/>
  <c r="Z248" i="1" s="1"/>
  <c r="I247" i="7" s="1"/>
  <c r="U248" i="1"/>
  <c r="Y248" i="1" s="1"/>
  <c r="AA248" i="1" s="1"/>
  <c r="J247" i="7" s="1"/>
  <c r="K247" i="7" l="1"/>
  <c r="F248" i="7"/>
  <c r="L248" i="7" l="1"/>
  <c r="D249" i="1"/>
  <c r="B249" i="6"/>
  <c r="C249" i="6" s="1"/>
  <c r="Q249" i="6" s="1"/>
  <c r="B249" i="1"/>
  <c r="C249" i="1" s="1"/>
  <c r="U249" i="6" l="1"/>
  <c r="Y249" i="6" s="1"/>
  <c r="AA249" i="6" s="1"/>
  <c r="S249" i="6"/>
  <c r="T249" i="6" s="1"/>
  <c r="X249" i="6" s="1"/>
  <c r="Z249" i="6" s="1"/>
  <c r="L249" i="1"/>
  <c r="K249" i="1"/>
  <c r="H249" i="1"/>
  <c r="R249" i="1" s="1"/>
  <c r="J249" i="1"/>
  <c r="M249" i="1"/>
  <c r="I249" i="1"/>
  <c r="N249" i="1" l="1"/>
  <c r="Q249" i="1"/>
  <c r="V249" i="1"/>
  <c r="W249" i="1"/>
  <c r="P249" i="1" l="1"/>
  <c r="U249" i="1" s="1"/>
  <c r="Y249" i="1" s="1"/>
  <c r="AA249" i="1" s="1"/>
  <c r="J248" i="7" s="1"/>
  <c r="O249" i="1"/>
  <c r="S249" i="1" s="1"/>
  <c r="T249" i="1" s="1"/>
  <c r="X249" i="1" s="1"/>
  <c r="Z249" i="1" s="1"/>
  <c r="I248" i="7" s="1"/>
  <c r="K248" i="7" l="1"/>
  <c r="F249" i="7" l="1"/>
  <c r="B250" i="6" l="1"/>
  <c r="C250" i="6" s="1"/>
  <c r="Q250" i="6" s="1"/>
  <c r="L249" i="7"/>
  <c r="B250" i="1"/>
  <c r="C250" i="1" s="1"/>
  <c r="D250" i="1"/>
  <c r="K250" i="1" l="1"/>
  <c r="H250" i="1"/>
  <c r="R250" i="1" s="1"/>
  <c r="J250" i="1"/>
  <c r="L250" i="1"/>
  <c r="M250" i="1"/>
  <c r="I250" i="1"/>
  <c r="U250" i="6"/>
  <c r="Y250" i="6" s="1"/>
  <c r="AA250" i="6" s="1"/>
  <c r="S250" i="6"/>
  <c r="T250" i="6" s="1"/>
  <c r="X250" i="6" s="1"/>
  <c r="Z250" i="6" s="1"/>
  <c r="N250" i="1" l="1"/>
  <c r="Q250" i="1"/>
  <c r="W250" i="1"/>
  <c r="V250" i="1"/>
  <c r="O250" i="1" l="1"/>
  <c r="S250" i="1" s="1"/>
  <c r="T250" i="1" s="1"/>
  <c r="X250" i="1" s="1"/>
  <c r="Z250" i="1" s="1"/>
  <c r="I249" i="7" s="1"/>
  <c r="P250" i="1"/>
  <c r="U250" i="1" s="1"/>
  <c r="Y250" i="1" s="1"/>
  <c r="AA250" i="1" s="1"/>
  <c r="J249" i="7" s="1"/>
  <c r="K249" i="7" l="1"/>
  <c r="F250" i="7"/>
  <c r="B251" i="6" l="1"/>
  <c r="C251" i="6" s="1"/>
  <c r="Q251" i="6" s="1"/>
  <c r="D251" i="1"/>
  <c r="B251" i="1"/>
  <c r="C251" i="1" s="1"/>
  <c r="L250" i="7"/>
  <c r="H251" i="1" l="1"/>
  <c r="I251" i="1"/>
  <c r="L251" i="1"/>
  <c r="M251" i="1"/>
  <c r="J251" i="1"/>
  <c r="K251" i="1"/>
  <c r="U251" i="6"/>
  <c r="Y251" i="6" s="1"/>
  <c r="AA251" i="6" s="1"/>
  <c r="S251" i="6"/>
  <c r="T251" i="6" s="1"/>
  <c r="X251" i="6" s="1"/>
  <c r="Z251" i="6" s="1"/>
  <c r="N251" i="1" l="1"/>
  <c r="Q251" i="1"/>
  <c r="R251" i="1"/>
  <c r="W251" i="1" l="1"/>
  <c r="V251" i="1"/>
  <c r="P251" i="1"/>
  <c r="U251" i="1" s="1"/>
  <c r="O251" i="1"/>
  <c r="S251" i="1" s="1"/>
  <c r="T251" i="1" s="1"/>
  <c r="X251" i="1" l="1"/>
  <c r="Z251" i="1" s="1"/>
  <c r="I250" i="7" s="1"/>
  <c r="Y251" i="1"/>
  <c r="AA251" i="1" s="1"/>
  <c r="J250" i="7" s="1"/>
  <c r="K250" i="7" l="1"/>
  <c r="F251" i="7"/>
  <c r="B252" i="6" l="1"/>
  <c r="C252" i="6" s="1"/>
  <c r="Q252" i="6" s="1"/>
  <c r="L251" i="7"/>
  <c r="D252" i="1"/>
  <c r="B252" i="1"/>
  <c r="C252" i="1" s="1"/>
  <c r="I252" i="1" l="1"/>
  <c r="H252" i="1"/>
  <c r="L252" i="1"/>
  <c r="M252" i="1"/>
  <c r="J252" i="1"/>
  <c r="K252" i="1"/>
  <c r="U252" i="6"/>
  <c r="Y252" i="6" s="1"/>
  <c r="AA252" i="6" s="1"/>
  <c r="S252" i="6"/>
  <c r="T252" i="6" s="1"/>
  <c r="X252" i="6" s="1"/>
  <c r="Z252" i="6" s="1"/>
  <c r="N252" i="1" l="1"/>
  <c r="Q252" i="1"/>
  <c r="R252" i="1"/>
  <c r="V252" i="1" l="1"/>
  <c r="W252" i="1"/>
  <c r="O252" i="1"/>
  <c r="S252" i="1" s="1"/>
  <c r="T252" i="1" s="1"/>
  <c r="P252" i="1"/>
  <c r="U252" i="1" s="1"/>
  <c r="X252" i="1" l="1"/>
  <c r="Z252" i="1" s="1"/>
  <c r="I251" i="7" s="1"/>
  <c r="Y252" i="1"/>
  <c r="AA252" i="1" s="1"/>
  <c r="J251" i="7" s="1"/>
  <c r="K251" i="7" l="1"/>
  <c r="F252" i="7"/>
  <c r="B253" i="1" l="1"/>
  <c r="C253" i="1" s="1"/>
  <c r="L252" i="7"/>
  <c r="B253" i="6"/>
  <c r="C253" i="6" s="1"/>
  <c r="Q253" i="6" s="1"/>
  <c r="D253" i="1"/>
  <c r="M253" i="1" l="1"/>
  <c r="K253" i="1"/>
  <c r="L253" i="1"/>
  <c r="I253" i="1"/>
  <c r="H253" i="1"/>
  <c r="R253" i="1" s="1"/>
  <c r="J253" i="1"/>
  <c r="U253" i="6"/>
  <c r="Y253" i="6" s="1"/>
  <c r="AA253" i="6" s="1"/>
  <c r="S253" i="6"/>
  <c r="T253" i="6" s="1"/>
  <c r="X253" i="6" s="1"/>
  <c r="Z253" i="6" s="1"/>
  <c r="N253" i="1" l="1"/>
  <c r="Q253" i="1"/>
  <c r="W253" i="1" l="1"/>
  <c r="P253" i="1"/>
  <c r="U253" i="1" s="1"/>
  <c r="O253" i="1"/>
  <c r="S253" i="1" s="1"/>
  <c r="T253" i="1" s="1"/>
  <c r="V253" i="1"/>
  <c r="X253" i="1" l="1"/>
  <c r="Z253" i="1" s="1"/>
  <c r="I252" i="7" s="1"/>
  <c r="Y253" i="1"/>
  <c r="AA253" i="1" s="1"/>
  <c r="J252" i="7" s="1"/>
  <c r="K252" i="7" l="1"/>
  <c r="F253" i="7"/>
  <c r="B254" i="1" l="1"/>
  <c r="C254" i="1" s="1"/>
  <c r="B254" i="6"/>
  <c r="C254" i="6" s="1"/>
  <c r="Q254" i="6" s="1"/>
  <c r="L253" i="7"/>
  <c r="D254" i="1"/>
  <c r="S254" i="6" l="1"/>
  <c r="T254" i="6" s="1"/>
  <c r="X254" i="6" s="1"/>
  <c r="Z254" i="6" s="1"/>
  <c r="U254" i="6"/>
  <c r="Y254" i="6" s="1"/>
  <c r="AA254" i="6" s="1"/>
  <c r="M254" i="1"/>
  <c r="H254" i="1"/>
  <c r="J254" i="1"/>
  <c r="K254" i="1"/>
  <c r="L254" i="1"/>
  <c r="I254" i="1"/>
  <c r="R254" i="1" l="1"/>
  <c r="N254" i="1"/>
  <c r="Q254" i="1" s="1"/>
  <c r="P254" i="1" l="1"/>
  <c r="U254" i="1" s="1"/>
  <c r="O254" i="1"/>
  <c r="S254" i="1" s="1"/>
  <c r="T254" i="1" s="1"/>
  <c r="V254" i="1"/>
  <c r="W254" i="1"/>
  <c r="X254" i="1" l="1"/>
  <c r="Z254" i="1" s="1"/>
  <c r="I253" i="7" s="1"/>
  <c r="Y254" i="1"/>
  <c r="AA254" i="1" s="1"/>
  <c r="J253" i="7" s="1"/>
  <c r="F254" i="7" l="1"/>
  <c r="B255" i="1" l="1"/>
  <c r="C255" i="1" s="1"/>
  <c r="L254" i="7"/>
  <c r="B255" i="6"/>
  <c r="C255" i="6" s="1"/>
  <c r="Q255" i="6" s="1"/>
  <c r="D255" i="1"/>
  <c r="K253" i="7"/>
  <c r="H255" i="1" l="1"/>
  <c r="M255" i="1"/>
  <c r="L255" i="1"/>
  <c r="K255" i="1"/>
  <c r="I255" i="1"/>
  <c r="J255" i="1"/>
  <c r="U255" i="6"/>
  <c r="Y255" i="6" s="1"/>
  <c r="AA255" i="6" s="1"/>
  <c r="S255" i="6"/>
  <c r="T255" i="6" s="1"/>
  <c r="X255" i="6" s="1"/>
  <c r="Z255" i="6" s="1"/>
  <c r="N255" i="1" l="1"/>
  <c r="Q255" i="1"/>
  <c r="R255" i="1"/>
  <c r="V255" i="1" l="1"/>
  <c r="W255" i="1"/>
  <c r="O255" i="1"/>
  <c r="S255" i="1" s="1"/>
  <c r="T255" i="1" s="1"/>
  <c r="P255" i="1"/>
  <c r="U255" i="1" s="1"/>
  <c r="Y255" i="1" l="1"/>
  <c r="AA255" i="1" s="1"/>
  <c r="J254" i="7" s="1"/>
  <c r="X255" i="1"/>
  <c r="Z255" i="1" s="1"/>
  <c r="I254" i="7" s="1"/>
  <c r="F255" i="7" l="1"/>
  <c r="B256" i="6" l="1"/>
  <c r="C256" i="6" s="1"/>
  <c r="Q256" i="6" s="1"/>
  <c r="D256" i="1"/>
  <c r="B256" i="1"/>
  <c r="C256" i="1" s="1"/>
  <c r="L255" i="7"/>
  <c r="K254" i="7"/>
  <c r="H256" i="1" l="1"/>
  <c r="L256" i="1"/>
  <c r="M256" i="1"/>
  <c r="I256" i="1"/>
  <c r="K256" i="1"/>
  <c r="J256" i="1"/>
  <c r="U256" i="6"/>
  <c r="Y256" i="6" s="1"/>
  <c r="AA256" i="6" s="1"/>
  <c r="S256" i="6"/>
  <c r="T256" i="6" s="1"/>
  <c r="X256" i="6" s="1"/>
  <c r="Z256" i="6" s="1"/>
  <c r="N256" i="1" l="1"/>
  <c r="Q256" i="1"/>
  <c r="R256" i="1"/>
  <c r="V256" i="1" l="1"/>
  <c r="W256" i="1"/>
  <c r="P256" i="1"/>
  <c r="U256" i="1" s="1"/>
  <c r="O256" i="1"/>
  <c r="S256" i="1" s="1"/>
  <c r="T256" i="1" s="1"/>
  <c r="Y256" i="1" l="1"/>
  <c r="AA256" i="1" s="1"/>
  <c r="J255" i="7" s="1"/>
  <c r="X256" i="1"/>
  <c r="Z256" i="1" s="1"/>
  <c r="I255" i="7" s="1"/>
  <c r="K255" i="7" l="1"/>
  <c r="F256" i="7"/>
  <c r="B257" i="6" l="1"/>
  <c r="C257" i="6" s="1"/>
  <c r="Q257" i="6" s="1"/>
  <c r="L256" i="7"/>
  <c r="B257" i="1"/>
  <c r="C257" i="1" s="1"/>
  <c r="D257" i="1"/>
  <c r="L257" i="1" l="1"/>
  <c r="I257" i="1"/>
  <c r="M257" i="1"/>
  <c r="H257" i="1"/>
  <c r="J257" i="1"/>
  <c r="K257" i="1"/>
  <c r="S257" i="6"/>
  <c r="T257" i="6" s="1"/>
  <c r="X257" i="6" s="1"/>
  <c r="Z257" i="6" s="1"/>
  <c r="U257" i="6"/>
  <c r="Y257" i="6" s="1"/>
  <c r="AA257" i="6" s="1"/>
  <c r="R257" i="1" l="1"/>
  <c r="N257" i="1"/>
  <c r="Q257" i="1"/>
  <c r="O257" i="1" l="1"/>
  <c r="S257" i="1" s="1"/>
  <c r="T257" i="1" s="1"/>
  <c r="P257" i="1"/>
  <c r="U257" i="1" s="1"/>
  <c r="W257" i="1"/>
  <c r="V257" i="1"/>
  <c r="Y257" i="1" l="1"/>
  <c r="AA257" i="1" s="1"/>
  <c r="J256" i="7" s="1"/>
  <c r="X257" i="1"/>
  <c r="Z257" i="1" s="1"/>
  <c r="I256" i="7" s="1"/>
  <c r="K256" i="7" l="1"/>
  <c r="F257" i="7"/>
  <c r="D258" i="1" l="1"/>
  <c r="B258" i="1"/>
  <c r="C258" i="1" s="1"/>
  <c r="B258" i="6"/>
  <c r="C258" i="6" s="1"/>
  <c r="Q258" i="6" s="1"/>
  <c r="L257" i="7"/>
  <c r="U258" i="6" l="1"/>
  <c r="Y258" i="6" s="1"/>
  <c r="AA258" i="6" s="1"/>
  <c r="S258" i="6"/>
  <c r="T258" i="6" s="1"/>
  <c r="X258" i="6" s="1"/>
  <c r="Z258" i="6" s="1"/>
  <c r="M258" i="1"/>
  <c r="K258" i="1"/>
  <c r="J258" i="1"/>
  <c r="L258" i="1"/>
  <c r="I258" i="1"/>
  <c r="H258" i="1"/>
  <c r="R258" i="1" s="1"/>
  <c r="N258" i="1" l="1"/>
  <c r="Q258" i="1" s="1"/>
  <c r="O258" i="1" l="1"/>
  <c r="S258" i="1" s="1"/>
  <c r="T258" i="1" s="1"/>
  <c r="P258" i="1"/>
  <c r="U258" i="1" s="1"/>
  <c r="W258" i="1"/>
  <c r="V258" i="1"/>
  <c r="X258" i="1" l="1"/>
  <c r="Z258" i="1" s="1"/>
  <c r="I257" i="7" s="1"/>
  <c r="Y258" i="1"/>
  <c r="AA258" i="1" s="1"/>
  <c r="J257" i="7" s="1"/>
  <c r="F258" i="7" l="1"/>
  <c r="B259" i="6" l="1"/>
  <c r="C259" i="6" s="1"/>
  <c r="Q259" i="6" s="1"/>
  <c r="L258" i="7"/>
  <c r="D259" i="1"/>
  <c r="B259" i="1"/>
  <c r="C259" i="1" s="1"/>
  <c r="K257" i="7"/>
  <c r="L259" i="1" l="1"/>
  <c r="K259" i="1"/>
  <c r="H259" i="1"/>
  <c r="R259" i="1" s="1"/>
  <c r="I259" i="1"/>
  <c r="J259" i="1"/>
  <c r="M259" i="1"/>
  <c r="U259" i="6"/>
  <c r="Y259" i="6" s="1"/>
  <c r="AA259" i="6" s="1"/>
  <c r="S259" i="6"/>
  <c r="T259" i="6" s="1"/>
  <c r="X259" i="6" s="1"/>
  <c r="Z259" i="6" s="1"/>
  <c r="N259" i="1" l="1"/>
  <c r="W259" i="1" s="1"/>
  <c r="Q259" i="1"/>
  <c r="O259" i="1" l="1"/>
  <c r="S259" i="1" s="1"/>
  <c r="T259" i="1" s="1"/>
  <c r="P259" i="1"/>
  <c r="U259" i="1" s="1"/>
  <c r="V259" i="1"/>
  <c r="Y259" i="1" l="1"/>
  <c r="AA259" i="1" s="1"/>
  <c r="J258" i="7" s="1"/>
  <c r="X259" i="1"/>
  <c r="Z259" i="1" s="1"/>
  <c r="I258" i="7" l="1"/>
  <c r="K258" i="7" s="1"/>
  <c r="F259" i="7" l="1"/>
  <c r="B260" i="1" l="1"/>
  <c r="C260" i="1" s="1"/>
  <c r="D260" i="1"/>
  <c r="L259" i="7"/>
  <c r="B260" i="6"/>
  <c r="C260" i="6" s="1"/>
  <c r="Q260" i="6" s="1"/>
  <c r="S260" i="6" l="1"/>
  <c r="T260" i="6" s="1"/>
  <c r="X260" i="6" s="1"/>
  <c r="Z260" i="6" s="1"/>
  <c r="U260" i="6"/>
  <c r="Y260" i="6" s="1"/>
  <c r="AA260" i="6" s="1"/>
  <c r="I260" i="1"/>
  <c r="H260" i="1"/>
  <c r="K260" i="1"/>
  <c r="J260" i="1"/>
  <c r="M260" i="1"/>
  <c r="L260" i="1"/>
  <c r="N260" i="1" l="1"/>
  <c r="Q260" i="1"/>
  <c r="R260" i="1"/>
  <c r="W260" i="1" l="1"/>
  <c r="V260" i="1"/>
  <c r="O260" i="1"/>
  <c r="S260" i="1" s="1"/>
  <c r="T260" i="1" s="1"/>
  <c r="P260" i="1"/>
  <c r="U260" i="1" s="1"/>
  <c r="X260" i="1" l="1"/>
  <c r="Z260" i="1" s="1"/>
  <c r="I259" i="7" s="1"/>
  <c r="Y260" i="1"/>
  <c r="AA260" i="1" s="1"/>
  <c r="J259" i="7" s="1"/>
  <c r="F260" i="7" l="1"/>
  <c r="K259" i="7"/>
  <c r="B261" i="1" l="1"/>
  <c r="C261" i="1" s="1"/>
  <c r="D261" i="1"/>
  <c r="L260" i="7"/>
  <c r="B261" i="6"/>
  <c r="C261" i="6" s="1"/>
  <c r="Q261" i="6" s="1"/>
  <c r="S261" i="6" l="1"/>
  <c r="T261" i="6" s="1"/>
  <c r="X261" i="6" s="1"/>
  <c r="Z261" i="6" s="1"/>
  <c r="U261" i="6"/>
  <c r="Y261" i="6" s="1"/>
  <c r="AA261" i="6" s="1"/>
  <c r="L261" i="1"/>
  <c r="M261" i="1"/>
  <c r="I261" i="1"/>
  <c r="K261" i="1"/>
  <c r="J261" i="1"/>
  <c r="H261" i="1"/>
  <c r="R261" i="1" s="1"/>
  <c r="N261" i="1" l="1"/>
  <c r="Q261" i="1" l="1"/>
  <c r="P261" i="1"/>
  <c r="U261" i="1" s="1"/>
  <c r="O261" i="1"/>
  <c r="S261" i="1" s="1"/>
  <c r="T261" i="1" s="1"/>
  <c r="W261" i="1"/>
  <c r="V261" i="1"/>
  <c r="X261" i="1" l="1"/>
  <c r="Z261" i="1" s="1"/>
  <c r="I260" i="7" s="1"/>
  <c r="F261" i="7" s="1"/>
  <c r="Y261" i="1"/>
  <c r="AA261" i="1" s="1"/>
  <c r="J260" i="7" s="1"/>
  <c r="K260" i="7" l="1"/>
  <c r="B262" i="6"/>
  <c r="C262" i="6" s="1"/>
  <c r="Q262" i="6" s="1"/>
  <c r="B262" i="1"/>
  <c r="C262" i="1" s="1"/>
  <c r="L261" i="7"/>
  <c r="D262" i="1"/>
  <c r="K262" i="1" l="1"/>
  <c r="M262" i="1"/>
  <c r="H262" i="1"/>
  <c r="R262" i="1" s="1"/>
  <c r="I262" i="1"/>
  <c r="L262" i="1"/>
  <c r="J262" i="1"/>
  <c r="U262" i="6"/>
  <c r="Y262" i="6" s="1"/>
  <c r="AA262" i="6" s="1"/>
  <c r="S262" i="6"/>
  <c r="T262" i="6" s="1"/>
  <c r="X262" i="6" s="1"/>
  <c r="Z262" i="6" s="1"/>
  <c r="N262" i="1" l="1"/>
  <c r="Q262" i="1"/>
  <c r="V262" i="1"/>
  <c r="W262" i="1"/>
  <c r="P262" i="1" l="1"/>
  <c r="U262" i="1" s="1"/>
  <c r="Y262" i="1" s="1"/>
  <c r="AA262" i="1" s="1"/>
  <c r="J261" i="7" s="1"/>
  <c r="O262" i="1"/>
  <c r="S262" i="1" s="1"/>
  <c r="T262" i="1" s="1"/>
  <c r="X262" i="1" s="1"/>
  <c r="Z262" i="1" s="1"/>
  <c r="I261" i="7" s="1"/>
  <c r="K261" i="7" l="1"/>
  <c r="F262" i="7"/>
  <c r="D263" i="1" l="1"/>
  <c r="L262" i="7"/>
  <c r="B263" i="1"/>
  <c r="C263" i="1" s="1"/>
  <c r="B263" i="6"/>
  <c r="C263" i="6" s="1"/>
  <c r="Q263" i="6" s="1"/>
  <c r="U263" i="6" l="1"/>
  <c r="Y263" i="6" s="1"/>
  <c r="AA263" i="6" s="1"/>
  <c r="S263" i="6"/>
  <c r="T263" i="6" s="1"/>
  <c r="X263" i="6" s="1"/>
  <c r="Z263" i="6" s="1"/>
  <c r="I263" i="1"/>
  <c r="K263" i="1"/>
  <c r="J263" i="1"/>
  <c r="L263" i="1"/>
  <c r="H263" i="1"/>
  <c r="M263" i="1"/>
  <c r="R263" i="1" l="1"/>
  <c r="N263" i="1"/>
  <c r="Q263" i="1"/>
  <c r="P263" i="1" l="1"/>
  <c r="U263" i="1" s="1"/>
  <c r="O263" i="1"/>
  <c r="S263" i="1" s="1"/>
  <c r="T263" i="1" s="1"/>
  <c r="W263" i="1"/>
  <c r="V263" i="1"/>
  <c r="Y263" i="1" l="1"/>
  <c r="AA263" i="1" s="1"/>
  <c r="J262" i="7" s="1"/>
  <c r="X263" i="1"/>
  <c r="Z263" i="1" s="1"/>
  <c r="I262" i="7" s="1"/>
  <c r="K262" i="7" l="1"/>
  <c r="F263" i="7"/>
  <c r="B264" i="1" l="1"/>
  <c r="C264" i="1" s="1"/>
  <c r="B264" i="6"/>
  <c r="C264" i="6" s="1"/>
  <c r="Q264" i="6" s="1"/>
  <c r="L263" i="7"/>
  <c r="D264" i="1"/>
  <c r="J264" i="1" l="1"/>
  <c r="M264" i="1"/>
  <c r="K264" i="1"/>
  <c r="H264" i="1"/>
  <c r="I264" i="1"/>
  <c r="L264" i="1"/>
  <c r="U264" i="6"/>
  <c r="Y264" i="6" s="1"/>
  <c r="AA264" i="6" s="1"/>
  <c r="S264" i="6"/>
  <c r="T264" i="6" s="1"/>
  <c r="X264" i="6" s="1"/>
  <c r="Z264" i="6" s="1"/>
  <c r="N264" i="1" l="1"/>
  <c r="Q264" i="1"/>
  <c r="R264" i="1"/>
  <c r="W264" i="1" l="1"/>
  <c r="V264" i="1"/>
  <c r="O264" i="1"/>
  <c r="S264" i="1" s="1"/>
  <c r="T264" i="1" s="1"/>
  <c r="P264" i="1"/>
  <c r="U264" i="1" s="1"/>
  <c r="X264" i="1" l="1"/>
  <c r="Z264" i="1" s="1"/>
  <c r="I263" i="7" s="1"/>
  <c r="Y264" i="1"/>
  <c r="AA264" i="1" s="1"/>
  <c r="J263" i="7" s="1"/>
  <c r="K263" i="7" l="1"/>
  <c r="F264" i="7"/>
  <c r="L264" i="7" l="1"/>
  <c r="B265" i="6"/>
  <c r="C265" i="6" s="1"/>
  <c r="Q265" i="6" s="1"/>
  <c r="D265" i="1"/>
  <c r="B265" i="1"/>
  <c r="C265" i="1" s="1"/>
  <c r="K265" i="1" l="1"/>
  <c r="H265" i="1"/>
  <c r="R265" i="1" s="1"/>
  <c r="I265" i="1"/>
  <c r="J265" i="1"/>
  <c r="M265" i="1"/>
  <c r="L265" i="1"/>
  <c r="U265" i="6"/>
  <c r="Y265" i="6" s="1"/>
  <c r="AA265" i="6" s="1"/>
  <c r="S265" i="6"/>
  <c r="T265" i="6" s="1"/>
  <c r="X265" i="6" s="1"/>
  <c r="Z265" i="6" s="1"/>
  <c r="N265" i="1" l="1"/>
  <c r="Q265" i="1"/>
  <c r="V265" i="1"/>
  <c r="W265" i="1"/>
  <c r="P265" i="1" l="1"/>
  <c r="U265" i="1" s="1"/>
  <c r="Y265" i="1" s="1"/>
  <c r="AA265" i="1" s="1"/>
  <c r="J264" i="7" s="1"/>
  <c r="O265" i="1"/>
  <c r="S265" i="1" s="1"/>
  <c r="T265" i="1" s="1"/>
  <c r="X265" i="1" s="1"/>
  <c r="Z265" i="1" s="1"/>
  <c r="I264" i="7" s="1"/>
  <c r="K264" i="7" l="1"/>
  <c r="F265" i="7" l="1"/>
  <c r="B266" i="6" l="1"/>
  <c r="C266" i="6" s="1"/>
  <c r="Q266" i="6" s="1"/>
  <c r="L265" i="7"/>
  <c r="B266" i="1"/>
  <c r="C266" i="1" s="1"/>
  <c r="D266" i="1"/>
  <c r="L266" i="1" l="1"/>
  <c r="M266" i="1"/>
  <c r="I266" i="1"/>
  <c r="H266" i="1"/>
  <c r="J266" i="1"/>
  <c r="K266" i="1"/>
  <c r="S266" i="6"/>
  <c r="T266" i="6" s="1"/>
  <c r="X266" i="6" s="1"/>
  <c r="Z266" i="6" s="1"/>
  <c r="U266" i="6"/>
  <c r="Y266" i="6" s="1"/>
  <c r="AA266" i="6" s="1"/>
  <c r="R266" i="1" l="1"/>
  <c r="N266" i="1"/>
  <c r="Q266" i="1"/>
  <c r="P266" i="1" l="1"/>
  <c r="U266" i="1" s="1"/>
  <c r="O266" i="1"/>
  <c r="S266" i="1" s="1"/>
  <c r="T266" i="1" s="1"/>
  <c r="W266" i="1"/>
  <c r="V266" i="1"/>
  <c r="Y266" i="1" l="1"/>
  <c r="AA266" i="1" s="1"/>
  <c r="J265" i="7" s="1"/>
  <c r="X266" i="1"/>
  <c r="Z266" i="1" s="1"/>
  <c r="I265" i="7" s="1"/>
  <c r="K265" i="7" l="1"/>
  <c r="F266" i="7"/>
  <c r="B267" i="1" l="1"/>
  <c r="C267" i="1" s="1"/>
  <c r="B267" i="6"/>
  <c r="C267" i="6" s="1"/>
  <c r="Q267" i="6" s="1"/>
  <c r="D267" i="1"/>
  <c r="L266" i="7"/>
  <c r="S267" i="6" l="1"/>
  <c r="T267" i="6" s="1"/>
  <c r="X267" i="6" s="1"/>
  <c r="Z267" i="6" s="1"/>
  <c r="U267" i="6"/>
  <c r="Y267" i="6" s="1"/>
  <c r="AA267" i="6" s="1"/>
  <c r="J267" i="1"/>
  <c r="H267" i="1"/>
  <c r="M267" i="1"/>
  <c r="L267" i="1"/>
  <c r="I267" i="1"/>
  <c r="K267" i="1"/>
  <c r="R267" i="1" l="1"/>
  <c r="N267" i="1"/>
  <c r="Q267" i="1"/>
  <c r="P267" i="1" l="1"/>
  <c r="U267" i="1" s="1"/>
  <c r="O267" i="1"/>
  <c r="S267" i="1" s="1"/>
  <c r="T267" i="1" s="1"/>
  <c r="W267" i="1"/>
  <c r="V267" i="1"/>
  <c r="X267" i="1" l="1"/>
  <c r="Z267" i="1" s="1"/>
  <c r="I266" i="7" s="1"/>
  <c r="Y267" i="1"/>
  <c r="AA267" i="1" s="1"/>
  <c r="J266" i="7" l="1"/>
  <c r="F267" i="7" s="1"/>
  <c r="D268" i="1" l="1"/>
  <c r="B268" i="6"/>
  <c r="C268" i="6" s="1"/>
  <c r="Q268" i="6" s="1"/>
  <c r="L267" i="7"/>
  <c r="B268" i="1"/>
  <c r="C268" i="1" s="1"/>
  <c r="K266" i="7"/>
  <c r="J268" i="1"/>
  <c r="M268" i="1"/>
  <c r="L268" i="1"/>
  <c r="K268" i="1"/>
  <c r="I268" i="1"/>
  <c r="H268" i="1"/>
  <c r="R268" i="1" s="1"/>
  <c r="S268" i="6"/>
  <c r="T268" i="6" s="1"/>
  <c r="X268" i="6" s="1"/>
  <c r="Z268" i="6" s="1"/>
  <c r="U268" i="6"/>
  <c r="Y268" i="6" s="1"/>
  <c r="AA268" i="6" s="1"/>
  <c r="N268" i="1" l="1"/>
  <c r="Q268" i="1"/>
  <c r="P268" i="1" l="1"/>
  <c r="U268" i="1" s="1"/>
  <c r="O268" i="1"/>
  <c r="S268" i="1" s="1"/>
  <c r="T268" i="1" s="1"/>
  <c r="V268" i="1"/>
  <c r="W268" i="1"/>
  <c r="X268" i="1" l="1"/>
  <c r="Z268" i="1" s="1"/>
  <c r="I267" i="7" s="1"/>
  <c r="Y268" i="1"/>
  <c r="AA268" i="1" s="1"/>
  <c r="J267" i="7" s="1"/>
  <c r="K267" i="7" l="1"/>
  <c r="F268" i="7"/>
  <c r="D269" i="1" l="1"/>
  <c r="B269" i="1"/>
  <c r="C269" i="1" s="1"/>
  <c r="L268" i="7"/>
  <c r="B269" i="6"/>
  <c r="C269" i="6" s="1"/>
  <c r="Q269" i="6" s="1"/>
  <c r="S269" i="6" l="1"/>
  <c r="T269" i="6" s="1"/>
  <c r="X269" i="6" s="1"/>
  <c r="Z269" i="6" s="1"/>
  <c r="U269" i="6"/>
  <c r="Y269" i="6" s="1"/>
  <c r="AA269" i="6" s="1"/>
  <c r="H269" i="1"/>
  <c r="J269" i="1"/>
  <c r="K269" i="1"/>
  <c r="M269" i="1"/>
  <c r="L269" i="1"/>
  <c r="I269" i="1"/>
  <c r="R269" i="1" l="1"/>
  <c r="N269" i="1"/>
  <c r="Q269" i="1"/>
  <c r="P269" i="1" l="1"/>
  <c r="U269" i="1" s="1"/>
  <c r="O269" i="1"/>
  <c r="S269" i="1" s="1"/>
  <c r="T269" i="1" s="1"/>
  <c r="W269" i="1"/>
  <c r="V269" i="1"/>
  <c r="X269" i="1" l="1"/>
  <c r="Z269" i="1" s="1"/>
  <c r="I268" i="7" s="1"/>
  <c r="Y269" i="1"/>
  <c r="AA269" i="1" s="1"/>
  <c r="J268" i="7" s="1"/>
  <c r="F269" i="7" l="1"/>
  <c r="B270" i="6" l="1"/>
  <c r="C270" i="6" s="1"/>
  <c r="Q270" i="6" s="1"/>
  <c r="B270" i="1"/>
  <c r="C270" i="1" s="1"/>
  <c r="L269" i="7"/>
  <c r="D270" i="1"/>
  <c r="K268" i="7"/>
  <c r="I270" i="1" l="1"/>
  <c r="M270" i="1"/>
  <c r="K270" i="1"/>
  <c r="H270" i="1"/>
  <c r="R270" i="1" s="1"/>
  <c r="L270" i="1"/>
  <c r="J270" i="1"/>
  <c r="S270" i="6"/>
  <c r="T270" i="6" s="1"/>
  <c r="X270" i="6" s="1"/>
  <c r="Z270" i="6" s="1"/>
  <c r="U270" i="6"/>
  <c r="Y270" i="6" s="1"/>
  <c r="AA270" i="6" s="1"/>
  <c r="N270" i="1" l="1"/>
  <c r="Q270" i="1"/>
  <c r="W270" i="1"/>
  <c r="V270" i="1" l="1"/>
  <c r="P270" i="1"/>
  <c r="U270" i="1" s="1"/>
  <c r="O270" i="1"/>
  <c r="S270" i="1" s="1"/>
  <c r="T270" i="1" s="1"/>
  <c r="X270" i="1" l="1"/>
  <c r="Z270" i="1" s="1"/>
  <c r="I269" i="7" s="1"/>
  <c r="Y270" i="1"/>
  <c r="AA270" i="1" s="1"/>
  <c r="J269" i="7" s="1"/>
  <c r="F270" i="7" l="1"/>
  <c r="D271" i="1" l="1"/>
  <c r="B271" i="6"/>
  <c r="C271" i="6" s="1"/>
  <c r="Q271" i="6" s="1"/>
  <c r="L270" i="7"/>
  <c r="B271" i="1"/>
  <c r="C271" i="1" s="1"/>
  <c r="K269" i="7"/>
  <c r="S271" i="6" l="1"/>
  <c r="T271" i="6" s="1"/>
  <c r="X271" i="6" s="1"/>
  <c r="Z271" i="6" s="1"/>
  <c r="U271" i="6"/>
  <c r="Y271" i="6" s="1"/>
  <c r="AA271" i="6" s="1"/>
  <c r="J271" i="1"/>
  <c r="K271" i="1"/>
  <c r="L271" i="1"/>
  <c r="I271" i="1"/>
  <c r="H271" i="1"/>
  <c r="R271" i="1" s="1"/>
  <c r="M271" i="1"/>
  <c r="N271" i="1" l="1"/>
  <c r="Q271" i="1" l="1"/>
  <c r="O271" i="1"/>
  <c r="S271" i="1" s="1"/>
  <c r="T271" i="1" s="1"/>
  <c r="P271" i="1"/>
  <c r="U271" i="1" s="1"/>
  <c r="V271" i="1"/>
  <c r="W271" i="1"/>
  <c r="Y271" i="1" l="1"/>
  <c r="AA271" i="1" s="1"/>
  <c r="J270" i="7" s="1"/>
  <c r="X271" i="1"/>
  <c r="Z271" i="1" s="1"/>
  <c r="I270" i="7" s="1"/>
  <c r="K270" i="7" l="1"/>
  <c r="F271" i="7" l="1"/>
  <c r="L271" i="7" l="1"/>
  <c r="B272" i="6"/>
  <c r="C272" i="6" s="1"/>
  <c r="Q272" i="6" s="1"/>
  <c r="B272" i="1"/>
  <c r="C272" i="1" s="1"/>
  <c r="D272" i="1"/>
  <c r="H272" i="1" l="1"/>
  <c r="L272" i="1"/>
  <c r="M272" i="1"/>
  <c r="I272" i="1"/>
  <c r="K272" i="1"/>
  <c r="J272" i="1"/>
  <c r="S272" i="6"/>
  <c r="T272" i="6" s="1"/>
  <c r="X272" i="6" s="1"/>
  <c r="Z272" i="6" s="1"/>
  <c r="U272" i="6"/>
  <c r="Y272" i="6" s="1"/>
  <c r="AA272" i="6" s="1"/>
  <c r="N272" i="1" l="1"/>
  <c r="R272" i="1"/>
  <c r="P272" i="1" l="1"/>
  <c r="O272" i="1"/>
  <c r="W272" i="1"/>
  <c r="V272" i="1"/>
  <c r="Q272" i="1"/>
  <c r="S272" i="1" l="1"/>
  <c r="T272" i="1" s="1"/>
  <c r="X272" i="1"/>
  <c r="Z272" i="1" s="1"/>
  <c r="I271" i="7" s="1"/>
  <c r="U272" i="1"/>
  <c r="Y272" i="1" s="1"/>
  <c r="AA272" i="1" s="1"/>
  <c r="J271" i="7" s="1"/>
  <c r="F272" i="7" l="1"/>
  <c r="B273" i="6" l="1"/>
  <c r="C273" i="6" s="1"/>
  <c r="Q273" i="6" s="1"/>
  <c r="B273" i="1"/>
  <c r="C273" i="1" s="1"/>
  <c r="L272" i="7"/>
  <c r="D273" i="1"/>
  <c r="K271" i="7"/>
  <c r="I273" i="1" l="1"/>
  <c r="J273" i="1"/>
  <c r="K273" i="1"/>
  <c r="L273" i="1"/>
  <c r="H273" i="1"/>
  <c r="R273" i="1" s="1"/>
  <c r="M273" i="1"/>
  <c r="S273" i="6"/>
  <c r="T273" i="6" s="1"/>
  <c r="X273" i="6" s="1"/>
  <c r="Z273" i="6" s="1"/>
  <c r="U273" i="6"/>
  <c r="Y273" i="6" s="1"/>
  <c r="AA273" i="6" s="1"/>
  <c r="N273" i="1" l="1"/>
  <c r="V273" i="1" s="1"/>
  <c r="P273" i="1" l="1"/>
  <c r="O273" i="1"/>
  <c r="Q273" i="1"/>
  <c r="U273" i="1" s="1"/>
  <c r="W273" i="1"/>
  <c r="S273" i="1" l="1"/>
  <c r="T273" i="1" s="1"/>
  <c r="X273" i="1" s="1"/>
  <c r="Z273" i="1" s="1"/>
  <c r="I272" i="7" s="1"/>
  <c r="Y273" i="1"/>
  <c r="AA273" i="1" s="1"/>
  <c r="J272" i="7" s="1"/>
  <c r="K272" i="7" l="1"/>
  <c r="F273" i="7"/>
  <c r="B274" i="6" l="1"/>
  <c r="C274" i="6" s="1"/>
  <c r="Q274" i="6" s="1"/>
  <c r="B274" i="1"/>
  <c r="C274" i="1" s="1"/>
  <c r="L273" i="7"/>
  <c r="D274" i="1"/>
  <c r="J274" i="1" l="1"/>
  <c r="K274" i="1"/>
  <c r="I274" i="1"/>
  <c r="H274" i="1"/>
  <c r="R274" i="1" s="1"/>
  <c r="M274" i="1"/>
  <c r="L274" i="1"/>
  <c r="U274" i="6"/>
  <c r="Y274" i="6" s="1"/>
  <c r="AA274" i="6" s="1"/>
  <c r="S274" i="6"/>
  <c r="T274" i="6" s="1"/>
  <c r="X274" i="6" s="1"/>
  <c r="Z274" i="6" s="1"/>
  <c r="N274" i="1" l="1"/>
  <c r="Q274" i="1"/>
  <c r="V274" i="1"/>
  <c r="W274" i="1" l="1"/>
  <c r="O274" i="1"/>
  <c r="S274" i="1" s="1"/>
  <c r="T274" i="1" s="1"/>
  <c r="P274" i="1"/>
  <c r="U274" i="1" s="1"/>
  <c r="Y274" i="1" l="1"/>
  <c r="AA274" i="1" s="1"/>
  <c r="J273" i="7" s="1"/>
  <c r="X274" i="1"/>
  <c r="Z274" i="1" s="1"/>
  <c r="I273" i="7" s="1"/>
  <c r="F274" i="7" l="1"/>
  <c r="B275" i="6" l="1"/>
  <c r="C275" i="6" s="1"/>
  <c r="Q275" i="6" s="1"/>
  <c r="B275" i="1"/>
  <c r="C275" i="1" s="1"/>
  <c r="D275" i="1"/>
  <c r="L274" i="7"/>
  <c r="K273" i="7"/>
  <c r="H275" i="1" l="1"/>
  <c r="K275" i="1"/>
  <c r="M275" i="1"/>
  <c r="L275" i="1"/>
  <c r="J275" i="1"/>
  <c r="I275" i="1"/>
  <c r="S275" i="6"/>
  <c r="T275" i="6" s="1"/>
  <c r="X275" i="6" s="1"/>
  <c r="Z275" i="6" s="1"/>
  <c r="U275" i="6"/>
  <c r="Y275" i="6" s="1"/>
  <c r="AA275" i="6" s="1"/>
  <c r="N275" i="1" l="1"/>
  <c r="Q275" i="1"/>
  <c r="R275" i="1"/>
  <c r="V275" i="1" l="1"/>
  <c r="W275" i="1"/>
  <c r="O275" i="1"/>
  <c r="S275" i="1" s="1"/>
  <c r="T275" i="1" s="1"/>
  <c r="P275" i="1"/>
  <c r="U275" i="1" s="1"/>
  <c r="Y275" i="1" s="1"/>
  <c r="AA275" i="1" s="1"/>
  <c r="J274" i="7" s="1"/>
  <c r="X275" i="1" l="1"/>
  <c r="Z275" i="1" s="1"/>
  <c r="I274" i="7" s="1"/>
  <c r="K274" i="7" s="1"/>
  <c r="F275" i="7"/>
  <c r="L275" i="7" l="1"/>
  <c r="B276" i="6"/>
  <c r="C276" i="6" s="1"/>
  <c r="Q276" i="6" s="1"/>
  <c r="B276" i="1"/>
  <c r="C276" i="1" s="1"/>
  <c r="D276" i="1"/>
  <c r="S276" i="6" l="1"/>
  <c r="T276" i="6" s="1"/>
  <c r="X276" i="6" s="1"/>
  <c r="Z276" i="6" s="1"/>
  <c r="U276" i="6"/>
  <c r="Y276" i="6" s="1"/>
  <c r="AA276" i="6" s="1"/>
  <c r="K276" i="1"/>
  <c r="J276" i="1"/>
  <c r="M276" i="1"/>
  <c r="I276" i="1"/>
  <c r="H276" i="1"/>
  <c r="R276" i="1" s="1"/>
  <c r="L276" i="1"/>
  <c r="N276" i="1" l="1"/>
  <c r="Q276" i="1"/>
  <c r="V276" i="1"/>
  <c r="W276" i="1"/>
  <c r="P276" i="1" l="1"/>
  <c r="U276" i="1" s="1"/>
  <c r="Y276" i="1" s="1"/>
  <c r="AA276" i="1" s="1"/>
  <c r="J275" i="7" s="1"/>
  <c r="O276" i="1"/>
  <c r="S276" i="1" s="1"/>
  <c r="T276" i="1" s="1"/>
  <c r="X276" i="1" s="1"/>
  <c r="Z276" i="1" s="1"/>
  <c r="I275" i="7" s="1"/>
  <c r="K275" i="7" l="1"/>
  <c r="F276" i="7"/>
  <c r="D277" i="1" l="1"/>
  <c r="L276" i="7"/>
  <c r="B277" i="6"/>
  <c r="C277" i="6" s="1"/>
  <c r="Q277" i="6" s="1"/>
  <c r="B277" i="1"/>
  <c r="C277" i="1" s="1"/>
  <c r="S277" i="6" l="1"/>
  <c r="T277" i="6" s="1"/>
  <c r="X277" i="6" s="1"/>
  <c r="Z277" i="6" s="1"/>
  <c r="U277" i="6"/>
  <c r="Y277" i="6" s="1"/>
  <c r="AA277" i="6" s="1"/>
  <c r="J277" i="1"/>
  <c r="K277" i="1"/>
  <c r="M277" i="1"/>
  <c r="H277" i="1"/>
  <c r="R277" i="1" s="1"/>
  <c r="L277" i="1"/>
  <c r="I277" i="1"/>
  <c r="N277" i="1" l="1"/>
  <c r="Q277" i="1"/>
  <c r="P277" i="1" l="1"/>
  <c r="U277" i="1" s="1"/>
  <c r="O277" i="1"/>
  <c r="S277" i="1" s="1"/>
  <c r="T277" i="1" s="1"/>
  <c r="V277" i="1"/>
  <c r="W277" i="1"/>
  <c r="X277" i="1" l="1"/>
  <c r="Z277" i="1" s="1"/>
  <c r="I276" i="7" s="1"/>
  <c r="Y277" i="1"/>
  <c r="AA277" i="1" s="1"/>
  <c r="J276" i="7" s="1"/>
  <c r="K276" i="7" l="1"/>
  <c r="F277" i="7"/>
  <c r="B278" i="6" l="1"/>
  <c r="C278" i="6" s="1"/>
  <c r="Q278" i="6" s="1"/>
  <c r="D278" i="1"/>
  <c r="L277" i="7"/>
  <c r="B278" i="1"/>
  <c r="C278" i="1" s="1"/>
  <c r="M278" i="1" l="1"/>
  <c r="K278" i="1"/>
  <c r="J278" i="1"/>
  <c r="I278" i="1"/>
  <c r="L278" i="1"/>
  <c r="H278" i="1"/>
  <c r="R278" i="1" s="1"/>
  <c r="U278" i="6"/>
  <c r="Y278" i="6" s="1"/>
  <c r="AA278" i="6" s="1"/>
  <c r="S278" i="6"/>
  <c r="T278" i="6" s="1"/>
  <c r="X278" i="6" s="1"/>
  <c r="Z278" i="6" s="1"/>
  <c r="N278" i="1" l="1"/>
  <c r="Q278" i="1"/>
  <c r="W278" i="1"/>
  <c r="V278" i="1"/>
  <c r="P278" i="1" l="1"/>
  <c r="U278" i="1" s="1"/>
  <c r="Y278" i="1" s="1"/>
  <c r="AA278" i="1" s="1"/>
  <c r="J277" i="7" s="1"/>
  <c r="O278" i="1"/>
  <c r="S278" i="1" s="1"/>
  <c r="T278" i="1" s="1"/>
  <c r="X278" i="1" s="1"/>
  <c r="Z278" i="1" s="1"/>
  <c r="I277" i="7" s="1"/>
  <c r="K277" i="7" l="1"/>
  <c r="F278" i="7"/>
  <c r="L278" i="7" l="1"/>
  <c r="D279" i="1"/>
  <c r="B279" i="6"/>
  <c r="C279" i="6" s="1"/>
  <c r="Q279" i="6" s="1"/>
  <c r="B279" i="1"/>
  <c r="C279" i="1" s="1"/>
  <c r="S279" i="6" l="1"/>
  <c r="T279" i="6" s="1"/>
  <c r="X279" i="6" s="1"/>
  <c r="Z279" i="6" s="1"/>
  <c r="U279" i="6"/>
  <c r="Y279" i="6" s="1"/>
  <c r="AA279" i="6" s="1"/>
  <c r="H279" i="1"/>
  <c r="J279" i="1"/>
  <c r="K279" i="1"/>
  <c r="L279" i="1"/>
  <c r="I279" i="1"/>
  <c r="M279" i="1"/>
  <c r="N279" i="1" l="1"/>
  <c r="Q279" i="1"/>
  <c r="R279" i="1"/>
  <c r="W279" i="1" l="1"/>
  <c r="V279" i="1"/>
  <c r="O279" i="1"/>
  <c r="S279" i="1" s="1"/>
  <c r="T279" i="1" s="1"/>
  <c r="P279" i="1"/>
  <c r="U279" i="1" s="1"/>
  <c r="Y279" i="1" l="1"/>
  <c r="AA279" i="1" s="1"/>
  <c r="J278" i="7" s="1"/>
  <c r="X279" i="1"/>
  <c r="Z279" i="1" s="1"/>
  <c r="I278" i="7" s="1"/>
  <c r="K278" i="7" l="1"/>
  <c r="F279" i="7"/>
  <c r="B280" i="6" l="1"/>
  <c r="C280" i="6" s="1"/>
  <c r="Q280" i="6" s="1"/>
  <c r="B280" i="1"/>
  <c r="C280" i="1" s="1"/>
  <c r="L279" i="7"/>
  <c r="D280" i="1"/>
  <c r="K280" i="1" l="1"/>
  <c r="M280" i="1"/>
  <c r="L280" i="1"/>
  <c r="J280" i="1"/>
  <c r="I280" i="1"/>
  <c r="H280" i="1"/>
  <c r="R280" i="1" s="1"/>
  <c r="U280" i="6"/>
  <c r="Y280" i="6" s="1"/>
  <c r="AA280" i="6" s="1"/>
  <c r="S280" i="6"/>
  <c r="T280" i="6" s="1"/>
  <c r="X280" i="6" s="1"/>
  <c r="Z280" i="6" s="1"/>
  <c r="N280" i="1" l="1"/>
  <c r="Q280" i="1"/>
  <c r="O280" i="1" l="1"/>
  <c r="P280" i="1"/>
  <c r="U280" i="1"/>
  <c r="S280" i="1"/>
  <c r="T280" i="1" s="1"/>
  <c r="W280" i="1"/>
  <c r="V280" i="1"/>
  <c r="X280" i="1" l="1"/>
  <c r="Z280" i="1" s="1"/>
  <c r="I279" i="7" s="1"/>
  <c r="Y280" i="1"/>
  <c r="AA280" i="1" s="1"/>
  <c r="J279" i="7" s="1"/>
  <c r="K279" i="7" l="1"/>
  <c r="F280" i="7"/>
  <c r="B281" i="6" l="1"/>
  <c r="C281" i="6" s="1"/>
  <c r="Q281" i="6" s="1"/>
  <c r="B281" i="1"/>
  <c r="C281" i="1" s="1"/>
  <c r="L280" i="7"/>
  <c r="D281" i="1"/>
  <c r="K281" i="1" l="1"/>
  <c r="H281" i="1"/>
  <c r="R281" i="1" s="1"/>
  <c r="J281" i="1"/>
  <c r="M281" i="1"/>
  <c r="I281" i="1"/>
  <c r="L281" i="1"/>
  <c r="U281" i="6"/>
  <c r="Y281" i="6" s="1"/>
  <c r="AA281" i="6" s="1"/>
  <c r="S281" i="6"/>
  <c r="T281" i="6" s="1"/>
  <c r="X281" i="6" s="1"/>
  <c r="Z281" i="6" s="1"/>
  <c r="N281" i="1" l="1"/>
  <c r="Q281" i="1"/>
  <c r="W281" i="1"/>
  <c r="V281" i="1"/>
  <c r="O281" i="1" l="1"/>
  <c r="S281" i="1" s="1"/>
  <c r="T281" i="1" s="1"/>
  <c r="X281" i="1" s="1"/>
  <c r="Z281" i="1" s="1"/>
  <c r="I280" i="7" s="1"/>
  <c r="P281" i="1"/>
  <c r="U281" i="1" s="1"/>
  <c r="Y281" i="1" s="1"/>
  <c r="AA281" i="1" s="1"/>
  <c r="J280" i="7" s="1"/>
  <c r="K280" i="7" l="1"/>
  <c r="F281" i="7"/>
  <c r="D282" i="1" l="1"/>
  <c r="B282" i="6"/>
  <c r="C282" i="6" s="1"/>
  <c r="Q282" i="6" s="1"/>
  <c r="B282" i="1"/>
  <c r="C282" i="1" s="1"/>
  <c r="L281" i="7"/>
  <c r="S282" i="6" l="1"/>
  <c r="T282" i="6" s="1"/>
  <c r="X282" i="6" s="1"/>
  <c r="Z282" i="6" s="1"/>
  <c r="U282" i="6"/>
  <c r="Y282" i="6" s="1"/>
  <c r="AA282" i="6" s="1"/>
  <c r="J282" i="1"/>
  <c r="M282" i="1"/>
  <c r="H282" i="1"/>
  <c r="K282" i="1"/>
  <c r="I282" i="1"/>
  <c r="L282" i="1"/>
  <c r="N282" i="1" l="1"/>
  <c r="Q282" i="1"/>
  <c r="R282" i="1"/>
  <c r="V282" i="1" l="1"/>
  <c r="W282" i="1"/>
  <c r="P282" i="1"/>
  <c r="U282" i="1" s="1"/>
  <c r="O282" i="1"/>
  <c r="S282" i="1" s="1"/>
  <c r="T282" i="1" s="1"/>
  <c r="Y282" i="1" l="1"/>
  <c r="AA282" i="1" s="1"/>
  <c r="J281" i="7" s="1"/>
  <c r="X282" i="1"/>
  <c r="Z282" i="1" s="1"/>
  <c r="I281" i="7" s="1"/>
  <c r="F282" i="7" l="1"/>
  <c r="D283" i="1" l="1"/>
  <c r="B283" i="6"/>
  <c r="C283" i="6" s="1"/>
  <c r="Q283" i="6" s="1"/>
  <c r="B283" i="1"/>
  <c r="C283" i="1" s="1"/>
  <c r="L282" i="7"/>
  <c r="K281" i="7"/>
  <c r="S283" i="6" l="1"/>
  <c r="T283" i="6" s="1"/>
  <c r="X283" i="6" s="1"/>
  <c r="Z283" i="6" s="1"/>
  <c r="U283" i="6"/>
  <c r="Y283" i="6" s="1"/>
  <c r="AA283" i="6" s="1"/>
  <c r="M283" i="1"/>
  <c r="I283" i="1"/>
  <c r="K283" i="1"/>
  <c r="H283" i="1"/>
  <c r="R283" i="1" s="1"/>
  <c r="L283" i="1"/>
  <c r="J283" i="1"/>
  <c r="N283" i="1" l="1"/>
  <c r="Q283" i="1"/>
  <c r="W283" i="1"/>
  <c r="V283" i="1"/>
  <c r="P283" i="1" l="1"/>
  <c r="U283" i="1" s="1"/>
  <c r="Y283" i="1" s="1"/>
  <c r="AA283" i="1" s="1"/>
  <c r="J282" i="7" s="1"/>
  <c r="O283" i="1"/>
  <c r="S283" i="1" s="1"/>
  <c r="T283" i="1" s="1"/>
  <c r="X283" i="1" s="1"/>
  <c r="Z283" i="1" s="1"/>
  <c r="I282" i="7" s="1"/>
  <c r="K282" i="7" l="1"/>
  <c r="F283" i="7"/>
  <c r="B284" i="1" l="1"/>
  <c r="C284" i="1" s="1"/>
  <c r="B284" i="6"/>
  <c r="C284" i="6" s="1"/>
  <c r="Q284" i="6" s="1"/>
  <c r="L283" i="7"/>
  <c r="D284" i="1"/>
  <c r="M284" i="1" l="1"/>
  <c r="K284" i="1"/>
  <c r="I284" i="1"/>
  <c r="H284" i="1"/>
  <c r="R284" i="1" s="1"/>
  <c r="J284" i="1"/>
  <c r="L284" i="1"/>
  <c r="S284" i="6"/>
  <c r="T284" i="6" s="1"/>
  <c r="X284" i="6" s="1"/>
  <c r="Z284" i="6" s="1"/>
  <c r="U284" i="6"/>
  <c r="Y284" i="6" s="1"/>
  <c r="AA284" i="6" s="1"/>
  <c r="N284" i="1" l="1"/>
  <c r="Q284" i="1"/>
  <c r="O284" i="1" l="1"/>
  <c r="P284" i="1"/>
  <c r="S284" i="1"/>
  <c r="T284" i="1" s="1"/>
  <c r="U284" i="1"/>
  <c r="W284" i="1"/>
  <c r="V284" i="1"/>
  <c r="Y284" i="1" l="1"/>
  <c r="AA284" i="1" s="1"/>
  <c r="J283" i="7" s="1"/>
  <c r="X284" i="1"/>
  <c r="Z284" i="1" s="1"/>
  <c r="I283" i="7" s="1"/>
  <c r="K283" i="7" l="1"/>
  <c r="F284" i="7"/>
  <c r="B285" i="1" l="1"/>
  <c r="C285" i="1" s="1"/>
  <c r="B285" i="6"/>
  <c r="C285" i="6" s="1"/>
  <c r="Q285" i="6" s="1"/>
  <c r="L284" i="7"/>
  <c r="D285" i="1"/>
  <c r="M285" i="1" l="1"/>
  <c r="J285" i="1"/>
  <c r="H285" i="1"/>
  <c r="I285" i="1"/>
  <c r="L285" i="1"/>
  <c r="K285" i="1"/>
  <c r="S285" i="6"/>
  <c r="T285" i="6" s="1"/>
  <c r="X285" i="6" s="1"/>
  <c r="Z285" i="6" s="1"/>
  <c r="U285" i="6"/>
  <c r="Y285" i="6" s="1"/>
  <c r="AA285" i="6" s="1"/>
  <c r="N285" i="1" l="1"/>
  <c r="Q285" i="1"/>
  <c r="R285" i="1"/>
  <c r="V285" i="1" l="1"/>
  <c r="W285" i="1"/>
  <c r="O285" i="1"/>
  <c r="S285" i="1" s="1"/>
  <c r="T285" i="1" s="1"/>
  <c r="P285" i="1"/>
  <c r="U285" i="1" s="1"/>
  <c r="X285" i="1" l="1"/>
  <c r="Z285" i="1" s="1"/>
  <c r="I284" i="7" s="1"/>
  <c r="Y285" i="1"/>
  <c r="AA285" i="1" s="1"/>
  <c r="J284" i="7" s="1"/>
  <c r="K284" i="7" l="1"/>
  <c r="F285" i="7"/>
  <c r="B286" i="1" l="1"/>
  <c r="C286" i="1" s="1"/>
  <c r="B286" i="6"/>
  <c r="C286" i="6" s="1"/>
  <c r="Q286" i="6" s="1"/>
  <c r="L285" i="7"/>
  <c r="D286" i="1"/>
  <c r="M286" i="1" l="1"/>
  <c r="I286" i="1"/>
  <c r="K286" i="1"/>
  <c r="J286" i="1"/>
  <c r="H286" i="1"/>
  <c r="R286" i="1" s="1"/>
  <c r="L286" i="1"/>
  <c r="U286" i="6"/>
  <c r="Y286" i="6" s="1"/>
  <c r="AA286" i="6" s="1"/>
  <c r="S286" i="6"/>
  <c r="T286" i="6" s="1"/>
  <c r="X286" i="6" s="1"/>
  <c r="Z286" i="6" s="1"/>
  <c r="N286" i="1" l="1"/>
  <c r="Q286" i="1"/>
  <c r="V286" i="1"/>
  <c r="W286" i="1"/>
  <c r="P286" i="1" l="1"/>
  <c r="U286" i="1" s="1"/>
  <c r="Y286" i="1" s="1"/>
  <c r="AA286" i="1" s="1"/>
  <c r="J285" i="7" s="1"/>
  <c r="O286" i="1"/>
  <c r="S286" i="1" s="1"/>
  <c r="T286" i="1" s="1"/>
  <c r="X286" i="1" s="1"/>
  <c r="Z286" i="1" s="1"/>
  <c r="I285" i="7" s="1"/>
  <c r="K285" i="7" l="1"/>
  <c r="F286" i="7"/>
  <c r="B287" i="1" l="1"/>
  <c r="C287" i="1" s="1"/>
  <c r="B287" i="6"/>
  <c r="C287" i="6" s="1"/>
  <c r="Q287" i="6" s="1"/>
  <c r="L286" i="7"/>
  <c r="D287" i="1"/>
  <c r="M287" i="1" l="1"/>
  <c r="J287" i="1"/>
  <c r="K287" i="1"/>
  <c r="I287" i="1"/>
  <c r="L287" i="1"/>
  <c r="H287" i="1"/>
  <c r="R287" i="1" s="1"/>
  <c r="U287" i="6"/>
  <c r="Y287" i="6" s="1"/>
  <c r="AA287" i="6" s="1"/>
  <c r="S287" i="6"/>
  <c r="T287" i="6" s="1"/>
  <c r="X287" i="6" s="1"/>
  <c r="Z287" i="6" s="1"/>
  <c r="N287" i="1" l="1"/>
  <c r="Q287" i="1"/>
  <c r="W287" i="1"/>
  <c r="V287" i="1"/>
  <c r="P287" i="1" l="1"/>
  <c r="U287" i="1" s="1"/>
  <c r="Y287" i="1" s="1"/>
  <c r="AA287" i="1" s="1"/>
  <c r="J286" i="7" s="1"/>
  <c r="O287" i="1"/>
  <c r="S287" i="1" s="1"/>
  <c r="T287" i="1" s="1"/>
  <c r="X287" i="1" s="1"/>
  <c r="Z287" i="1" s="1"/>
  <c r="I286" i="7" s="1"/>
  <c r="K286" i="7" l="1"/>
  <c r="F287" i="7"/>
  <c r="D288" i="1" l="1"/>
  <c r="B288" i="6"/>
  <c r="C288" i="6" s="1"/>
  <c r="Q288" i="6" s="1"/>
  <c r="L287" i="7"/>
  <c r="B288" i="1"/>
  <c r="C288" i="1" s="1"/>
  <c r="S288" i="6" l="1"/>
  <c r="T288" i="6" s="1"/>
  <c r="X288" i="6" s="1"/>
  <c r="Z288" i="6" s="1"/>
  <c r="U288" i="6"/>
  <c r="Y288" i="6" s="1"/>
  <c r="AA288" i="6" s="1"/>
  <c r="M288" i="1"/>
  <c r="I288" i="1"/>
  <c r="J288" i="1"/>
  <c r="K288" i="1"/>
  <c r="L288" i="1"/>
  <c r="H288" i="1"/>
  <c r="R288" i="1" s="1"/>
  <c r="N288" i="1" l="1"/>
  <c r="W288" i="1" s="1"/>
  <c r="Q288" i="1" l="1"/>
  <c r="P288" i="1"/>
  <c r="U288" i="1" s="1"/>
  <c r="O288" i="1"/>
  <c r="S288" i="1" s="1"/>
  <c r="T288" i="1" s="1"/>
  <c r="V288" i="1"/>
  <c r="Y288" i="1" l="1"/>
  <c r="AA288" i="1" s="1"/>
  <c r="J287" i="7" s="1"/>
  <c r="X288" i="1"/>
  <c r="Z288" i="1" s="1"/>
  <c r="I287" i="7" s="1"/>
  <c r="F288" i="7" l="1"/>
  <c r="B289" i="6" l="1"/>
  <c r="C289" i="6" s="1"/>
  <c r="Q289" i="6" s="1"/>
  <c r="B289" i="1"/>
  <c r="C289" i="1" s="1"/>
  <c r="L288" i="7"/>
  <c r="D289" i="1"/>
  <c r="K287" i="7"/>
  <c r="K289" i="1" l="1"/>
  <c r="M289" i="1"/>
  <c r="H289" i="1"/>
  <c r="R289" i="1" s="1"/>
  <c r="I289" i="1"/>
  <c r="J289" i="1"/>
  <c r="L289" i="1"/>
  <c r="S289" i="6"/>
  <c r="T289" i="6" s="1"/>
  <c r="X289" i="6" s="1"/>
  <c r="Z289" i="6" s="1"/>
  <c r="U289" i="6"/>
  <c r="Y289" i="6" s="1"/>
  <c r="AA289" i="6" s="1"/>
  <c r="N289" i="1" l="1"/>
  <c r="Q289" i="1"/>
  <c r="W289" i="1"/>
  <c r="V289" i="1"/>
  <c r="O289" i="1" l="1"/>
  <c r="S289" i="1" s="1"/>
  <c r="T289" i="1" s="1"/>
  <c r="X289" i="1" s="1"/>
  <c r="Z289" i="1" s="1"/>
  <c r="I288" i="7" s="1"/>
  <c r="P289" i="1"/>
  <c r="U289" i="1" s="1"/>
  <c r="Y289" i="1" s="1"/>
  <c r="AA289" i="1" s="1"/>
  <c r="J288" i="7" s="1"/>
  <c r="K288" i="7" l="1"/>
  <c r="F289" i="7"/>
  <c r="B290" i="1" l="1"/>
  <c r="C290" i="1" s="1"/>
  <c r="B290" i="6"/>
  <c r="C290" i="6" s="1"/>
  <c r="Q290" i="6" s="1"/>
  <c r="D290" i="1"/>
  <c r="L289" i="7"/>
  <c r="U290" i="6" l="1"/>
  <c r="Y290" i="6" s="1"/>
  <c r="AA290" i="6" s="1"/>
  <c r="S290" i="6"/>
  <c r="T290" i="6" s="1"/>
  <c r="X290" i="6" s="1"/>
  <c r="Z290" i="6" s="1"/>
  <c r="M290" i="1"/>
  <c r="J290" i="1"/>
  <c r="I290" i="1"/>
  <c r="H290" i="1"/>
  <c r="L290" i="1"/>
  <c r="K290" i="1"/>
  <c r="N290" i="1" l="1"/>
  <c r="R290" i="1"/>
  <c r="O290" i="1" l="1"/>
  <c r="P290" i="1"/>
  <c r="W290" i="1"/>
  <c r="V290" i="1"/>
  <c r="Q290" i="1"/>
  <c r="U290" i="1" l="1"/>
  <c r="Y290" i="1"/>
  <c r="AA290" i="1" s="1"/>
  <c r="J289" i="7" s="1"/>
  <c r="S290" i="1"/>
  <c r="T290" i="1" s="1"/>
  <c r="X290" i="1" s="1"/>
  <c r="Z290" i="1" s="1"/>
  <c r="I289" i="7" s="1"/>
  <c r="K289" i="7" l="1"/>
  <c r="F290" i="7"/>
  <c r="D291" i="1" l="1"/>
  <c r="L290" i="7"/>
  <c r="B291" i="6"/>
  <c r="C291" i="6" s="1"/>
  <c r="Q291" i="6" s="1"/>
  <c r="B291" i="1"/>
  <c r="C291" i="1" s="1"/>
  <c r="U291" i="6" l="1"/>
  <c r="Y291" i="6" s="1"/>
  <c r="AA291" i="6" s="1"/>
  <c r="S291" i="6"/>
  <c r="T291" i="6" s="1"/>
  <c r="X291" i="6" s="1"/>
  <c r="Z291" i="6" s="1"/>
  <c r="L291" i="1"/>
  <c r="K291" i="1"/>
  <c r="H291" i="1"/>
  <c r="I291" i="1"/>
  <c r="J291" i="1"/>
  <c r="M291" i="1"/>
  <c r="R291" i="1" l="1"/>
  <c r="N291" i="1"/>
  <c r="Q291" i="1"/>
  <c r="O291" i="1" l="1"/>
  <c r="S291" i="1" s="1"/>
  <c r="T291" i="1" s="1"/>
  <c r="P291" i="1"/>
  <c r="U291" i="1" s="1"/>
  <c r="W291" i="1"/>
  <c r="V291" i="1"/>
  <c r="Y291" i="1" l="1"/>
  <c r="AA291" i="1" s="1"/>
  <c r="J290" i="7" s="1"/>
  <c r="X291" i="1"/>
  <c r="Z291" i="1" s="1"/>
  <c r="I290" i="7" s="1"/>
  <c r="K290" i="7" l="1"/>
  <c r="F291" i="7"/>
  <c r="B292" i="1" l="1"/>
  <c r="C292" i="1" s="1"/>
  <c r="L291" i="7"/>
  <c r="B292" i="6"/>
  <c r="C292" i="6" s="1"/>
  <c r="Q292" i="6" s="1"/>
  <c r="D292" i="1"/>
  <c r="J292" i="1" l="1"/>
  <c r="H292" i="1"/>
  <c r="L292" i="1"/>
  <c r="M292" i="1"/>
  <c r="K292" i="1"/>
  <c r="I292" i="1"/>
  <c r="U292" i="6"/>
  <c r="Y292" i="6" s="1"/>
  <c r="AA292" i="6" s="1"/>
  <c r="S292" i="6"/>
  <c r="T292" i="6" s="1"/>
  <c r="X292" i="6" s="1"/>
  <c r="Z292" i="6" s="1"/>
  <c r="N292" i="1" l="1"/>
  <c r="Q292" i="1"/>
  <c r="R292" i="1"/>
  <c r="W292" i="1" l="1"/>
  <c r="V292" i="1"/>
  <c r="P292" i="1"/>
  <c r="U292" i="1" s="1"/>
  <c r="O292" i="1"/>
  <c r="S292" i="1" s="1"/>
  <c r="T292" i="1" s="1"/>
  <c r="X292" i="1" l="1"/>
  <c r="Z292" i="1" s="1"/>
  <c r="I291" i="7" s="1"/>
  <c r="Y292" i="1"/>
  <c r="AA292" i="1" s="1"/>
  <c r="J291" i="7" s="1"/>
  <c r="K291" i="7" l="1"/>
  <c r="F292" i="7" l="1"/>
  <c r="B293" i="6" l="1"/>
  <c r="C293" i="6" s="1"/>
  <c r="Q293" i="6" s="1"/>
  <c r="L292" i="7"/>
  <c r="D293" i="1"/>
  <c r="B293" i="1"/>
  <c r="C293" i="1" s="1"/>
  <c r="H293" i="1" l="1"/>
  <c r="K293" i="1"/>
  <c r="I293" i="1"/>
  <c r="L293" i="1"/>
  <c r="J293" i="1"/>
  <c r="M293" i="1"/>
  <c r="U293" i="6"/>
  <c r="Y293" i="6" s="1"/>
  <c r="AA293" i="6" s="1"/>
  <c r="S293" i="6"/>
  <c r="T293" i="6" s="1"/>
  <c r="X293" i="6" s="1"/>
  <c r="Z293" i="6" s="1"/>
  <c r="N293" i="1" l="1"/>
  <c r="Q293" i="1"/>
  <c r="R293" i="1"/>
  <c r="V293" i="1" l="1"/>
  <c r="W293" i="1"/>
  <c r="O293" i="1"/>
  <c r="S293" i="1" s="1"/>
  <c r="T293" i="1" s="1"/>
  <c r="P293" i="1"/>
  <c r="U293" i="1" s="1"/>
  <c r="X293" i="1" l="1"/>
  <c r="Z293" i="1" s="1"/>
  <c r="I292" i="7" s="1"/>
  <c r="Y293" i="1"/>
  <c r="AA293" i="1" s="1"/>
  <c r="J292" i="7" s="1"/>
  <c r="K292" i="7" l="1"/>
  <c r="F293" i="7"/>
  <c r="B294" i="6" l="1"/>
  <c r="C294" i="6" s="1"/>
  <c r="Q294" i="6" s="1"/>
  <c r="B294" i="1"/>
  <c r="C294" i="1" s="1"/>
  <c r="L293" i="7"/>
  <c r="D294" i="1"/>
  <c r="I294" i="1" l="1"/>
  <c r="M294" i="1"/>
  <c r="K294" i="1"/>
  <c r="L294" i="1"/>
  <c r="H294" i="1"/>
  <c r="R294" i="1" s="1"/>
  <c r="J294" i="1"/>
  <c r="S294" i="6"/>
  <c r="T294" i="6" s="1"/>
  <c r="X294" i="6" s="1"/>
  <c r="Z294" i="6" s="1"/>
  <c r="U294" i="6"/>
  <c r="Y294" i="6" s="1"/>
  <c r="AA294" i="6" s="1"/>
  <c r="N294" i="1" l="1"/>
  <c r="Q294" i="1"/>
  <c r="P294" i="1" l="1"/>
  <c r="U294" i="1" s="1"/>
  <c r="O294" i="1"/>
  <c r="S294" i="1" s="1"/>
  <c r="T294" i="1" s="1"/>
  <c r="V294" i="1"/>
  <c r="W294" i="1"/>
  <c r="Y294" i="1" l="1"/>
  <c r="AA294" i="1" s="1"/>
  <c r="J293" i="7" s="1"/>
  <c r="X294" i="1"/>
  <c r="Z294" i="1" s="1"/>
  <c r="I293" i="7" s="1"/>
  <c r="K293" i="7" l="1"/>
  <c r="F294" i="7"/>
  <c r="B295" i="1" l="1"/>
  <c r="C295" i="1" s="1"/>
  <c r="B295" i="6"/>
  <c r="C295" i="6" s="1"/>
  <c r="Q295" i="6" s="1"/>
  <c r="L294" i="7"/>
  <c r="D295" i="1"/>
  <c r="M295" i="1" l="1"/>
  <c r="L295" i="1"/>
  <c r="K295" i="1"/>
  <c r="I295" i="1"/>
  <c r="H295" i="1"/>
  <c r="R295" i="1" s="1"/>
  <c r="J295" i="1"/>
  <c r="U295" i="6"/>
  <c r="Y295" i="6" s="1"/>
  <c r="AA295" i="6" s="1"/>
  <c r="S295" i="6"/>
  <c r="T295" i="6" s="1"/>
  <c r="X295" i="6" s="1"/>
  <c r="Z295" i="6" s="1"/>
  <c r="N295" i="1" l="1"/>
  <c r="Q295" i="1"/>
  <c r="O295" i="1" l="1"/>
  <c r="S295" i="1" s="1"/>
  <c r="T295" i="1" s="1"/>
  <c r="P295" i="1"/>
  <c r="U295" i="1" s="1"/>
  <c r="V295" i="1"/>
  <c r="W295" i="1"/>
  <c r="X295" i="1" l="1"/>
  <c r="Z295" i="1" s="1"/>
  <c r="I294" i="7" s="1"/>
  <c r="Y295" i="1"/>
  <c r="AA295" i="1" s="1"/>
  <c r="J294" i="7" s="1"/>
  <c r="K294" i="7" l="1"/>
  <c r="F295" i="7"/>
  <c r="D296" i="1" l="1"/>
  <c r="L295" i="7"/>
  <c r="B296" i="1"/>
  <c r="C296" i="1" s="1"/>
  <c r="B296" i="6"/>
  <c r="C296" i="6" s="1"/>
  <c r="Q296" i="6" s="1"/>
  <c r="U296" i="6" l="1"/>
  <c r="Y296" i="6" s="1"/>
  <c r="AA296" i="6" s="1"/>
  <c r="S296" i="6"/>
  <c r="T296" i="6" s="1"/>
  <c r="X296" i="6" s="1"/>
  <c r="Z296" i="6" s="1"/>
  <c r="H296" i="1"/>
  <c r="L296" i="1"/>
  <c r="M296" i="1"/>
  <c r="K296" i="1"/>
  <c r="I296" i="1"/>
  <c r="J296" i="1"/>
  <c r="N296" i="1" l="1"/>
  <c r="Q296" i="1"/>
  <c r="R296" i="1"/>
  <c r="W296" i="1" l="1"/>
  <c r="V296" i="1"/>
  <c r="O296" i="1"/>
  <c r="S296" i="1" s="1"/>
  <c r="T296" i="1" s="1"/>
  <c r="P296" i="1"/>
  <c r="U296" i="1" s="1"/>
  <c r="X296" i="1" l="1"/>
  <c r="Z296" i="1" s="1"/>
  <c r="I295" i="7" s="1"/>
  <c r="Y296" i="1"/>
  <c r="AA296" i="1" s="1"/>
  <c r="J295" i="7" s="1"/>
  <c r="K295" i="7" l="1"/>
  <c r="F296" i="7"/>
  <c r="D297" i="1" l="1"/>
  <c r="B297" i="1"/>
  <c r="C297" i="1" s="1"/>
  <c r="B297" i="6"/>
  <c r="C297" i="6" s="1"/>
  <c r="Q297" i="6" s="1"/>
  <c r="L296" i="7"/>
  <c r="S297" i="6" l="1"/>
  <c r="T297" i="6" s="1"/>
  <c r="X297" i="6" s="1"/>
  <c r="Z297" i="6" s="1"/>
  <c r="U297" i="6"/>
  <c r="Y297" i="6" s="1"/>
  <c r="AA297" i="6" s="1"/>
  <c r="H297" i="1"/>
  <c r="M297" i="1"/>
  <c r="K297" i="1"/>
  <c r="I297" i="1"/>
  <c r="J297" i="1"/>
  <c r="L297" i="1"/>
  <c r="R297" i="1" l="1"/>
  <c r="N297" i="1"/>
  <c r="Q297" i="1"/>
  <c r="P297" i="1" l="1"/>
  <c r="U297" i="1" s="1"/>
  <c r="O297" i="1"/>
  <c r="S297" i="1" s="1"/>
  <c r="T297" i="1" s="1"/>
  <c r="W297" i="1"/>
  <c r="V297" i="1"/>
  <c r="X297" i="1" l="1"/>
  <c r="Z297" i="1" s="1"/>
  <c r="I296" i="7" s="1"/>
  <c r="Y297" i="1"/>
  <c r="AA297" i="1" s="1"/>
  <c r="J296" i="7" s="1"/>
  <c r="F297" i="7" l="1"/>
  <c r="D298" i="1" l="1"/>
  <c r="B298" i="1"/>
  <c r="C298" i="1" s="1"/>
  <c r="B298" i="6"/>
  <c r="C298" i="6" s="1"/>
  <c r="Q298" i="6" s="1"/>
  <c r="L297" i="7"/>
  <c r="K296" i="7"/>
  <c r="S298" i="6" l="1"/>
  <c r="T298" i="6" s="1"/>
  <c r="X298" i="6" s="1"/>
  <c r="Z298" i="6" s="1"/>
  <c r="U298" i="6"/>
  <c r="Y298" i="6" s="1"/>
  <c r="AA298" i="6" s="1"/>
  <c r="J298" i="1"/>
  <c r="K298" i="1"/>
  <c r="I298" i="1"/>
  <c r="H298" i="1"/>
  <c r="R298" i="1" s="1"/>
  <c r="M298" i="1"/>
  <c r="L298" i="1"/>
  <c r="N298" i="1" l="1"/>
  <c r="Q298" i="1"/>
  <c r="P298" i="1" l="1"/>
  <c r="U298" i="1" s="1"/>
  <c r="O298" i="1"/>
  <c r="S298" i="1" s="1"/>
  <c r="T298" i="1" s="1"/>
  <c r="V298" i="1"/>
  <c r="W298" i="1"/>
  <c r="Y298" i="1" l="1"/>
  <c r="AA298" i="1" s="1"/>
  <c r="J297" i="7" s="1"/>
  <c r="X298" i="1"/>
  <c r="Z298" i="1" s="1"/>
  <c r="I297" i="7" s="1"/>
  <c r="K297" i="7" l="1"/>
  <c r="F298" i="7"/>
  <c r="B299" i="1" l="1"/>
  <c r="C299" i="1" s="1"/>
  <c r="D299" i="1"/>
  <c r="L298" i="7"/>
  <c r="B299" i="6"/>
  <c r="C299" i="6" s="1"/>
  <c r="Q299" i="6" s="1"/>
  <c r="I299" i="1" l="1"/>
  <c r="H299" i="1"/>
  <c r="L299" i="1"/>
  <c r="M299" i="1"/>
  <c r="J299" i="1"/>
  <c r="K299" i="1"/>
  <c r="U299" i="6"/>
  <c r="Y299" i="6" s="1"/>
  <c r="AA299" i="6" s="1"/>
  <c r="S299" i="6"/>
  <c r="T299" i="6" s="1"/>
  <c r="X299" i="6" s="1"/>
  <c r="Z299" i="6" s="1"/>
  <c r="N299" i="1" l="1"/>
  <c r="Q299" i="1"/>
  <c r="R299" i="1"/>
  <c r="V299" i="1" l="1"/>
  <c r="W299" i="1"/>
  <c r="P299" i="1"/>
  <c r="U299" i="1" s="1"/>
  <c r="O299" i="1"/>
  <c r="S299" i="1" s="1"/>
  <c r="T299" i="1" s="1"/>
  <c r="Y299" i="1" l="1"/>
  <c r="AA299" i="1" s="1"/>
  <c r="J298" i="7" s="1"/>
  <c r="X299" i="1"/>
  <c r="Z299" i="1" s="1"/>
  <c r="I298" i="7" s="1"/>
  <c r="K298" i="7" l="1"/>
  <c r="F299" i="7" l="1"/>
  <c r="L299" i="7" l="1"/>
  <c r="B300" i="6"/>
  <c r="C300" i="6" s="1"/>
  <c r="Q300" i="6" s="1"/>
  <c r="B300" i="1"/>
  <c r="C300" i="1" s="1"/>
  <c r="D300" i="1"/>
  <c r="U300" i="6" l="1"/>
  <c r="Y300" i="6" s="1"/>
  <c r="AA300" i="6" s="1"/>
  <c r="S300" i="6"/>
  <c r="T300" i="6" s="1"/>
  <c r="X300" i="6" s="1"/>
  <c r="Z300" i="6" s="1"/>
  <c r="H300" i="1"/>
  <c r="I300" i="1"/>
  <c r="L300" i="1"/>
  <c r="J300" i="1"/>
  <c r="K300" i="1"/>
  <c r="M300" i="1"/>
  <c r="R300" i="1" l="1"/>
  <c r="N300" i="1"/>
  <c r="Q300" i="1"/>
  <c r="O300" i="1" l="1"/>
  <c r="S300" i="1" s="1"/>
  <c r="T300" i="1" s="1"/>
  <c r="P300" i="1"/>
  <c r="U300" i="1" s="1"/>
  <c r="W300" i="1"/>
  <c r="V300" i="1"/>
  <c r="Y300" i="1" l="1"/>
  <c r="AA300" i="1" s="1"/>
  <c r="J299" i="7" s="1"/>
  <c r="X300" i="1"/>
  <c r="Z300" i="1" s="1"/>
  <c r="I299" i="7" s="1"/>
  <c r="K299" i="7" l="1"/>
  <c r="F300" i="7" l="1"/>
  <c r="B301" i="6" l="1"/>
  <c r="C301" i="6" s="1"/>
  <c r="Q301" i="6" s="1"/>
  <c r="L300" i="7"/>
  <c r="D301" i="1"/>
  <c r="B301" i="1"/>
  <c r="C301" i="1" s="1"/>
  <c r="K301" i="1" l="1"/>
  <c r="I301" i="1"/>
  <c r="L301" i="1"/>
  <c r="J301" i="1"/>
  <c r="M301" i="1"/>
  <c r="H301" i="1"/>
  <c r="R301" i="1" s="1"/>
  <c r="U301" i="6"/>
  <c r="Y301" i="6" s="1"/>
  <c r="AA301" i="6" s="1"/>
  <c r="S301" i="6"/>
  <c r="T301" i="6" s="1"/>
  <c r="X301" i="6" s="1"/>
  <c r="Z301" i="6" s="1"/>
  <c r="N301" i="1" l="1"/>
  <c r="Q301" i="1"/>
  <c r="O301" i="1" l="1"/>
  <c r="S301" i="1" s="1"/>
  <c r="T301" i="1" s="1"/>
  <c r="P301" i="1"/>
  <c r="U301" i="1" s="1"/>
  <c r="V301" i="1"/>
  <c r="W301" i="1"/>
  <c r="Y301" i="1" l="1"/>
  <c r="AA301" i="1" s="1"/>
  <c r="J300" i="7" s="1"/>
  <c r="X301" i="1"/>
  <c r="Z301" i="1" s="1"/>
  <c r="I300" i="7" s="1"/>
  <c r="K300" i="7" l="1"/>
  <c r="F301" i="7"/>
  <c r="B302" i="1" l="1"/>
  <c r="C302" i="1" s="1"/>
  <c r="B302" i="6"/>
  <c r="C302" i="6" s="1"/>
  <c r="Q302" i="6" s="1"/>
  <c r="L301" i="7"/>
  <c r="D302" i="1"/>
  <c r="L302" i="1" l="1"/>
  <c r="K302" i="1"/>
  <c r="I302" i="1"/>
  <c r="H302" i="1"/>
  <c r="R302" i="1" s="1"/>
  <c r="M302" i="1"/>
  <c r="J302" i="1"/>
  <c r="U302" i="6"/>
  <c r="Y302" i="6" s="1"/>
  <c r="AA302" i="6" s="1"/>
  <c r="S302" i="6"/>
  <c r="T302" i="6" s="1"/>
  <c r="X302" i="6" s="1"/>
  <c r="Z302" i="6" s="1"/>
  <c r="N302" i="1" l="1"/>
  <c r="Q302" i="1"/>
  <c r="P302" i="1" l="1"/>
  <c r="U302" i="1" s="1"/>
  <c r="O302" i="1"/>
  <c r="S302" i="1" s="1"/>
  <c r="T302" i="1" s="1"/>
  <c r="V302" i="1"/>
  <c r="W302" i="1"/>
  <c r="X302" i="1" l="1"/>
  <c r="Z302" i="1" s="1"/>
  <c r="I301" i="7" s="1"/>
  <c r="Y302" i="1"/>
  <c r="AA302" i="1" s="1"/>
  <c r="J301" i="7" s="1"/>
  <c r="K301" i="7" l="1"/>
  <c r="F302" i="7" l="1"/>
  <c r="L302" i="7" l="1"/>
  <c r="B303" i="1"/>
  <c r="C303" i="1" s="1"/>
  <c r="B303" i="6"/>
  <c r="C303" i="6" s="1"/>
  <c r="Q303" i="6" s="1"/>
  <c r="D303" i="1"/>
  <c r="S303" i="6" l="1"/>
  <c r="T303" i="6" s="1"/>
  <c r="X303" i="6" s="1"/>
  <c r="Z303" i="6" s="1"/>
  <c r="U303" i="6"/>
  <c r="Y303" i="6" s="1"/>
  <c r="AA303" i="6" s="1"/>
  <c r="H303" i="1"/>
  <c r="J303" i="1"/>
  <c r="K303" i="1"/>
  <c r="M303" i="1"/>
  <c r="L303" i="1"/>
  <c r="I303" i="1"/>
  <c r="N303" i="1" l="1"/>
  <c r="Q303" i="1"/>
  <c r="R303" i="1"/>
  <c r="W303" i="1" l="1"/>
  <c r="V303" i="1"/>
  <c r="O303" i="1"/>
  <c r="S303" i="1" s="1"/>
  <c r="T303" i="1" s="1"/>
  <c r="P303" i="1"/>
  <c r="U303" i="1" s="1"/>
  <c r="X303" i="1" l="1"/>
  <c r="Z303" i="1" s="1"/>
  <c r="I302" i="7" s="1"/>
  <c r="Y303" i="1"/>
  <c r="AA303" i="1" s="1"/>
  <c r="J302" i="7" s="1"/>
  <c r="F303" i="7" l="1"/>
  <c r="B304" i="6" l="1"/>
  <c r="C304" i="6" s="1"/>
  <c r="Q304" i="6" s="1"/>
  <c r="L303" i="7"/>
  <c r="B304" i="1"/>
  <c r="C304" i="1" s="1"/>
  <c r="D304" i="1"/>
  <c r="K302" i="7"/>
  <c r="L304" i="1" l="1"/>
  <c r="J304" i="1"/>
  <c r="I304" i="1"/>
  <c r="M304" i="1"/>
  <c r="K304" i="1"/>
  <c r="H304" i="1"/>
  <c r="R304" i="1" s="1"/>
  <c r="S304" i="6"/>
  <c r="T304" i="6" s="1"/>
  <c r="X304" i="6" s="1"/>
  <c r="Z304" i="6" s="1"/>
  <c r="U304" i="6"/>
  <c r="Y304" i="6" s="1"/>
  <c r="AA304" i="6" s="1"/>
  <c r="N304" i="1" l="1"/>
  <c r="Q304" i="1"/>
  <c r="P304" i="1" l="1"/>
  <c r="U304" i="1" s="1"/>
  <c r="O304" i="1"/>
  <c r="S304" i="1" s="1"/>
  <c r="T304" i="1" s="1"/>
  <c r="V304" i="1"/>
  <c r="W304" i="1"/>
  <c r="Y304" i="1" l="1"/>
  <c r="AA304" i="1" s="1"/>
  <c r="J303" i="7" s="1"/>
  <c r="X304" i="1"/>
  <c r="Z304" i="1" s="1"/>
  <c r="I303" i="7" s="1"/>
  <c r="K303" i="7" l="1"/>
  <c r="F304" i="7"/>
  <c r="B305" i="1" l="1"/>
  <c r="C305" i="1" s="1"/>
  <c r="B305" i="6"/>
  <c r="C305" i="6" s="1"/>
  <c r="Q305" i="6" s="1"/>
  <c r="L304" i="7"/>
  <c r="D305" i="1"/>
  <c r="I305" i="1" l="1"/>
  <c r="M305" i="1"/>
  <c r="K305" i="1"/>
  <c r="J305" i="1"/>
  <c r="H305" i="1"/>
  <c r="R305" i="1" s="1"/>
  <c r="L305" i="1"/>
  <c r="S305" i="6"/>
  <c r="T305" i="6" s="1"/>
  <c r="X305" i="6" s="1"/>
  <c r="Z305" i="6" s="1"/>
  <c r="U305" i="6"/>
  <c r="Y305" i="6" s="1"/>
  <c r="AA305" i="6" s="1"/>
  <c r="N305" i="1" l="1"/>
  <c r="Q305" i="1"/>
  <c r="V305" i="1"/>
  <c r="W305" i="1"/>
  <c r="O305" i="1" l="1"/>
  <c r="S305" i="1" s="1"/>
  <c r="T305" i="1" s="1"/>
  <c r="X305" i="1" s="1"/>
  <c r="Z305" i="1" s="1"/>
  <c r="I304" i="7" s="1"/>
  <c r="P305" i="1"/>
  <c r="U305" i="1" s="1"/>
  <c r="Y305" i="1" s="1"/>
  <c r="AA305" i="1" s="1"/>
  <c r="J304" i="7" s="1"/>
  <c r="K304" i="7" l="1"/>
  <c r="F305" i="7"/>
  <c r="B306" i="1" l="1"/>
  <c r="C306" i="1" s="1"/>
  <c r="B306" i="6"/>
  <c r="C306" i="6" s="1"/>
  <c r="Q306" i="6" s="1"/>
  <c r="L305" i="7"/>
  <c r="D306" i="1"/>
  <c r="L306" i="1" l="1"/>
  <c r="J306" i="1"/>
  <c r="H306" i="1"/>
  <c r="I306" i="1"/>
  <c r="K306" i="1"/>
  <c r="M306" i="1"/>
  <c r="U306" i="6"/>
  <c r="Y306" i="6" s="1"/>
  <c r="AA306" i="6" s="1"/>
  <c r="S306" i="6"/>
  <c r="T306" i="6" s="1"/>
  <c r="X306" i="6" s="1"/>
  <c r="Z306" i="6" s="1"/>
  <c r="R306" i="1" l="1"/>
  <c r="N306" i="1"/>
  <c r="Q306" i="1"/>
  <c r="O306" i="1" l="1"/>
  <c r="S306" i="1" s="1"/>
  <c r="T306" i="1" s="1"/>
  <c r="P306" i="1"/>
  <c r="U306" i="1" s="1"/>
  <c r="V306" i="1"/>
  <c r="W306" i="1"/>
  <c r="X306" i="1" l="1"/>
  <c r="Z306" i="1" s="1"/>
  <c r="I305" i="7" s="1"/>
  <c r="Y306" i="1"/>
  <c r="AA306" i="1" s="1"/>
  <c r="J305" i="7" s="1"/>
  <c r="K305" i="7" l="1"/>
  <c r="F306" i="7"/>
  <c r="B307" i="6" l="1"/>
  <c r="C307" i="6" s="1"/>
  <c r="Q307" i="6" s="1"/>
  <c r="B307" i="1"/>
  <c r="C307" i="1" s="1"/>
  <c r="D307" i="1"/>
  <c r="L306" i="7"/>
  <c r="J307" i="1" l="1"/>
  <c r="L307" i="1"/>
  <c r="H307" i="1"/>
  <c r="K307" i="1"/>
  <c r="M307" i="1"/>
  <c r="I307" i="1"/>
  <c r="S307" i="6"/>
  <c r="T307" i="6" s="1"/>
  <c r="X307" i="6" s="1"/>
  <c r="Z307" i="6" s="1"/>
  <c r="U307" i="6"/>
  <c r="Y307" i="6" s="1"/>
  <c r="AA307" i="6" s="1"/>
  <c r="R307" i="1" l="1"/>
  <c r="N307" i="1"/>
  <c r="O307" i="1" l="1"/>
  <c r="P307" i="1"/>
  <c r="Q307" i="1"/>
  <c r="V307" i="1"/>
  <c r="W307" i="1"/>
  <c r="U307" i="1" l="1"/>
  <c r="Y307" i="1"/>
  <c r="AA307" i="1" s="1"/>
  <c r="J306" i="7" s="1"/>
  <c r="S307" i="1"/>
  <c r="T307" i="1" s="1"/>
  <c r="X307" i="1" s="1"/>
  <c r="Z307" i="1" s="1"/>
  <c r="I306" i="7" s="1"/>
  <c r="K306" i="7" l="1"/>
  <c r="F307" i="7"/>
  <c r="B308" i="1" l="1"/>
  <c r="C308" i="1" s="1"/>
  <c r="B308" i="6"/>
  <c r="C308" i="6" s="1"/>
  <c r="Q308" i="6" s="1"/>
  <c r="L307" i="7"/>
  <c r="D308" i="1"/>
  <c r="M308" i="1" l="1"/>
  <c r="I308" i="1"/>
  <c r="K308" i="1"/>
  <c r="L308" i="1"/>
  <c r="H308" i="1"/>
  <c r="R308" i="1" s="1"/>
  <c r="J308" i="1"/>
  <c r="U308" i="6"/>
  <c r="Y308" i="6" s="1"/>
  <c r="AA308" i="6" s="1"/>
  <c r="S308" i="6"/>
  <c r="T308" i="6" s="1"/>
  <c r="X308" i="6" s="1"/>
  <c r="Z308" i="6" s="1"/>
  <c r="N308" i="1" l="1"/>
  <c r="Q308" i="1"/>
  <c r="V308" i="1"/>
  <c r="W308" i="1"/>
  <c r="P308" i="1" l="1"/>
  <c r="U308" i="1" s="1"/>
  <c r="Y308" i="1" s="1"/>
  <c r="AA308" i="1" s="1"/>
  <c r="J307" i="7" s="1"/>
  <c r="O308" i="1"/>
  <c r="S308" i="1" s="1"/>
  <c r="T308" i="1" s="1"/>
  <c r="X308" i="1" s="1"/>
  <c r="Z308" i="1" s="1"/>
  <c r="I307" i="7" s="1"/>
  <c r="K307" i="7" l="1"/>
  <c r="F308" i="7"/>
  <c r="B309" i="6" l="1"/>
  <c r="C309" i="6" s="1"/>
  <c r="Q309" i="6" s="1"/>
  <c r="L308" i="7"/>
  <c r="B309" i="1"/>
  <c r="C309" i="1" s="1"/>
  <c r="D309" i="1"/>
  <c r="I309" i="1" l="1"/>
  <c r="H309" i="1"/>
  <c r="J309" i="1"/>
  <c r="M309" i="1"/>
  <c r="L309" i="1"/>
  <c r="K309" i="1"/>
  <c r="U309" i="6"/>
  <c r="Y309" i="6" s="1"/>
  <c r="AA309" i="6" s="1"/>
  <c r="S309" i="6"/>
  <c r="T309" i="6" s="1"/>
  <c r="X309" i="6" s="1"/>
  <c r="Z309" i="6" s="1"/>
  <c r="R309" i="1" l="1"/>
  <c r="N309" i="1"/>
  <c r="P309" i="1" l="1"/>
  <c r="O309" i="1"/>
  <c r="W309" i="1"/>
  <c r="Q309" i="1"/>
  <c r="V309" i="1"/>
  <c r="S309" i="1" l="1"/>
  <c r="T309" i="1" s="1"/>
  <c r="X309" i="1" s="1"/>
  <c r="Z309" i="1" s="1"/>
  <c r="I308" i="7" s="1"/>
  <c r="U309" i="1"/>
  <c r="Y309" i="1" s="1"/>
  <c r="AA309" i="1" s="1"/>
  <c r="J308" i="7" s="1"/>
  <c r="K308" i="7" l="1"/>
  <c r="F309" i="7"/>
  <c r="B310" i="6" l="1"/>
  <c r="C310" i="6" s="1"/>
  <c r="Q310" i="6" s="1"/>
  <c r="D310" i="1"/>
  <c r="L309" i="7"/>
  <c r="B310" i="1"/>
  <c r="C310" i="1" s="1"/>
  <c r="H310" i="1" l="1"/>
  <c r="J310" i="1"/>
  <c r="L310" i="1"/>
  <c r="I310" i="1"/>
  <c r="M310" i="1"/>
  <c r="K310" i="1"/>
  <c r="S310" i="6"/>
  <c r="T310" i="6" s="1"/>
  <c r="X310" i="6" s="1"/>
  <c r="Z310" i="6" s="1"/>
  <c r="U310" i="6"/>
  <c r="Y310" i="6" s="1"/>
  <c r="AA310" i="6" s="1"/>
  <c r="N310" i="1" l="1"/>
  <c r="Q310" i="1"/>
  <c r="R310" i="1"/>
  <c r="V310" i="1" l="1"/>
  <c r="W310" i="1"/>
  <c r="P310" i="1"/>
  <c r="U310" i="1" s="1"/>
  <c r="O310" i="1"/>
  <c r="S310" i="1" s="1"/>
  <c r="T310" i="1" s="1"/>
  <c r="Y310" i="1" l="1"/>
  <c r="AA310" i="1" s="1"/>
  <c r="J309" i="7" s="1"/>
  <c r="X310" i="1"/>
  <c r="Z310" i="1" s="1"/>
  <c r="I309" i="7" s="1"/>
  <c r="K309" i="7" l="1"/>
  <c r="F310" i="7"/>
  <c r="B311" i="6" l="1"/>
  <c r="C311" i="6" s="1"/>
  <c r="Q311" i="6" s="1"/>
  <c r="D311" i="1"/>
  <c r="B311" i="1"/>
  <c r="C311" i="1" s="1"/>
  <c r="L310" i="7"/>
  <c r="I311" i="1" l="1"/>
  <c r="H311" i="1"/>
  <c r="L311" i="1"/>
  <c r="J311" i="1"/>
  <c r="K311" i="1"/>
  <c r="M311" i="1"/>
  <c r="S311" i="6"/>
  <c r="T311" i="6" s="1"/>
  <c r="X311" i="6" s="1"/>
  <c r="Z311" i="6" s="1"/>
  <c r="U311" i="6"/>
  <c r="Y311" i="6" s="1"/>
  <c r="AA311" i="6" s="1"/>
  <c r="N311" i="1" l="1"/>
  <c r="Q311" i="1"/>
  <c r="R311" i="1"/>
  <c r="V311" i="1" s="1"/>
  <c r="W311" i="1" l="1"/>
  <c r="O311" i="1"/>
  <c r="S311" i="1" s="1"/>
  <c r="T311" i="1" s="1"/>
  <c r="P311" i="1"/>
  <c r="U311" i="1" s="1"/>
  <c r="X311" i="1" l="1"/>
  <c r="Z311" i="1" s="1"/>
  <c r="I310" i="7" s="1"/>
  <c r="Y311" i="1"/>
  <c r="AA311" i="1" s="1"/>
  <c r="J310" i="7" l="1"/>
  <c r="K310" i="7" s="1"/>
  <c r="F311" i="7" l="1"/>
  <c r="D312" i="1"/>
  <c r="B312" i="1"/>
  <c r="C312" i="1" s="1"/>
  <c r="B312" i="6"/>
  <c r="C312" i="6" s="1"/>
  <c r="Q312" i="6" s="1"/>
  <c r="L311" i="7"/>
  <c r="S312" i="6" l="1"/>
  <c r="T312" i="6" s="1"/>
  <c r="X312" i="6" s="1"/>
  <c r="Z312" i="6" s="1"/>
  <c r="U312" i="6"/>
  <c r="Y312" i="6" s="1"/>
  <c r="AA312" i="6" s="1"/>
  <c r="K312" i="1"/>
  <c r="J312" i="1"/>
  <c r="I312" i="1"/>
  <c r="H312" i="1"/>
  <c r="R312" i="1" s="1"/>
  <c r="M312" i="1"/>
  <c r="L312" i="1"/>
  <c r="N312" i="1" l="1"/>
  <c r="Q312" i="1"/>
  <c r="W312" i="1"/>
  <c r="V312" i="1"/>
  <c r="O312" i="1" l="1"/>
  <c r="S312" i="1" s="1"/>
  <c r="T312" i="1" s="1"/>
  <c r="X312" i="1" s="1"/>
  <c r="Z312" i="1" s="1"/>
  <c r="I311" i="7" s="1"/>
  <c r="P312" i="1"/>
  <c r="U312" i="1" s="1"/>
  <c r="Y312" i="1" s="1"/>
  <c r="AA312" i="1" s="1"/>
  <c r="J311" i="7" s="1"/>
  <c r="K311" i="7" l="1"/>
  <c r="F312" i="7"/>
  <c r="B313" i="1" l="1"/>
  <c r="C313" i="1" s="1"/>
  <c r="B313" i="6"/>
  <c r="C313" i="6" s="1"/>
  <c r="Q313" i="6" s="1"/>
  <c r="L312" i="7"/>
  <c r="D313" i="1"/>
  <c r="I313" i="1" l="1"/>
  <c r="J313" i="1"/>
  <c r="M313" i="1"/>
  <c r="L313" i="1"/>
  <c r="K313" i="1"/>
  <c r="H313" i="1"/>
  <c r="R313" i="1" s="1"/>
  <c r="U313" i="6"/>
  <c r="Y313" i="6" s="1"/>
  <c r="AA313" i="6" s="1"/>
  <c r="S313" i="6"/>
  <c r="T313" i="6" s="1"/>
  <c r="X313" i="6" s="1"/>
  <c r="Z313" i="6" s="1"/>
  <c r="N313" i="1" l="1"/>
  <c r="W313" i="1"/>
  <c r="P313" i="1" l="1"/>
  <c r="O313" i="1"/>
  <c r="V313" i="1"/>
  <c r="Q313" i="1"/>
  <c r="U313" i="1" s="1"/>
  <c r="Y313" i="1" l="1"/>
  <c r="AA313" i="1" s="1"/>
  <c r="J312" i="7" s="1"/>
  <c r="S313" i="1"/>
  <c r="T313" i="1" s="1"/>
  <c r="X313" i="1" s="1"/>
  <c r="Z313" i="1" s="1"/>
  <c r="I312" i="7" s="1"/>
  <c r="K312" i="7" l="1"/>
  <c r="F313" i="7"/>
  <c r="L313" i="7" l="1"/>
  <c r="B314" i="6"/>
  <c r="C314" i="6" s="1"/>
  <c r="Q314" i="6" s="1"/>
  <c r="D314" i="1"/>
  <c r="B314" i="1"/>
  <c r="C314" i="1" s="1"/>
  <c r="L314" i="1" l="1"/>
  <c r="I314" i="1"/>
  <c r="M314" i="1"/>
  <c r="K314" i="1"/>
  <c r="H314" i="1"/>
  <c r="R314" i="1" s="1"/>
  <c r="J314" i="1"/>
  <c r="U314" i="6"/>
  <c r="Y314" i="6" s="1"/>
  <c r="AA314" i="6" s="1"/>
  <c r="S314" i="6"/>
  <c r="T314" i="6" s="1"/>
  <c r="X314" i="6" s="1"/>
  <c r="Z314" i="6" s="1"/>
  <c r="N314" i="1" l="1"/>
  <c r="W314" i="1" s="1"/>
  <c r="Q314" i="1"/>
  <c r="O314" i="1" l="1"/>
  <c r="S314" i="1" s="1"/>
  <c r="T314" i="1" s="1"/>
  <c r="P314" i="1"/>
  <c r="U314" i="1" s="1"/>
  <c r="V314" i="1"/>
  <c r="Y314" i="1" l="1"/>
  <c r="AA314" i="1" s="1"/>
  <c r="J313" i="7" s="1"/>
  <c r="X314" i="1"/>
  <c r="Z314" i="1" s="1"/>
  <c r="I313" i="7" s="1"/>
  <c r="K313" i="7" l="1"/>
  <c r="F314" i="7"/>
  <c r="B315" i="6" l="1"/>
  <c r="C315" i="6" s="1"/>
  <c r="Q315" i="6" s="1"/>
  <c r="B315" i="1"/>
  <c r="C315" i="1" s="1"/>
  <c r="D315" i="1"/>
  <c r="L314" i="7"/>
  <c r="M315" i="1" l="1"/>
  <c r="J315" i="1"/>
  <c r="L315" i="1"/>
  <c r="H315" i="1"/>
  <c r="K315" i="1"/>
  <c r="I315" i="1"/>
  <c r="U315" i="6"/>
  <c r="Y315" i="6" s="1"/>
  <c r="AA315" i="6" s="1"/>
  <c r="S315" i="6"/>
  <c r="T315" i="6" s="1"/>
  <c r="X315" i="6" s="1"/>
  <c r="Z315" i="6" s="1"/>
  <c r="R315" i="1" l="1"/>
  <c r="N315" i="1"/>
  <c r="Q315" i="1"/>
  <c r="O315" i="1" l="1"/>
  <c r="S315" i="1" s="1"/>
  <c r="T315" i="1" s="1"/>
  <c r="P315" i="1"/>
  <c r="U315" i="1" s="1"/>
  <c r="V315" i="1"/>
  <c r="W315" i="1"/>
  <c r="Y315" i="1" l="1"/>
  <c r="AA315" i="1" s="1"/>
  <c r="J314" i="7" s="1"/>
  <c r="X315" i="1"/>
  <c r="Z315" i="1" s="1"/>
  <c r="I314" i="7" s="1"/>
  <c r="F315" i="7" l="1"/>
  <c r="L315" i="7" l="1"/>
  <c r="B316" i="1"/>
  <c r="C316" i="1" s="1"/>
  <c r="B316" i="6"/>
  <c r="C316" i="6" s="1"/>
  <c r="Q316" i="6" s="1"/>
  <c r="D316" i="1"/>
  <c r="K314" i="7"/>
  <c r="S316" i="6" l="1"/>
  <c r="T316" i="6" s="1"/>
  <c r="X316" i="6" s="1"/>
  <c r="Z316" i="6" s="1"/>
  <c r="U316" i="6"/>
  <c r="Y316" i="6" s="1"/>
  <c r="AA316" i="6" s="1"/>
  <c r="I316" i="1"/>
  <c r="M316" i="1"/>
  <c r="J316" i="1"/>
  <c r="L316" i="1"/>
  <c r="K316" i="1"/>
  <c r="H316" i="1"/>
  <c r="R316" i="1" l="1"/>
  <c r="N316" i="1"/>
  <c r="Q316" i="1"/>
  <c r="O316" i="1" l="1"/>
  <c r="S316" i="1" s="1"/>
  <c r="T316" i="1" s="1"/>
  <c r="P316" i="1"/>
  <c r="U316" i="1" s="1"/>
  <c r="V316" i="1"/>
  <c r="W316" i="1"/>
  <c r="X316" i="1" l="1"/>
  <c r="Z316" i="1" s="1"/>
  <c r="I315" i="7" s="1"/>
  <c r="Y316" i="1"/>
  <c r="AA316" i="1" s="1"/>
  <c r="J315" i="7" s="1"/>
  <c r="K315" i="7" l="1"/>
  <c r="F316" i="7"/>
  <c r="L316" i="7" l="1"/>
  <c r="B317" i="6"/>
  <c r="C317" i="6" s="1"/>
  <c r="Q317" i="6" s="1"/>
  <c r="B317" i="1"/>
  <c r="C317" i="1" s="1"/>
  <c r="D317" i="1"/>
  <c r="J317" i="1" l="1"/>
  <c r="I317" i="1"/>
  <c r="H317" i="1"/>
  <c r="K317" i="1"/>
  <c r="M317" i="1"/>
  <c r="L317" i="1"/>
  <c r="S317" i="6"/>
  <c r="T317" i="6" s="1"/>
  <c r="X317" i="6" s="1"/>
  <c r="Z317" i="6" s="1"/>
  <c r="U317" i="6"/>
  <c r="Y317" i="6" s="1"/>
  <c r="AA317" i="6" s="1"/>
  <c r="N317" i="1" l="1"/>
  <c r="Q317" i="1" s="1"/>
  <c r="R317" i="1"/>
  <c r="V317" i="1" l="1"/>
  <c r="W317" i="1"/>
  <c r="O317" i="1"/>
  <c r="S317" i="1" s="1"/>
  <c r="T317" i="1" s="1"/>
  <c r="X317" i="1" s="1"/>
  <c r="Z317" i="1" s="1"/>
  <c r="I316" i="7" s="1"/>
  <c r="P317" i="1"/>
  <c r="U317" i="1" s="1"/>
  <c r="Y317" i="1" l="1"/>
  <c r="AA317" i="1" s="1"/>
  <c r="J316" i="7" l="1"/>
  <c r="K316" i="7" s="1"/>
  <c r="F317" i="7" l="1"/>
  <c r="L317" i="7"/>
  <c r="D318" i="1"/>
  <c r="B318" i="1"/>
  <c r="C318" i="1" s="1"/>
  <c r="B318" i="6"/>
  <c r="C318" i="6" s="1"/>
  <c r="Q318" i="6" s="1"/>
  <c r="S318" i="6" l="1"/>
  <c r="T318" i="6" s="1"/>
  <c r="X318" i="6" s="1"/>
  <c r="Z318" i="6" s="1"/>
  <c r="U318" i="6"/>
  <c r="Y318" i="6" s="1"/>
  <c r="AA318" i="6" s="1"/>
  <c r="M318" i="1"/>
  <c r="I318" i="1"/>
  <c r="K318" i="1"/>
  <c r="H318" i="1"/>
  <c r="R318" i="1" s="1"/>
  <c r="J318" i="1"/>
  <c r="L318" i="1"/>
  <c r="N318" i="1" l="1"/>
  <c r="Q318" i="1" s="1"/>
  <c r="O318" i="1" l="1"/>
  <c r="S318" i="1" s="1"/>
  <c r="T318" i="1" s="1"/>
  <c r="P318" i="1"/>
  <c r="U318" i="1" s="1"/>
  <c r="W318" i="1"/>
  <c r="V318" i="1"/>
  <c r="Y318" i="1" l="1"/>
  <c r="AA318" i="1" s="1"/>
  <c r="J317" i="7" s="1"/>
  <c r="X318" i="1"/>
  <c r="Z318" i="1" s="1"/>
  <c r="I317" i="7" s="1"/>
  <c r="K317" i="7" l="1"/>
  <c r="F318" i="7" l="1"/>
  <c r="D319" i="1" l="1"/>
  <c r="B319" i="6"/>
  <c r="C319" i="6" s="1"/>
  <c r="Q319" i="6" s="1"/>
  <c r="B319" i="1"/>
  <c r="C319" i="1" s="1"/>
  <c r="L318" i="7"/>
  <c r="S319" i="6" l="1"/>
  <c r="T319" i="6" s="1"/>
  <c r="X319" i="6" s="1"/>
  <c r="Z319" i="6" s="1"/>
  <c r="U319" i="6"/>
  <c r="Y319" i="6" s="1"/>
  <c r="AA319" i="6" s="1"/>
  <c r="J319" i="1"/>
  <c r="I319" i="1"/>
  <c r="L319" i="1"/>
  <c r="M319" i="1"/>
  <c r="K319" i="1"/>
  <c r="H319" i="1"/>
  <c r="R319" i="1" l="1"/>
  <c r="N319" i="1"/>
  <c r="Q319" i="1"/>
  <c r="O319" i="1" l="1"/>
  <c r="S319" i="1" s="1"/>
  <c r="T319" i="1" s="1"/>
  <c r="P319" i="1"/>
  <c r="U319" i="1" s="1"/>
  <c r="V319" i="1"/>
  <c r="W319" i="1"/>
  <c r="Y319" i="1" l="1"/>
  <c r="AA319" i="1" s="1"/>
  <c r="J318" i="7" s="1"/>
  <c r="X319" i="1"/>
  <c r="Z319" i="1" s="1"/>
  <c r="I318" i="7" s="1"/>
  <c r="K318" i="7" l="1"/>
  <c r="F319" i="7"/>
  <c r="B320" i="6" l="1"/>
  <c r="C320" i="6" s="1"/>
  <c r="Q320" i="6" s="1"/>
  <c r="D320" i="1"/>
  <c r="B320" i="1"/>
  <c r="C320" i="1" s="1"/>
  <c r="L319" i="7"/>
  <c r="H320" i="1" l="1"/>
  <c r="L320" i="1"/>
  <c r="J320" i="1"/>
  <c r="M320" i="1"/>
  <c r="I320" i="1"/>
  <c r="K320" i="1"/>
  <c r="S320" i="6"/>
  <c r="T320" i="6" s="1"/>
  <c r="X320" i="6" s="1"/>
  <c r="Z320" i="6" s="1"/>
  <c r="U320" i="6"/>
  <c r="Y320" i="6" s="1"/>
  <c r="AA320" i="6" s="1"/>
  <c r="N320" i="1" l="1"/>
  <c r="Q320" i="1"/>
  <c r="R320" i="1"/>
  <c r="V320" i="1" l="1"/>
  <c r="W320" i="1"/>
  <c r="P320" i="1"/>
  <c r="U320" i="1" s="1"/>
  <c r="O320" i="1"/>
  <c r="S320" i="1" s="1"/>
  <c r="T320" i="1" s="1"/>
  <c r="X320" i="1" s="1"/>
  <c r="Z320" i="1" s="1"/>
  <c r="I319" i="7" s="1"/>
  <c r="Y320" i="1" l="1"/>
  <c r="AA320" i="1" s="1"/>
  <c r="J319" i="7" l="1"/>
  <c r="K319" i="7" s="1"/>
  <c r="F320" i="7" l="1"/>
  <c r="B321" i="6" l="1"/>
  <c r="C321" i="6" s="1"/>
  <c r="Q321" i="6" s="1"/>
  <c r="D321" i="1"/>
  <c r="L320" i="7"/>
  <c r="B321" i="1"/>
  <c r="C321" i="1" s="1"/>
  <c r="J321" i="1" l="1"/>
  <c r="L321" i="1"/>
  <c r="M321" i="1"/>
  <c r="H321" i="1"/>
  <c r="I321" i="1"/>
  <c r="K321" i="1"/>
  <c r="U321" i="6"/>
  <c r="Y321" i="6" s="1"/>
  <c r="AA321" i="6" s="1"/>
  <c r="S321" i="6"/>
  <c r="T321" i="6" s="1"/>
  <c r="X321" i="6" s="1"/>
  <c r="Z321" i="6" s="1"/>
  <c r="R321" i="1" l="1"/>
  <c r="N321" i="1"/>
  <c r="P321" i="1" l="1"/>
  <c r="Q321" i="1"/>
  <c r="O321" i="1"/>
  <c r="S321" i="1" s="1"/>
  <c r="T321" i="1" s="1"/>
  <c r="W321" i="1"/>
  <c r="V321" i="1"/>
  <c r="X321" i="1" l="1"/>
  <c r="Z321" i="1" s="1"/>
  <c r="I320" i="7" s="1"/>
  <c r="U321" i="1"/>
  <c r="Y321" i="1" s="1"/>
  <c r="AA321" i="1" s="1"/>
  <c r="J320" i="7" s="1"/>
  <c r="K320" i="7" l="1"/>
  <c r="F321" i="7"/>
  <c r="D322" i="1" l="1"/>
  <c r="L321" i="7"/>
  <c r="B322" i="6"/>
  <c r="C322" i="6" s="1"/>
  <c r="Q322" i="6" s="1"/>
  <c r="B322" i="1"/>
  <c r="C322" i="1" s="1"/>
  <c r="U322" i="6" l="1"/>
  <c r="Y322" i="6" s="1"/>
  <c r="AA322" i="6" s="1"/>
  <c r="S322" i="6"/>
  <c r="T322" i="6" s="1"/>
  <c r="X322" i="6" s="1"/>
  <c r="Z322" i="6" s="1"/>
  <c r="H322" i="1"/>
  <c r="L322" i="1"/>
  <c r="M322" i="1"/>
  <c r="I322" i="1"/>
  <c r="J322" i="1"/>
  <c r="K322" i="1"/>
  <c r="R322" i="1" l="1"/>
  <c r="N322" i="1"/>
  <c r="Q322" i="1"/>
  <c r="P322" i="1" l="1"/>
  <c r="U322" i="1" s="1"/>
  <c r="O322" i="1"/>
  <c r="S322" i="1" s="1"/>
  <c r="T322" i="1" s="1"/>
  <c r="W322" i="1"/>
  <c r="V322" i="1"/>
  <c r="Y322" i="1" l="1"/>
  <c r="AA322" i="1" s="1"/>
  <c r="J321" i="7" s="1"/>
  <c r="X322" i="1"/>
  <c r="Z322" i="1" s="1"/>
  <c r="I321" i="7" s="1"/>
  <c r="F322" i="7" l="1"/>
  <c r="K321" i="7"/>
  <c r="B323" i="6" l="1"/>
  <c r="C323" i="6" s="1"/>
  <c r="Q323" i="6" s="1"/>
  <c r="L322" i="7"/>
  <c r="B323" i="1"/>
  <c r="C323" i="1" s="1"/>
  <c r="D323" i="1"/>
  <c r="M323" i="1" l="1"/>
  <c r="J323" i="1"/>
  <c r="K323" i="1"/>
  <c r="I323" i="1"/>
  <c r="L323" i="1"/>
  <c r="H323" i="1"/>
  <c r="R323" i="1" s="1"/>
  <c r="U323" i="6"/>
  <c r="Y323" i="6" s="1"/>
  <c r="AA323" i="6" s="1"/>
  <c r="S323" i="6"/>
  <c r="T323" i="6" s="1"/>
  <c r="X323" i="6" s="1"/>
  <c r="Z323" i="6" s="1"/>
  <c r="N323" i="1" l="1"/>
  <c r="Q323" i="1"/>
  <c r="O323" i="1" l="1"/>
  <c r="S323" i="1" s="1"/>
  <c r="T323" i="1" s="1"/>
  <c r="P323" i="1"/>
  <c r="U323" i="1" s="1"/>
  <c r="W323" i="1"/>
  <c r="V323" i="1"/>
  <c r="X323" i="1" l="1"/>
  <c r="Z323" i="1" s="1"/>
  <c r="Y323" i="1"/>
  <c r="AA323" i="1" s="1"/>
  <c r="J322" i="7" s="1"/>
  <c r="I322" i="7" l="1"/>
  <c r="F323" i="7" s="1"/>
  <c r="B324" i="6" l="1"/>
  <c r="C324" i="6" s="1"/>
  <c r="Q324" i="6" s="1"/>
  <c r="L323" i="7"/>
  <c r="B324" i="1"/>
  <c r="C324" i="1" s="1"/>
  <c r="D324" i="1"/>
  <c r="K322" i="7"/>
  <c r="H324" i="1" l="1"/>
  <c r="J324" i="1"/>
  <c r="M324" i="1"/>
  <c r="L324" i="1"/>
  <c r="K324" i="1"/>
  <c r="I324" i="1"/>
  <c r="U324" i="6"/>
  <c r="Y324" i="6" s="1"/>
  <c r="AA324" i="6" s="1"/>
  <c r="S324" i="6"/>
  <c r="T324" i="6" s="1"/>
  <c r="X324" i="6" s="1"/>
  <c r="Z324" i="6" s="1"/>
  <c r="N324" i="1" l="1"/>
  <c r="Q324" i="1"/>
  <c r="R324" i="1"/>
  <c r="V324" i="1" l="1"/>
  <c r="W324" i="1"/>
  <c r="P324" i="1"/>
  <c r="U324" i="1" s="1"/>
  <c r="O324" i="1"/>
  <c r="S324" i="1" s="1"/>
  <c r="T324" i="1" s="1"/>
  <c r="X324" i="1" s="1"/>
  <c r="Z324" i="1" s="1"/>
  <c r="I323" i="7" s="1"/>
  <c r="Y324" i="1" l="1"/>
  <c r="AA324" i="1" s="1"/>
  <c r="J323" i="7" l="1"/>
  <c r="F324" i="7" s="1"/>
  <c r="B325" i="1" l="1"/>
  <c r="C325" i="1" s="1"/>
  <c r="D325" i="1"/>
  <c r="B325" i="6"/>
  <c r="C325" i="6" s="1"/>
  <c r="Q325" i="6" s="1"/>
  <c r="L324" i="7"/>
  <c r="K323" i="7"/>
  <c r="K325" i="1" l="1"/>
  <c r="J325" i="1"/>
  <c r="H325" i="1"/>
  <c r="R325" i="1" s="1"/>
  <c r="M325" i="1"/>
  <c r="L325" i="1"/>
  <c r="I325" i="1"/>
  <c r="S325" i="6"/>
  <c r="T325" i="6" s="1"/>
  <c r="X325" i="6" s="1"/>
  <c r="Z325" i="6" s="1"/>
  <c r="U325" i="6"/>
  <c r="Y325" i="6" s="1"/>
  <c r="AA325" i="6" s="1"/>
  <c r="N325" i="1" l="1"/>
  <c r="Q325" i="1"/>
  <c r="W325" i="1"/>
  <c r="V325" i="1"/>
  <c r="P325" i="1" l="1"/>
  <c r="U325" i="1" s="1"/>
  <c r="Y325" i="1" s="1"/>
  <c r="AA325" i="1" s="1"/>
  <c r="J324" i="7" s="1"/>
  <c r="O325" i="1"/>
  <c r="S325" i="1" s="1"/>
  <c r="T325" i="1" s="1"/>
  <c r="X325" i="1" s="1"/>
  <c r="Z325" i="1" s="1"/>
  <c r="I324" i="7" s="1"/>
  <c r="K324" i="7" l="1"/>
  <c r="F325" i="7"/>
  <c r="B326" i="1" l="1"/>
  <c r="C326" i="1" s="1"/>
  <c r="B326" i="6"/>
  <c r="C326" i="6" s="1"/>
  <c r="Q326" i="6" s="1"/>
  <c r="L325" i="7"/>
  <c r="D326" i="1"/>
  <c r="K326" i="1" l="1"/>
  <c r="I326" i="1"/>
  <c r="H326" i="1"/>
  <c r="R326" i="1" s="1"/>
  <c r="M326" i="1"/>
  <c r="L326" i="1"/>
  <c r="J326" i="1"/>
  <c r="S326" i="6"/>
  <c r="T326" i="6" s="1"/>
  <c r="X326" i="6" s="1"/>
  <c r="Z326" i="6" s="1"/>
  <c r="U326" i="6"/>
  <c r="Y326" i="6" s="1"/>
  <c r="AA326" i="6" s="1"/>
  <c r="N326" i="1" l="1"/>
  <c r="W326" i="1" l="1"/>
  <c r="Q326" i="1"/>
  <c r="P326" i="1"/>
  <c r="V326" i="1"/>
  <c r="O326" i="1"/>
  <c r="S326" i="1" s="1"/>
  <c r="T326" i="1" s="1"/>
  <c r="X326" i="1" l="1"/>
  <c r="Z326" i="1" s="1"/>
  <c r="I325" i="7" s="1"/>
  <c r="U326" i="1"/>
  <c r="Y326" i="1" s="1"/>
  <c r="AA326" i="1" s="1"/>
  <c r="J325" i="7" s="1"/>
  <c r="K325" i="7" s="1"/>
  <c r="F326" i="7" l="1"/>
  <c r="B327" i="6" l="1"/>
  <c r="C327" i="6" s="1"/>
  <c r="Q327" i="6" s="1"/>
  <c r="D327" i="1"/>
  <c r="B327" i="1"/>
  <c r="C327" i="1" s="1"/>
  <c r="L326" i="7"/>
  <c r="I327" i="1" l="1"/>
  <c r="J327" i="1"/>
  <c r="L327" i="1"/>
  <c r="K327" i="1"/>
  <c r="M327" i="1"/>
  <c r="H327" i="1"/>
  <c r="S327" i="6"/>
  <c r="T327" i="6" s="1"/>
  <c r="X327" i="6" s="1"/>
  <c r="Z327" i="6" s="1"/>
  <c r="U327" i="6"/>
  <c r="Y327" i="6" s="1"/>
  <c r="AA327" i="6" s="1"/>
  <c r="R327" i="1" l="1"/>
  <c r="N327" i="1"/>
  <c r="Q327" i="1"/>
  <c r="P327" i="1" l="1"/>
  <c r="U327" i="1" s="1"/>
  <c r="O327" i="1"/>
  <c r="S327" i="1" s="1"/>
  <c r="T327" i="1" s="1"/>
  <c r="V327" i="1"/>
  <c r="W327" i="1"/>
  <c r="Y327" i="1" l="1"/>
  <c r="AA327" i="1" s="1"/>
  <c r="X327" i="1"/>
  <c r="Z327" i="1" s="1"/>
  <c r="I326" i="7" s="1"/>
  <c r="J326" i="7" l="1"/>
  <c r="F327" i="7" s="1"/>
  <c r="L327" i="7" l="1"/>
  <c r="B328" i="1"/>
  <c r="C328" i="1" s="1"/>
  <c r="B328" i="6"/>
  <c r="C328" i="6" s="1"/>
  <c r="Q328" i="6" s="1"/>
  <c r="D328" i="1"/>
  <c r="K326" i="7"/>
  <c r="S328" i="6" l="1"/>
  <c r="T328" i="6" s="1"/>
  <c r="X328" i="6" s="1"/>
  <c r="Z328" i="6" s="1"/>
  <c r="U328" i="6"/>
  <c r="Y328" i="6" s="1"/>
  <c r="AA328" i="6" s="1"/>
  <c r="K328" i="1"/>
  <c r="L328" i="1"/>
  <c r="M328" i="1"/>
  <c r="I328" i="1"/>
  <c r="H328" i="1"/>
  <c r="R328" i="1" s="1"/>
  <c r="J328" i="1"/>
  <c r="N328" i="1" l="1"/>
  <c r="Q328" i="1"/>
  <c r="V328" i="1"/>
  <c r="W328" i="1"/>
  <c r="O328" i="1" l="1"/>
  <c r="S328" i="1" s="1"/>
  <c r="T328" i="1" s="1"/>
  <c r="X328" i="1" s="1"/>
  <c r="Z328" i="1" s="1"/>
  <c r="I327" i="7" s="1"/>
  <c r="P328" i="1"/>
  <c r="U328" i="1" s="1"/>
  <c r="Y328" i="1" s="1"/>
  <c r="AA328" i="1" s="1"/>
  <c r="J327" i="7" s="1"/>
  <c r="F328" i="7" l="1"/>
  <c r="K327" i="7"/>
  <c r="B329" i="1" l="1"/>
  <c r="C329" i="1" s="1"/>
  <c r="B329" i="6"/>
  <c r="C329" i="6" s="1"/>
  <c r="Q329" i="6" s="1"/>
  <c r="D329" i="1"/>
  <c r="L328" i="7"/>
  <c r="S329" i="6" l="1"/>
  <c r="T329" i="6" s="1"/>
  <c r="X329" i="6" s="1"/>
  <c r="Z329" i="6" s="1"/>
  <c r="U329" i="6"/>
  <c r="Y329" i="6" s="1"/>
  <c r="AA329" i="6" s="1"/>
  <c r="H329" i="1"/>
  <c r="M329" i="1"/>
  <c r="L329" i="1"/>
  <c r="K329" i="1"/>
  <c r="J329" i="1"/>
  <c r="I329" i="1"/>
  <c r="N329" i="1" l="1"/>
  <c r="Q329" i="1"/>
  <c r="R329" i="1"/>
  <c r="V329" i="1" l="1"/>
  <c r="W329" i="1"/>
  <c r="P329" i="1"/>
  <c r="U329" i="1" s="1"/>
  <c r="O329" i="1"/>
  <c r="S329" i="1" s="1"/>
  <c r="T329" i="1" s="1"/>
  <c r="X329" i="1" s="1"/>
  <c r="Z329" i="1" s="1"/>
  <c r="I328" i="7" s="1"/>
  <c r="Y329" i="1" l="1"/>
  <c r="AA329" i="1" s="1"/>
  <c r="J328" i="7" s="1"/>
  <c r="F329" i="7" s="1"/>
  <c r="L329" i="7" l="1"/>
  <c r="B330" i="1"/>
  <c r="C330" i="1" s="1"/>
  <c r="B330" i="6"/>
  <c r="C330" i="6" s="1"/>
  <c r="Q330" i="6" s="1"/>
  <c r="D330" i="1"/>
  <c r="K328" i="7"/>
  <c r="U330" i="6" l="1"/>
  <c r="Y330" i="6" s="1"/>
  <c r="AA330" i="6" s="1"/>
  <c r="S330" i="6"/>
  <c r="T330" i="6" s="1"/>
  <c r="X330" i="6" s="1"/>
  <c r="Z330" i="6" s="1"/>
  <c r="H330" i="1"/>
  <c r="R330" i="1" s="1"/>
  <c r="K330" i="1"/>
  <c r="L330" i="1"/>
  <c r="J330" i="1"/>
  <c r="I330" i="1"/>
  <c r="M330" i="1"/>
  <c r="N330" i="1" l="1"/>
  <c r="Q330" i="1"/>
  <c r="W330" i="1" l="1"/>
  <c r="V330" i="1"/>
  <c r="O330" i="1"/>
  <c r="S330" i="1" s="1"/>
  <c r="T330" i="1" s="1"/>
  <c r="X330" i="1" s="1"/>
  <c r="Z330" i="1" s="1"/>
  <c r="I329" i="7" s="1"/>
  <c r="P330" i="1"/>
  <c r="U330" i="1" s="1"/>
  <c r="Y330" i="1" s="1"/>
  <c r="AA330" i="1" s="1"/>
  <c r="J329" i="7" s="1"/>
  <c r="K329" i="7" s="1"/>
  <c r="F330" i="7" l="1"/>
  <c r="L330" i="7" l="1"/>
  <c r="D331" i="1"/>
  <c r="B331" i="1"/>
  <c r="C331" i="1" s="1"/>
  <c r="B331" i="6"/>
  <c r="C331" i="6" s="1"/>
  <c r="Q331" i="6" s="1"/>
  <c r="U331" i="6" l="1"/>
  <c r="Y331" i="6" s="1"/>
  <c r="AA331" i="6" s="1"/>
  <c r="S331" i="6"/>
  <c r="T331" i="6" s="1"/>
  <c r="X331" i="6" s="1"/>
  <c r="Z331" i="6" s="1"/>
  <c r="I331" i="1"/>
  <c r="L331" i="1"/>
  <c r="K331" i="1"/>
  <c r="M331" i="1"/>
  <c r="H331" i="1"/>
  <c r="J331" i="1"/>
  <c r="R331" i="1" l="1"/>
  <c r="N331" i="1"/>
  <c r="Q331" i="1"/>
  <c r="P331" i="1" l="1"/>
  <c r="U331" i="1" s="1"/>
  <c r="O331" i="1"/>
  <c r="S331" i="1" s="1"/>
  <c r="T331" i="1" s="1"/>
  <c r="X331" i="1" s="1"/>
  <c r="Z331" i="1" s="1"/>
  <c r="I330" i="7" s="1"/>
  <c r="W331" i="1"/>
  <c r="V331" i="1"/>
  <c r="Y331" i="1" l="1"/>
  <c r="AA331" i="1" s="1"/>
  <c r="J330" i="7" s="1"/>
  <c r="F331" i="7" s="1"/>
  <c r="B332" i="1" l="1"/>
  <c r="C332" i="1" s="1"/>
  <c r="L331" i="7"/>
  <c r="B332" i="6"/>
  <c r="C332" i="6" s="1"/>
  <c r="Q332" i="6" s="1"/>
  <c r="D332" i="1"/>
  <c r="K330" i="7"/>
  <c r="H332" i="1"/>
  <c r="I332" i="1"/>
  <c r="M332" i="1"/>
  <c r="J332" i="1"/>
  <c r="K332" i="1"/>
  <c r="L332" i="1"/>
  <c r="U332" i="6"/>
  <c r="Y332" i="6" s="1"/>
  <c r="AA332" i="6" s="1"/>
  <c r="S332" i="6"/>
  <c r="T332" i="6" s="1"/>
  <c r="X332" i="6" s="1"/>
  <c r="Z332" i="6" s="1"/>
  <c r="N332" i="1" l="1"/>
  <c r="Q332" i="1"/>
  <c r="R332" i="1"/>
  <c r="W332" i="1" l="1"/>
  <c r="V332" i="1"/>
  <c r="O332" i="1"/>
  <c r="S332" i="1" s="1"/>
  <c r="T332" i="1" s="1"/>
  <c r="P332" i="1"/>
  <c r="U332" i="1" s="1"/>
  <c r="Y332" i="1" l="1"/>
  <c r="AA332" i="1" s="1"/>
  <c r="J331" i="7" s="1"/>
  <c r="X332" i="1"/>
  <c r="Z332" i="1" s="1"/>
  <c r="I331" i="7" s="1"/>
  <c r="K331" i="7" l="1"/>
  <c r="F332" i="7"/>
  <c r="B333" i="1" l="1"/>
  <c r="C333" i="1" s="1"/>
  <c r="D333" i="1"/>
  <c r="L332" i="7"/>
  <c r="B333" i="6"/>
  <c r="C333" i="6" s="1"/>
  <c r="Q333" i="6" s="1"/>
  <c r="U333" i="6" l="1"/>
  <c r="Y333" i="6" s="1"/>
  <c r="AA333" i="6" s="1"/>
  <c r="S333" i="6"/>
  <c r="T333" i="6" s="1"/>
  <c r="X333" i="6" s="1"/>
  <c r="Z333" i="6" s="1"/>
  <c r="L333" i="1"/>
  <c r="M333" i="1"/>
  <c r="K333" i="1"/>
  <c r="I333" i="1"/>
  <c r="H333" i="1"/>
  <c r="J333" i="1"/>
  <c r="N333" i="1" l="1"/>
  <c r="Q333" i="1"/>
  <c r="R333" i="1"/>
  <c r="V333" i="1" l="1"/>
  <c r="W333" i="1"/>
  <c r="O333" i="1"/>
  <c r="S333" i="1" s="1"/>
  <c r="T333" i="1" s="1"/>
  <c r="X333" i="1" s="1"/>
  <c r="Z333" i="1" s="1"/>
  <c r="I332" i="7" s="1"/>
  <c r="P333" i="1"/>
  <c r="U333" i="1" s="1"/>
  <c r="Y333" i="1" s="1"/>
  <c r="AA333" i="1" s="1"/>
  <c r="J332" i="7" s="1"/>
  <c r="K332" i="7" l="1"/>
  <c r="F333" i="7"/>
  <c r="D334" i="1" l="1"/>
  <c r="B334" i="1"/>
  <c r="C334" i="1" s="1"/>
  <c r="B334" i="6"/>
  <c r="C334" i="6" s="1"/>
  <c r="Q334" i="6" s="1"/>
  <c r="L333" i="7"/>
  <c r="S334" i="6" l="1"/>
  <c r="T334" i="6" s="1"/>
  <c r="X334" i="6" s="1"/>
  <c r="Z334" i="6" s="1"/>
  <c r="U334" i="6"/>
  <c r="Y334" i="6" s="1"/>
  <c r="AA334" i="6" s="1"/>
  <c r="I334" i="1"/>
  <c r="M334" i="1"/>
  <c r="H334" i="1"/>
  <c r="L334" i="1"/>
  <c r="K334" i="1"/>
  <c r="J334" i="1"/>
  <c r="N334" i="1" l="1"/>
  <c r="Q334" i="1"/>
  <c r="P334" i="1"/>
  <c r="U334" i="1" s="1"/>
  <c r="O334" i="1"/>
  <c r="S334" i="1" s="1"/>
  <c r="T334" i="1" s="1"/>
  <c r="R334" i="1"/>
  <c r="W334" i="1" l="1"/>
  <c r="V334" i="1"/>
  <c r="X334" i="1" l="1"/>
  <c r="Z334" i="1" s="1"/>
  <c r="I333" i="7" s="1"/>
  <c r="Y334" i="1"/>
  <c r="AA334" i="1" s="1"/>
  <c r="J333" i="7" s="1"/>
  <c r="K333" i="7" l="1"/>
  <c r="F334" i="7"/>
  <c r="L334" i="7" l="1"/>
  <c r="D335" i="1"/>
  <c r="B335" i="1"/>
  <c r="C335" i="1" s="1"/>
  <c r="B335" i="6"/>
  <c r="C335" i="6" s="1"/>
  <c r="Q335" i="6" s="1"/>
  <c r="M335" i="1" l="1"/>
  <c r="I335" i="1"/>
  <c r="L335" i="1"/>
  <c r="J335" i="1"/>
  <c r="H335" i="1"/>
  <c r="K335" i="1"/>
  <c r="U335" i="6"/>
  <c r="Y335" i="6" s="1"/>
  <c r="AA335" i="6" s="1"/>
  <c r="S335" i="6"/>
  <c r="T335" i="6" s="1"/>
  <c r="X335" i="6" s="1"/>
  <c r="Z335" i="6" s="1"/>
  <c r="R335" i="1" l="1"/>
  <c r="N335" i="1"/>
  <c r="Q335" i="1"/>
  <c r="P335" i="1" l="1"/>
  <c r="U335" i="1" s="1"/>
  <c r="O335" i="1"/>
  <c r="S335" i="1" s="1"/>
  <c r="T335" i="1" s="1"/>
  <c r="W335" i="1"/>
  <c r="V335" i="1"/>
  <c r="X335" i="1" l="1"/>
  <c r="Z335" i="1" s="1"/>
  <c r="I334" i="7" s="1"/>
  <c r="Y335" i="1"/>
  <c r="AA335" i="1" s="1"/>
  <c r="J334" i="7" l="1"/>
  <c r="K334" i="7" s="1"/>
  <c r="F335" i="7" l="1"/>
  <c r="B336" i="6" l="1"/>
  <c r="C336" i="6" s="1"/>
  <c r="Q336" i="6" s="1"/>
  <c r="D336" i="1"/>
  <c r="B336" i="1"/>
  <c r="C336" i="1" s="1"/>
  <c r="L335" i="7"/>
  <c r="K336" i="1" l="1"/>
  <c r="I336" i="1"/>
  <c r="M336" i="1"/>
  <c r="H336" i="1"/>
  <c r="R336" i="1" s="1"/>
  <c r="J336" i="1"/>
  <c r="L336" i="1"/>
  <c r="U336" i="6"/>
  <c r="Y336" i="6" s="1"/>
  <c r="AA336" i="6" s="1"/>
  <c r="S336" i="6"/>
  <c r="T336" i="6" s="1"/>
  <c r="X336" i="6" s="1"/>
  <c r="Z336" i="6" s="1"/>
  <c r="N336" i="1" l="1"/>
  <c r="W336" i="1" l="1"/>
  <c r="O336" i="1"/>
  <c r="P336" i="1"/>
  <c r="Q336" i="1"/>
  <c r="V336" i="1"/>
  <c r="U336" i="1" l="1"/>
  <c r="Y336" i="1" s="1"/>
  <c r="AA336" i="1" s="1"/>
  <c r="J335" i="7" s="1"/>
  <c r="S336" i="1"/>
  <c r="T336" i="1" s="1"/>
  <c r="X336" i="1" s="1"/>
  <c r="Z336" i="1" s="1"/>
  <c r="I335" i="7" s="1"/>
  <c r="K335" i="7" l="1"/>
  <c r="F336" i="7"/>
  <c r="B337" i="1" l="1"/>
  <c r="C337" i="1" s="1"/>
  <c r="B337" i="6"/>
  <c r="C337" i="6" s="1"/>
  <c r="Q337" i="6" s="1"/>
  <c r="L336" i="7"/>
  <c r="D337" i="1"/>
  <c r="L337" i="1" l="1"/>
  <c r="M337" i="1"/>
  <c r="K337" i="1"/>
  <c r="H337" i="1"/>
  <c r="R337" i="1" s="1"/>
  <c r="J337" i="1"/>
  <c r="I337" i="1"/>
  <c r="U337" i="6"/>
  <c r="Y337" i="6" s="1"/>
  <c r="AA337" i="6" s="1"/>
  <c r="S337" i="6"/>
  <c r="T337" i="6" s="1"/>
  <c r="X337" i="6" s="1"/>
  <c r="Z337" i="6" s="1"/>
  <c r="N337" i="1" l="1"/>
  <c r="Q337" i="1"/>
  <c r="P337" i="1" l="1"/>
  <c r="U337" i="1" s="1"/>
  <c r="O337" i="1"/>
  <c r="S337" i="1" s="1"/>
  <c r="T337" i="1" s="1"/>
  <c r="W337" i="1"/>
  <c r="V337" i="1"/>
  <c r="Y337" i="1" l="1"/>
  <c r="AA337" i="1" s="1"/>
  <c r="J336" i="7" s="1"/>
  <c r="X337" i="1"/>
  <c r="Z337" i="1" s="1"/>
  <c r="I336" i="7" s="1"/>
  <c r="F337" i="7" l="1"/>
  <c r="K336" i="7"/>
  <c r="B338" i="1" l="1"/>
  <c r="C338" i="1" s="1"/>
  <c r="B338" i="6"/>
  <c r="C338" i="6" s="1"/>
  <c r="Q338" i="6" s="1"/>
  <c r="D338" i="1"/>
  <c r="L337" i="7"/>
  <c r="U338" i="6" l="1"/>
  <c r="Y338" i="6" s="1"/>
  <c r="AA338" i="6" s="1"/>
  <c r="S338" i="6"/>
  <c r="T338" i="6" s="1"/>
  <c r="X338" i="6" s="1"/>
  <c r="Z338" i="6" s="1"/>
  <c r="H338" i="1"/>
  <c r="J338" i="1"/>
  <c r="I338" i="1"/>
  <c r="L338" i="1"/>
  <c r="M338" i="1"/>
  <c r="K338" i="1"/>
  <c r="N338" i="1" l="1"/>
  <c r="Q338" i="1"/>
  <c r="R338" i="1"/>
  <c r="V338" i="1" l="1"/>
  <c r="W338" i="1"/>
  <c r="O338" i="1"/>
  <c r="S338" i="1" s="1"/>
  <c r="T338" i="1" s="1"/>
  <c r="P338" i="1"/>
  <c r="U338" i="1" s="1"/>
  <c r="Y338" i="1" l="1"/>
  <c r="AA338" i="1" s="1"/>
  <c r="J337" i="7" s="1"/>
  <c r="X338" i="1"/>
  <c r="Z338" i="1" s="1"/>
  <c r="I337" i="7" s="1"/>
  <c r="F338" i="7" l="1"/>
  <c r="K337" i="7"/>
  <c r="D339" i="1" l="1"/>
  <c r="B339" i="1"/>
  <c r="C339" i="1" s="1"/>
  <c r="B339" i="6"/>
  <c r="C339" i="6" s="1"/>
  <c r="Q339" i="6" s="1"/>
  <c r="L338" i="7"/>
  <c r="U339" i="6" l="1"/>
  <c r="Y339" i="6" s="1"/>
  <c r="AA339" i="6" s="1"/>
  <c r="S339" i="6"/>
  <c r="T339" i="6" s="1"/>
  <c r="X339" i="6" s="1"/>
  <c r="Z339" i="6" s="1"/>
  <c r="I339" i="1"/>
  <c r="H339" i="1"/>
  <c r="L339" i="1"/>
  <c r="J339" i="1"/>
  <c r="K339" i="1"/>
  <c r="M339" i="1"/>
  <c r="N339" i="1" l="1"/>
  <c r="Q339" i="1"/>
  <c r="R339" i="1"/>
  <c r="V339" i="1" l="1"/>
  <c r="W339" i="1"/>
  <c r="O339" i="1"/>
  <c r="S339" i="1" s="1"/>
  <c r="T339" i="1" s="1"/>
  <c r="P339" i="1"/>
  <c r="U339" i="1" s="1"/>
  <c r="X339" i="1" l="1"/>
  <c r="Z339" i="1" s="1"/>
  <c r="I338" i="7" s="1"/>
  <c r="Y339" i="1"/>
  <c r="AA339" i="1" s="1"/>
  <c r="J338" i="7" s="1"/>
  <c r="K338" i="7" l="1"/>
</calcChain>
</file>

<file path=xl/sharedStrings.xml><?xml version="1.0" encoding="utf-8"?>
<sst xmlns="http://schemas.openxmlformats.org/spreadsheetml/2006/main" count="106" uniqueCount="73">
  <si>
    <r>
      <t>Stoffdaten</t>
    </r>
    <r>
      <rPr>
        <vertAlign val="subscript"/>
        <sz val="11"/>
        <color theme="1"/>
        <rFont val="Calibri"/>
        <family val="2"/>
        <scheme val="minor"/>
      </rPr>
      <t>Luft</t>
    </r>
  </si>
  <si>
    <t>T in [°C]</t>
  </si>
  <si>
    <t>kg/m³</t>
  </si>
  <si>
    <t>Prandl</t>
  </si>
  <si>
    <t>f(Pr)</t>
  </si>
  <si>
    <r>
      <rPr>
        <sz val="11"/>
        <color theme="1"/>
        <rFont val="Calibri"/>
        <family val="2"/>
      </rPr>
      <t>ρ in [</t>
    </r>
    <r>
      <rPr>
        <sz val="11"/>
        <color theme="1"/>
        <rFont val="Calibri"/>
        <family val="2"/>
        <scheme val="minor"/>
      </rPr>
      <t>kg/m³]</t>
    </r>
  </si>
  <si>
    <t>cp in [J/kg *k]</t>
  </si>
  <si>
    <r>
      <rPr>
        <sz val="11"/>
        <color theme="1"/>
        <rFont val="Calibri"/>
        <family val="2"/>
      </rPr>
      <t>λ in [</t>
    </r>
    <r>
      <rPr>
        <sz val="11"/>
        <color theme="1"/>
        <rFont val="Calibri"/>
        <family val="2"/>
        <scheme val="minor"/>
      </rPr>
      <t>W/m*K]</t>
    </r>
  </si>
  <si>
    <r>
      <rPr>
        <sz val="11"/>
        <color theme="1"/>
        <rFont val="Calibri"/>
        <family val="2"/>
      </rPr>
      <t>ƞ in [</t>
    </r>
    <r>
      <rPr>
        <sz val="11"/>
        <color theme="1"/>
        <rFont val="Calibri"/>
        <family val="2"/>
        <scheme val="minor"/>
      </rPr>
      <t>mPa*s]</t>
    </r>
  </si>
  <si>
    <r>
      <rPr>
        <sz val="11"/>
        <color theme="1"/>
        <rFont val="Calibri"/>
        <family val="2"/>
      </rPr>
      <t>ν in [</t>
    </r>
    <r>
      <rPr>
        <sz val="11"/>
        <color theme="1"/>
        <rFont val="Calibri"/>
        <family val="2"/>
        <scheme val="minor"/>
      </rPr>
      <t>m²/s]</t>
    </r>
  </si>
  <si>
    <r>
      <rPr>
        <sz val="11"/>
        <color theme="1"/>
        <rFont val="Calibri"/>
        <family val="2"/>
      </rPr>
      <t>β in [</t>
    </r>
    <r>
      <rPr>
        <sz val="11"/>
        <color theme="1"/>
        <rFont val="Calibri"/>
        <family val="2"/>
        <scheme val="minor"/>
      </rPr>
      <t>1/k]</t>
    </r>
  </si>
  <si>
    <r>
      <t>Stoffdaten</t>
    </r>
    <r>
      <rPr>
        <vertAlign val="subscript"/>
        <sz val="11"/>
        <color theme="1"/>
        <rFont val="Calibri"/>
        <family val="2"/>
        <scheme val="minor"/>
      </rPr>
      <t>Wasser</t>
    </r>
  </si>
  <si>
    <t>Rayleigh</t>
  </si>
  <si>
    <t>Reynolds</t>
  </si>
  <si>
    <t>m</t>
  </si>
  <si>
    <t>Form</t>
  </si>
  <si>
    <t>Zylinder</t>
  </si>
  <si>
    <t>dt in [K]</t>
  </si>
  <si>
    <t>v in [m/s]</t>
  </si>
  <si>
    <r>
      <t>Strömung</t>
    </r>
    <r>
      <rPr>
        <vertAlign val="subscript"/>
        <sz val="11"/>
        <color theme="1"/>
        <rFont val="Calibri"/>
        <family val="2"/>
        <scheme val="minor"/>
      </rPr>
      <t>Außen</t>
    </r>
  </si>
  <si>
    <r>
      <t>Strömung</t>
    </r>
    <r>
      <rPr>
        <vertAlign val="subscript"/>
        <sz val="11"/>
        <color theme="1"/>
        <rFont val="Calibri"/>
        <family val="2"/>
        <scheme val="minor"/>
      </rPr>
      <t>Innen</t>
    </r>
  </si>
  <si>
    <t>d in [m]</t>
  </si>
  <si>
    <t>Ra * f(Pr)</t>
  </si>
  <si>
    <r>
      <t>Nusselt</t>
    </r>
    <r>
      <rPr>
        <vertAlign val="subscript"/>
        <sz val="11"/>
        <color theme="1"/>
        <rFont val="Calibri"/>
        <family val="2"/>
        <scheme val="minor"/>
      </rPr>
      <t>frei v.</t>
    </r>
  </si>
  <si>
    <r>
      <t>Nusselt</t>
    </r>
    <r>
      <rPr>
        <vertAlign val="subscript"/>
        <sz val="11"/>
        <color theme="1"/>
        <rFont val="Calibri"/>
        <family val="2"/>
        <scheme val="minor"/>
      </rPr>
      <t>frei h.</t>
    </r>
  </si>
  <si>
    <r>
      <t xml:space="preserve">Nusselt </t>
    </r>
    <r>
      <rPr>
        <vertAlign val="subscript"/>
        <sz val="11"/>
        <color theme="1"/>
        <rFont val="Calibri"/>
        <family val="2"/>
        <scheme val="minor"/>
      </rPr>
      <t>laminar</t>
    </r>
  </si>
  <si>
    <r>
      <t xml:space="preserve">Nusselt </t>
    </r>
    <r>
      <rPr>
        <vertAlign val="subscript"/>
        <sz val="11"/>
        <color theme="1"/>
        <rFont val="Calibri"/>
        <family val="2"/>
        <scheme val="minor"/>
      </rPr>
      <t>turb</t>
    </r>
  </si>
  <si>
    <r>
      <t xml:space="preserve">Nusselt </t>
    </r>
    <r>
      <rPr>
        <vertAlign val="subscript"/>
        <sz val="11"/>
        <color theme="1"/>
        <rFont val="Calibri"/>
        <family val="2"/>
        <scheme val="minor"/>
      </rPr>
      <t>mix h</t>
    </r>
  </si>
  <si>
    <r>
      <t xml:space="preserve">Nusselt </t>
    </r>
    <r>
      <rPr>
        <vertAlign val="subscript"/>
        <sz val="11"/>
        <color theme="1"/>
        <rFont val="Calibri"/>
        <family val="2"/>
        <scheme val="minor"/>
      </rPr>
      <t>mix v</t>
    </r>
  </si>
  <si>
    <r>
      <t>α</t>
    </r>
    <r>
      <rPr>
        <vertAlign val="subscript"/>
        <sz val="11"/>
        <color theme="1"/>
        <rFont val="Calibri"/>
        <family val="2"/>
        <scheme val="minor"/>
      </rPr>
      <t>horizontal</t>
    </r>
    <r>
      <rPr>
        <sz val="11"/>
        <color theme="1"/>
        <rFont val="Calibri"/>
        <family val="2"/>
        <scheme val="minor"/>
      </rPr>
      <t xml:space="preserve"> in [W/m²*K]</t>
    </r>
  </si>
  <si>
    <r>
      <t>α</t>
    </r>
    <r>
      <rPr>
        <vertAlign val="subscript"/>
        <sz val="11"/>
        <color theme="1"/>
        <rFont val="Calibri"/>
        <family val="2"/>
        <scheme val="minor"/>
      </rPr>
      <t>vertikal</t>
    </r>
    <r>
      <rPr>
        <sz val="11"/>
        <color theme="1"/>
        <rFont val="Calibri"/>
        <family val="2"/>
        <scheme val="minor"/>
      </rPr>
      <t xml:space="preserve"> in [W/m²*K]</t>
    </r>
  </si>
  <si>
    <t>h in [m]</t>
  </si>
  <si>
    <t>horizontal_Breite</t>
  </si>
  <si>
    <t>Luftdurchsatz</t>
  </si>
  <si>
    <t>m³/h</t>
  </si>
  <si>
    <r>
      <t>Höhe</t>
    </r>
    <r>
      <rPr>
        <vertAlign val="subscript"/>
        <sz val="11"/>
        <color theme="1"/>
        <rFont val="Calibri"/>
        <family val="2"/>
        <scheme val="minor"/>
      </rPr>
      <t>Behälter</t>
    </r>
  </si>
  <si>
    <r>
      <t>Breite/D</t>
    </r>
    <r>
      <rPr>
        <vertAlign val="subscript"/>
        <sz val="11"/>
        <color theme="1"/>
        <rFont val="Calibri"/>
        <family val="2"/>
        <scheme val="minor"/>
      </rPr>
      <t>Behälter</t>
    </r>
  </si>
  <si>
    <r>
      <t>Länge</t>
    </r>
    <r>
      <rPr>
        <vertAlign val="subscript"/>
        <sz val="11"/>
        <color theme="1"/>
        <rFont val="Calibri"/>
        <family val="2"/>
        <scheme val="minor"/>
      </rPr>
      <t>Behälter</t>
    </r>
  </si>
  <si>
    <t>Volumenstrom</t>
  </si>
  <si>
    <t>L/h</t>
  </si>
  <si>
    <t>Raumhöhe</t>
  </si>
  <si>
    <t>Raumbreite</t>
  </si>
  <si>
    <t>mm</t>
  </si>
  <si>
    <t>Wanddicke</t>
  </si>
  <si>
    <t>Material</t>
  </si>
  <si>
    <t>PE</t>
  </si>
  <si>
    <t>Luftemperatur</t>
  </si>
  <si>
    <t>°C</t>
  </si>
  <si>
    <t>Wassertemp.</t>
  </si>
  <si>
    <t>Temp. Verlauf</t>
  </si>
  <si>
    <t>Temperaturv.</t>
  </si>
  <si>
    <r>
      <t>Wärmelast</t>
    </r>
    <r>
      <rPr>
        <vertAlign val="subscript"/>
        <sz val="11"/>
        <color theme="1"/>
        <rFont val="Calibri"/>
        <family val="2"/>
        <scheme val="minor"/>
      </rPr>
      <t>max</t>
    </r>
  </si>
  <si>
    <r>
      <t>Wärmelast</t>
    </r>
    <r>
      <rPr>
        <vertAlign val="subscript"/>
        <sz val="11"/>
        <color theme="1"/>
        <rFont val="Calibri"/>
        <family val="2"/>
        <scheme val="minor"/>
      </rPr>
      <t>min</t>
    </r>
  </si>
  <si>
    <t>W</t>
  </si>
  <si>
    <r>
      <t>Wärmelast</t>
    </r>
    <r>
      <rPr>
        <vertAlign val="subscript"/>
        <sz val="11"/>
        <color theme="1"/>
        <rFont val="Calibri"/>
        <family val="2"/>
        <scheme val="minor"/>
      </rPr>
      <t>max</t>
    </r>
    <r>
      <rPr>
        <sz val="11"/>
        <color theme="1"/>
        <rFont val="Calibri"/>
        <family val="2"/>
        <scheme val="minor"/>
      </rPr>
      <t xml:space="preserve"> </t>
    </r>
    <r>
      <rPr>
        <vertAlign val="subscript"/>
        <sz val="11"/>
        <color theme="1"/>
        <rFont val="Calibri"/>
        <family val="2"/>
        <scheme val="minor"/>
      </rPr>
      <t>Anteil</t>
    </r>
  </si>
  <si>
    <t>Einschaltuhrzeit</t>
  </si>
  <si>
    <t>Ausschaltuhrzeit</t>
  </si>
  <si>
    <t>Uhrzeit</t>
  </si>
  <si>
    <t>Tag</t>
  </si>
  <si>
    <r>
      <t>T</t>
    </r>
    <r>
      <rPr>
        <vertAlign val="subscript"/>
        <sz val="11"/>
        <color theme="1"/>
        <rFont val="Calibri"/>
        <family val="2"/>
        <scheme val="minor"/>
      </rPr>
      <t>Luft</t>
    </r>
    <r>
      <rPr>
        <sz val="11"/>
        <color theme="1"/>
        <rFont val="Calibri"/>
        <family val="2"/>
        <scheme val="minor"/>
      </rPr>
      <t xml:space="preserve"> in [°C]</t>
    </r>
  </si>
  <si>
    <t>t in [h]</t>
  </si>
  <si>
    <r>
      <t>T</t>
    </r>
    <r>
      <rPr>
        <vertAlign val="subscript"/>
        <sz val="11"/>
        <color theme="1"/>
        <rFont val="Calibri"/>
        <family val="2"/>
        <scheme val="minor"/>
      </rPr>
      <t>Wasser</t>
    </r>
    <r>
      <rPr>
        <sz val="11"/>
        <color theme="1"/>
        <rFont val="Calibri"/>
        <family val="2"/>
        <scheme val="minor"/>
      </rPr>
      <t xml:space="preserve"> in [°C]</t>
    </r>
  </si>
  <si>
    <t>Th in [J/K]</t>
  </si>
  <si>
    <t>Fullstand Wasser</t>
  </si>
  <si>
    <t>%</t>
  </si>
  <si>
    <t>J/kg * K</t>
  </si>
  <si>
    <t>W/m * K</t>
  </si>
  <si>
    <t>P in [W]</t>
  </si>
  <si>
    <r>
      <t>QVerlust</t>
    </r>
    <r>
      <rPr>
        <vertAlign val="subscript"/>
        <sz val="11"/>
        <color theme="1"/>
        <rFont val="Calibri"/>
        <family val="2"/>
        <scheme val="minor"/>
      </rPr>
      <t xml:space="preserve">Wasserlinie </t>
    </r>
    <r>
      <rPr>
        <sz val="11"/>
        <color theme="1"/>
        <rFont val="Calibri"/>
        <family val="2"/>
        <scheme val="minor"/>
      </rPr>
      <t>in [W]</t>
    </r>
  </si>
  <si>
    <r>
      <t>QVerlust</t>
    </r>
    <r>
      <rPr>
        <vertAlign val="subscript"/>
        <sz val="11"/>
        <color theme="1"/>
        <rFont val="Calibri"/>
        <family val="2"/>
        <scheme val="minor"/>
      </rPr>
      <t xml:space="preserve">Wand </t>
    </r>
    <r>
      <rPr>
        <sz val="11"/>
        <color theme="1"/>
        <rFont val="Calibri"/>
        <family val="2"/>
        <scheme val="minor"/>
      </rPr>
      <t>in [W]</t>
    </r>
  </si>
  <si>
    <r>
      <t>QVerlust</t>
    </r>
    <r>
      <rPr>
        <vertAlign val="subscript"/>
        <sz val="11"/>
        <color theme="1"/>
        <rFont val="Calibri"/>
        <family val="2"/>
        <scheme val="minor"/>
      </rPr>
      <t>Strahlung</t>
    </r>
    <r>
      <rPr>
        <sz val="11"/>
        <color theme="1"/>
        <rFont val="Calibri"/>
        <family val="2"/>
        <scheme val="minor"/>
      </rPr>
      <t>in [W]</t>
    </r>
  </si>
  <si>
    <r>
      <t>QVerlust</t>
    </r>
    <r>
      <rPr>
        <vertAlign val="subscript"/>
        <sz val="11"/>
        <color theme="1"/>
        <rFont val="Calibri"/>
        <family val="2"/>
        <scheme val="minor"/>
      </rPr>
      <t xml:space="preserve">Konvektion </t>
    </r>
    <r>
      <rPr>
        <sz val="11"/>
        <color theme="1"/>
        <rFont val="Calibri"/>
        <family val="2"/>
        <scheme val="minor"/>
      </rPr>
      <t>in [W]</t>
    </r>
  </si>
  <si>
    <r>
      <t>QVerlust</t>
    </r>
    <r>
      <rPr>
        <vertAlign val="subscript"/>
        <sz val="11"/>
        <color theme="1"/>
        <rFont val="Calibri"/>
        <family val="2"/>
        <scheme val="minor"/>
      </rPr>
      <t xml:space="preserve">Gesamt </t>
    </r>
    <r>
      <rPr>
        <sz val="11"/>
        <color theme="1"/>
        <rFont val="Calibri"/>
        <family val="2"/>
        <scheme val="minor"/>
      </rPr>
      <t>[W]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</si>
</sst>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000"/>
    <numFmt numFmtId="166" formatCode="0.0"/>
    <numFmt numFmtId="167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64" fontId="1" fillId="0" borderId="0" xfId="1" applyNumberFormat="1"/>
    <xf numFmtId="0" fontId="1" fillId="0" borderId="0" xfId="1"/>
    <xf numFmtId="164" fontId="0" fillId="0" borderId="0" xfId="1" applyNumberFormat="1" applyFont="1"/>
    <xf numFmtId="2" fontId="0" fillId="0" borderId="0" xfId="0" applyNumberFormat="1"/>
    <xf numFmtId="2" fontId="0" fillId="0" borderId="0" xfId="1" applyNumberFormat="1" applyFont="1"/>
    <xf numFmtId="1" fontId="0" fillId="0" borderId="0" xfId="0" applyNumberFormat="1"/>
    <xf numFmtId="1" fontId="0" fillId="0" borderId="0" xfId="1" applyNumberFormat="1" applyFont="1"/>
    <xf numFmtId="165" fontId="0" fillId="0" borderId="0" xfId="0" applyNumberFormat="1"/>
    <xf numFmtId="165" fontId="0" fillId="0" borderId="0" xfId="1" applyNumberFormat="1" applyFont="1"/>
    <xf numFmtId="11" fontId="0" fillId="0" borderId="0" xfId="0" applyNumberFormat="1"/>
    <xf numFmtId="11" fontId="0" fillId="0" borderId="0" xfId="1" applyNumberFormat="1" applyFont="1"/>
    <xf numFmtId="164" fontId="0" fillId="0" borderId="0" xfId="0" applyNumberFormat="1"/>
    <xf numFmtId="164" fontId="1" fillId="0" borderId="0" xfId="1" applyNumberFormat="1" applyAlignment="1">
      <alignment horizontal="left"/>
    </xf>
    <xf numFmtId="166" fontId="0" fillId="0" borderId="0" xfId="0" applyNumberFormat="1"/>
    <xf numFmtId="166" fontId="0" fillId="0" borderId="0" xfId="1" applyNumberFormat="1" applyFont="1"/>
    <xf numFmtId="166" fontId="1" fillId="0" borderId="0" xfId="1" applyNumberFormat="1"/>
    <xf numFmtId="166" fontId="0" fillId="0" borderId="0" xfId="1" applyNumberFormat="1" applyFont="1" applyFill="1"/>
    <xf numFmtId="167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/>
    <xf numFmtId="1" fontId="0" fillId="0" borderId="0" xfId="0" applyNumberFormat="1" applyAlignment="1">
      <alignment horizontal="center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Temperaturprofil</a:t>
            </a:r>
          </a:p>
          <a:p>
            <a:pPr>
              <a:defRPr/>
            </a:pP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Eingabemaske!$G$2:$G$50</c:f>
              <c:numCache>
                <c:formatCode>h:mm;@</c:formatCode>
                <c:ptCount val="49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0.10416666666666666</c:v>
                </c:pt>
                <c:pt idx="6">
                  <c:v>0.12499999999999999</c:v>
                </c:pt>
                <c:pt idx="7">
                  <c:v>0.14583333333333331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0.22916666666666669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0.29166666666666663</c:v>
                </c:pt>
                <c:pt idx="15">
                  <c:v>0.31249999999999994</c:v>
                </c:pt>
                <c:pt idx="16">
                  <c:v>0.33333333333333326</c:v>
                </c:pt>
                <c:pt idx="17">
                  <c:v>0.35416666666666657</c:v>
                </c:pt>
                <c:pt idx="18">
                  <c:v>0.37499999999999989</c:v>
                </c:pt>
                <c:pt idx="19">
                  <c:v>0.3958333333333332</c:v>
                </c:pt>
                <c:pt idx="20">
                  <c:v>0.41666666666666652</c:v>
                </c:pt>
                <c:pt idx="21">
                  <c:v>0.43749999999999983</c:v>
                </c:pt>
                <c:pt idx="22">
                  <c:v>0.45833333333333315</c:v>
                </c:pt>
                <c:pt idx="23">
                  <c:v>0.47916666666666646</c:v>
                </c:pt>
                <c:pt idx="24">
                  <c:v>0.49999999999999978</c:v>
                </c:pt>
                <c:pt idx="25">
                  <c:v>0.52083333333333315</c:v>
                </c:pt>
                <c:pt idx="26">
                  <c:v>0.54166666666666652</c:v>
                </c:pt>
                <c:pt idx="27">
                  <c:v>0.56249999999999989</c:v>
                </c:pt>
                <c:pt idx="28">
                  <c:v>0.58333333333333326</c:v>
                </c:pt>
                <c:pt idx="29">
                  <c:v>0.60416666666666663</c:v>
                </c:pt>
                <c:pt idx="30">
                  <c:v>0.625</c:v>
                </c:pt>
                <c:pt idx="31">
                  <c:v>0.64583333333333337</c:v>
                </c:pt>
                <c:pt idx="32">
                  <c:v>0.66666666666666674</c:v>
                </c:pt>
                <c:pt idx="33">
                  <c:v>0.68750000000000011</c:v>
                </c:pt>
                <c:pt idx="34">
                  <c:v>0.70833333333333348</c:v>
                </c:pt>
                <c:pt idx="35">
                  <c:v>0.72916666666666685</c:v>
                </c:pt>
                <c:pt idx="36">
                  <c:v>0.75000000000000022</c:v>
                </c:pt>
                <c:pt idx="37">
                  <c:v>0.77083333333333359</c:v>
                </c:pt>
                <c:pt idx="38">
                  <c:v>0.79166666666666696</c:v>
                </c:pt>
                <c:pt idx="39">
                  <c:v>0.81250000000000033</c:v>
                </c:pt>
                <c:pt idx="40">
                  <c:v>0.8333333333333337</c:v>
                </c:pt>
                <c:pt idx="41">
                  <c:v>0.85416666666666707</c:v>
                </c:pt>
                <c:pt idx="42">
                  <c:v>0.87500000000000044</c:v>
                </c:pt>
                <c:pt idx="43">
                  <c:v>0.89583333333333381</c:v>
                </c:pt>
                <c:pt idx="44">
                  <c:v>0.91666666666666718</c:v>
                </c:pt>
                <c:pt idx="45">
                  <c:v>0.93750000000000056</c:v>
                </c:pt>
                <c:pt idx="46">
                  <c:v>0.95833333333333393</c:v>
                </c:pt>
                <c:pt idx="47">
                  <c:v>0.9791666666666673</c:v>
                </c:pt>
                <c:pt idx="48">
                  <c:v>1.0000000000000007</c:v>
                </c:pt>
              </c:numCache>
            </c:numRef>
          </c:xVal>
          <c:yVal>
            <c:numRef>
              <c:f>Eingabemaske!$H$2:$H$50</c:f>
              <c:numCache>
                <c:formatCode>0.0</c:formatCode>
                <c:ptCount val="49"/>
                <c:pt idx="0">
                  <c:v>23</c:v>
                </c:pt>
                <c:pt idx="1">
                  <c:v>22.70085600279511</c:v>
                </c:pt>
                <c:pt idx="2">
                  <c:v>22.406830442320778</c:v>
                </c:pt>
                <c:pt idx="3">
                  <c:v>22.122954177436011</c:v>
                </c:pt>
                <c:pt idx="4">
                  <c:v>21.854084409738356</c:v>
                </c:pt>
                <c:pt idx="5">
                  <c:v>21.604821575497898</c:v>
                </c:pt>
                <c:pt idx="6">
                  <c:v>21.379430630917209</c:v>
                </c:pt>
                <c:pt idx="7">
                  <c:v>21.181768077548242</c:v>
                </c:pt>
                <c:pt idx="8">
                  <c:v>21.015215976481549</c:v>
                </c:pt>
                <c:pt idx="9">
                  <c:v>20.882624080343351</c:v>
                </c:pt>
                <c:pt idx="10">
                  <c:v>20.786261073237988</c:v>
                </c:pt>
                <c:pt idx="11">
                  <c:v>20.727775752933908</c:v>
                </c:pt>
                <c:pt idx="12">
                  <c:v>20.708168819476708</c:v>
                </c:pt>
                <c:pt idx="13">
                  <c:v>20.727775752933908</c:v>
                </c:pt>
                <c:pt idx="14">
                  <c:v>20.786261073237988</c:v>
                </c:pt>
                <c:pt idx="15">
                  <c:v>20.882624080343348</c:v>
                </c:pt>
                <c:pt idx="16">
                  <c:v>21.015215976481549</c:v>
                </c:pt>
                <c:pt idx="17">
                  <c:v>21.181768077548242</c:v>
                </c:pt>
                <c:pt idx="18">
                  <c:v>21.379430630917209</c:v>
                </c:pt>
                <c:pt idx="19">
                  <c:v>21.604821575497898</c:v>
                </c:pt>
                <c:pt idx="20">
                  <c:v>21.854084409738352</c:v>
                </c:pt>
                <c:pt idx="21">
                  <c:v>22.122954177436011</c:v>
                </c:pt>
                <c:pt idx="22">
                  <c:v>22.406830442320778</c:v>
                </c:pt>
                <c:pt idx="23">
                  <c:v>22.700856002795106</c:v>
                </c:pt>
                <c:pt idx="24">
                  <c:v>23</c:v>
                </c:pt>
                <c:pt idx="25">
                  <c:v>23.29914399720489</c:v>
                </c:pt>
                <c:pt idx="26">
                  <c:v>23.593169557679222</c:v>
                </c:pt>
                <c:pt idx="27">
                  <c:v>23.877045822563989</c:v>
                </c:pt>
                <c:pt idx="28">
                  <c:v>24.145915590261644</c:v>
                </c:pt>
                <c:pt idx="29">
                  <c:v>24.395178424502102</c:v>
                </c:pt>
                <c:pt idx="30">
                  <c:v>24.620569369082791</c:v>
                </c:pt>
                <c:pt idx="31">
                  <c:v>24.818231922451758</c:v>
                </c:pt>
                <c:pt idx="32">
                  <c:v>24.984784023518451</c:v>
                </c:pt>
                <c:pt idx="33">
                  <c:v>25.117375919656649</c:v>
                </c:pt>
                <c:pt idx="34">
                  <c:v>25.213738926762012</c:v>
                </c:pt>
                <c:pt idx="35">
                  <c:v>25.272224247066092</c:v>
                </c:pt>
                <c:pt idx="36">
                  <c:v>25.291831180523292</c:v>
                </c:pt>
                <c:pt idx="37">
                  <c:v>25.272224247066092</c:v>
                </c:pt>
                <c:pt idx="38">
                  <c:v>25.213738926762012</c:v>
                </c:pt>
                <c:pt idx="39">
                  <c:v>25.117375919656652</c:v>
                </c:pt>
                <c:pt idx="40">
                  <c:v>24.984784023518451</c:v>
                </c:pt>
                <c:pt idx="41">
                  <c:v>24.818231922451762</c:v>
                </c:pt>
                <c:pt idx="42">
                  <c:v>24.620569369082791</c:v>
                </c:pt>
                <c:pt idx="43">
                  <c:v>24.395178424502102</c:v>
                </c:pt>
                <c:pt idx="44">
                  <c:v>24.145915590261648</c:v>
                </c:pt>
                <c:pt idx="45">
                  <c:v>23.877045822563989</c:v>
                </c:pt>
                <c:pt idx="46">
                  <c:v>23.593169557679225</c:v>
                </c:pt>
                <c:pt idx="47">
                  <c:v>23.299143997204894</c:v>
                </c:pt>
                <c:pt idx="48">
                  <c:v>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37-4E1A-9905-3AC71D72D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2864"/>
        <c:axId val="778437872"/>
      </c:scatterChart>
      <c:valAx>
        <c:axId val="778442864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7872"/>
        <c:crosses val="autoZero"/>
        <c:crossBetween val="midCat"/>
        <c:majorUnit val="0.1"/>
      </c:valAx>
      <c:valAx>
        <c:axId val="778437872"/>
        <c:scaling>
          <c:orientation val="minMax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286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Wärmelastprofil</a:t>
            </a:r>
          </a:p>
          <a:p>
            <a:pPr>
              <a:defRPr/>
            </a:pP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Eingabemaske!$G$2:$G$50</c:f>
              <c:numCache>
                <c:formatCode>h:mm;@</c:formatCode>
                <c:ptCount val="49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0.10416666666666666</c:v>
                </c:pt>
                <c:pt idx="6">
                  <c:v>0.12499999999999999</c:v>
                </c:pt>
                <c:pt idx="7">
                  <c:v>0.14583333333333331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0.22916666666666669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0.29166666666666663</c:v>
                </c:pt>
                <c:pt idx="15">
                  <c:v>0.31249999999999994</c:v>
                </c:pt>
                <c:pt idx="16">
                  <c:v>0.33333333333333326</c:v>
                </c:pt>
                <c:pt idx="17">
                  <c:v>0.35416666666666657</c:v>
                </c:pt>
                <c:pt idx="18">
                  <c:v>0.37499999999999989</c:v>
                </c:pt>
                <c:pt idx="19">
                  <c:v>0.3958333333333332</c:v>
                </c:pt>
                <c:pt idx="20">
                  <c:v>0.41666666666666652</c:v>
                </c:pt>
                <c:pt idx="21">
                  <c:v>0.43749999999999983</c:v>
                </c:pt>
                <c:pt idx="22">
                  <c:v>0.45833333333333315</c:v>
                </c:pt>
                <c:pt idx="23">
                  <c:v>0.47916666666666646</c:v>
                </c:pt>
                <c:pt idx="24">
                  <c:v>0.49999999999999978</c:v>
                </c:pt>
                <c:pt idx="25">
                  <c:v>0.52083333333333315</c:v>
                </c:pt>
                <c:pt idx="26">
                  <c:v>0.54166666666666652</c:v>
                </c:pt>
                <c:pt idx="27">
                  <c:v>0.56249999999999989</c:v>
                </c:pt>
                <c:pt idx="28">
                  <c:v>0.58333333333333326</c:v>
                </c:pt>
                <c:pt idx="29">
                  <c:v>0.60416666666666663</c:v>
                </c:pt>
                <c:pt idx="30">
                  <c:v>0.625</c:v>
                </c:pt>
                <c:pt idx="31">
                  <c:v>0.64583333333333337</c:v>
                </c:pt>
                <c:pt idx="32">
                  <c:v>0.66666666666666674</c:v>
                </c:pt>
                <c:pt idx="33">
                  <c:v>0.68750000000000011</c:v>
                </c:pt>
                <c:pt idx="34">
                  <c:v>0.70833333333333348</c:v>
                </c:pt>
                <c:pt idx="35">
                  <c:v>0.72916666666666685</c:v>
                </c:pt>
                <c:pt idx="36">
                  <c:v>0.75000000000000022</c:v>
                </c:pt>
                <c:pt idx="37">
                  <c:v>0.77083333333333359</c:v>
                </c:pt>
                <c:pt idx="38">
                  <c:v>0.79166666666666696</c:v>
                </c:pt>
                <c:pt idx="39">
                  <c:v>0.81250000000000033</c:v>
                </c:pt>
                <c:pt idx="40">
                  <c:v>0.8333333333333337</c:v>
                </c:pt>
                <c:pt idx="41">
                  <c:v>0.85416666666666707</c:v>
                </c:pt>
                <c:pt idx="42">
                  <c:v>0.87500000000000044</c:v>
                </c:pt>
                <c:pt idx="43">
                  <c:v>0.89583333333333381</c:v>
                </c:pt>
                <c:pt idx="44">
                  <c:v>0.91666666666666718</c:v>
                </c:pt>
                <c:pt idx="45">
                  <c:v>0.93750000000000056</c:v>
                </c:pt>
                <c:pt idx="46">
                  <c:v>0.95833333333333393</c:v>
                </c:pt>
                <c:pt idx="47">
                  <c:v>0.9791666666666673</c:v>
                </c:pt>
                <c:pt idx="48">
                  <c:v>1.0000000000000007</c:v>
                </c:pt>
              </c:numCache>
            </c:numRef>
          </c:xVal>
          <c:yVal>
            <c:numRef>
              <c:f>Eingabemaske!$K$2:$K$50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300</c:v>
                </c:pt>
                <c:pt idx="33">
                  <c:v>300</c:v>
                </c:pt>
                <c:pt idx="34">
                  <c:v>300</c:v>
                </c:pt>
                <c:pt idx="35">
                  <c:v>300</c:v>
                </c:pt>
                <c:pt idx="36">
                  <c:v>300</c:v>
                </c:pt>
                <c:pt idx="37">
                  <c:v>300</c:v>
                </c:pt>
                <c:pt idx="38">
                  <c:v>300</c:v>
                </c:pt>
                <c:pt idx="39">
                  <c:v>300</c:v>
                </c:pt>
                <c:pt idx="40">
                  <c:v>300</c:v>
                </c:pt>
                <c:pt idx="41">
                  <c:v>300</c:v>
                </c:pt>
                <c:pt idx="42">
                  <c:v>300</c:v>
                </c:pt>
                <c:pt idx="43">
                  <c:v>300</c:v>
                </c:pt>
                <c:pt idx="44">
                  <c:v>300</c:v>
                </c:pt>
                <c:pt idx="45">
                  <c:v>300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0F-485A-BA6C-6FBAE1F481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2864"/>
        <c:axId val="778437872"/>
      </c:scatterChart>
      <c:valAx>
        <c:axId val="778442864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7872"/>
        <c:crosses val="autoZero"/>
        <c:crossBetween val="midCat"/>
        <c:majorUnit val="0.1"/>
      </c:valAx>
      <c:valAx>
        <c:axId val="7784378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2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7</a:t>
            </a:r>
            <a:r>
              <a:rPr lang="de-DE" baseline="0"/>
              <a:t> Stunden 300 Watt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Lufttemperatur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Temperaturverlauf!$E$2:$E$338</c:f>
              <c:numCache>
                <c:formatCode>0.0</c:formatCode>
                <c:ptCount val="337"/>
                <c:pt idx="0">
                  <c:v>23</c:v>
                </c:pt>
                <c:pt idx="1">
                  <c:v>22.70085600279511</c:v>
                </c:pt>
                <c:pt idx="2">
                  <c:v>22.406830442320778</c:v>
                </c:pt>
                <c:pt idx="3">
                  <c:v>22.122954177436011</c:v>
                </c:pt>
                <c:pt idx="4">
                  <c:v>21.854084409738356</c:v>
                </c:pt>
                <c:pt idx="5">
                  <c:v>21.604821575497898</c:v>
                </c:pt>
                <c:pt idx="6">
                  <c:v>21.379430630917209</c:v>
                </c:pt>
                <c:pt idx="7">
                  <c:v>21.181768077548242</c:v>
                </c:pt>
                <c:pt idx="8">
                  <c:v>21.015215976481549</c:v>
                </c:pt>
                <c:pt idx="9">
                  <c:v>20.882624080343351</c:v>
                </c:pt>
                <c:pt idx="10">
                  <c:v>20.786261073237988</c:v>
                </c:pt>
                <c:pt idx="11">
                  <c:v>20.727775752933908</c:v>
                </c:pt>
                <c:pt idx="12">
                  <c:v>20.708168819476708</c:v>
                </c:pt>
                <c:pt idx="13">
                  <c:v>20.727775752933908</c:v>
                </c:pt>
                <c:pt idx="14">
                  <c:v>20.786261073237988</c:v>
                </c:pt>
                <c:pt idx="15">
                  <c:v>20.882624080343348</c:v>
                </c:pt>
                <c:pt idx="16">
                  <c:v>21.015215976481549</c:v>
                </c:pt>
                <c:pt idx="17">
                  <c:v>21.181768077548242</c:v>
                </c:pt>
                <c:pt idx="18">
                  <c:v>21.379430630917209</c:v>
                </c:pt>
                <c:pt idx="19">
                  <c:v>21.604821575497898</c:v>
                </c:pt>
                <c:pt idx="20">
                  <c:v>21.854084409738352</c:v>
                </c:pt>
                <c:pt idx="21">
                  <c:v>22.122954177436011</c:v>
                </c:pt>
                <c:pt idx="22">
                  <c:v>22.406830442320778</c:v>
                </c:pt>
                <c:pt idx="23">
                  <c:v>22.700856002795106</c:v>
                </c:pt>
                <c:pt idx="24">
                  <c:v>23</c:v>
                </c:pt>
                <c:pt idx="25">
                  <c:v>23.29914399720489</c:v>
                </c:pt>
                <c:pt idx="26">
                  <c:v>23.593169557679222</c:v>
                </c:pt>
                <c:pt idx="27">
                  <c:v>23.877045822563989</c:v>
                </c:pt>
                <c:pt idx="28">
                  <c:v>24.145915590261644</c:v>
                </c:pt>
                <c:pt idx="29">
                  <c:v>24.395178424502102</c:v>
                </c:pt>
                <c:pt idx="30">
                  <c:v>24.620569369082791</c:v>
                </c:pt>
                <c:pt idx="31">
                  <c:v>24.818231922451758</c:v>
                </c:pt>
                <c:pt idx="32">
                  <c:v>24.984784023518451</c:v>
                </c:pt>
                <c:pt idx="33">
                  <c:v>25.117375919656649</c:v>
                </c:pt>
                <c:pt idx="34">
                  <c:v>25.213738926762012</c:v>
                </c:pt>
                <c:pt idx="35">
                  <c:v>25.272224247066092</c:v>
                </c:pt>
                <c:pt idx="36">
                  <c:v>25.291831180523292</c:v>
                </c:pt>
                <c:pt idx="37">
                  <c:v>25.272224247066092</c:v>
                </c:pt>
                <c:pt idx="38">
                  <c:v>25.213738926762012</c:v>
                </c:pt>
                <c:pt idx="39">
                  <c:v>25.117375919656652</c:v>
                </c:pt>
                <c:pt idx="40">
                  <c:v>24.984784023518451</c:v>
                </c:pt>
                <c:pt idx="41">
                  <c:v>24.818231922451762</c:v>
                </c:pt>
                <c:pt idx="42">
                  <c:v>24.620569369082791</c:v>
                </c:pt>
                <c:pt idx="43">
                  <c:v>24.395178424502102</c:v>
                </c:pt>
                <c:pt idx="44">
                  <c:v>24.145915590261648</c:v>
                </c:pt>
                <c:pt idx="45">
                  <c:v>23.877045822563989</c:v>
                </c:pt>
                <c:pt idx="46">
                  <c:v>23.593169557679225</c:v>
                </c:pt>
                <c:pt idx="47">
                  <c:v>23.299143997204894</c:v>
                </c:pt>
                <c:pt idx="48">
                  <c:v>23</c:v>
                </c:pt>
                <c:pt idx="49">
                  <c:v>22.70085600279511</c:v>
                </c:pt>
                <c:pt idx="50">
                  <c:v>22.406830442320778</c:v>
                </c:pt>
                <c:pt idx="51">
                  <c:v>22.122954177436011</c:v>
                </c:pt>
                <c:pt idx="52">
                  <c:v>21.854084409738356</c:v>
                </c:pt>
                <c:pt idx="53">
                  <c:v>21.604821575497898</c:v>
                </c:pt>
                <c:pt idx="54">
                  <c:v>21.379430630917209</c:v>
                </c:pt>
                <c:pt idx="55">
                  <c:v>21.181768077548242</c:v>
                </c:pt>
                <c:pt idx="56">
                  <c:v>21.015215976481549</c:v>
                </c:pt>
                <c:pt idx="57">
                  <c:v>20.882624080343351</c:v>
                </c:pt>
                <c:pt idx="58">
                  <c:v>20.786261073237988</c:v>
                </c:pt>
                <c:pt idx="59">
                  <c:v>20.727775752933908</c:v>
                </c:pt>
                <c:pt idx="60">
                  <c:v>20.708168819476708</c:v>
                </c:pt>
                <c:pt idx="61">
                  <c:v>20.727775752933908</c:v>
                </c:pt>
                <c:pt idx="62">
                  <c:v>20.786261073237988</c:v>
                </c:pt>
                <c:pt idx="63">
                  <c:v>20.882624080343348</c:v>
                </c:pt>
                <c:pt idx="64">
                  <c:v>21.015215976481549</c:v>
                </c:pt>
                <c:pt idx="65">
                  <c:v>21.181768077548242</c:v>
                </c:pt>
                <c:pt idx="66">
                  <c:v>21.379430630917209</c:v>
                </c:pt>
                <c:pt idx="67">
                  <c:v>21.604821575497898</c:v>
                </c:pt>
                <c:pt idx="68">
                  <c:v>21.854084409738352</c:v>
                </c:pt>
                <c:pt idx="69">
                  <c:v>22.122954177436011</c:v>
                </c:pt>
                <c:pt idx="70">
                  <c:v>22.406830442320778</c:v>
                </c:pt>
                <c:pt idx="71">
                  <c:v>22.700856002795106</c:v>
                </c:pt>
                <c:pt idx="72">
                  <c:v>23</c:v>
                </c:pt>
                <c:pt idx="73">
                  <c:v>23.29914399720489</c:v>
                </c:pt>
                <c:pt idx="74">
                  <c:v>23.593169557679222</c:v>
                </c:pt>
                <c:pt idx="75">
                  <c:v>23.877045822563989</c:v>
                </c:pt>
                <c:pt idx="76">
                  <c:v>24.145915590261644</c:v>
                </c:pt>
                <c:pt idx="77">
                  <c:v>24.395178424502102</c:v>
                </c:pt>
                <c:pt idx="78">
                  <c:v>24.620569369082791</c:v>
                </c:pt>
                <c:pt idx="79">
                  <c:v>24.818231922451758</c:v>
                </c:pt>
                <c:pt idx="80">
                  <c:v>24.984784023518451</c:v>
                </c:pt>
                <c:pt idx="81">
                  <c:v>25.117375919656649</c:v>
                </c:pt>
                <c:pt idx="82">
                  <c:v>25.213738926762012</c:v>
                </c:pt>
                <c:pt idx="83">
                  <c:v>25.272224247066092</c:v>
                </c:pt>
                <c:pt idx="84">
                  <c:v>25.291831180523292</c:v>
                </c:pt>
                <c:pt idx="85">
                  <c:v>25.272224247066092</c:v>
                </c:pt>
                <c:pt idx="86">
                  <c:v>25.213738926762012</c:v>
                </c:pt>
                <c:pt idx="87">
                  <c:v>25.117375919656652</c:v>
                </c:pt>
                <c:pt idx="88">
                  <c:v>24.984784023518451</c:v>
                </c:pt>
                <c:pt idx="89">
                  <c:v>24.818231922451762</c:v>
                </c:pt>
                <c:pt idx="90">
                  <c:v>24.620569369082791</c:v>
                </c:pt>
                <c:pt idx="91">
                  <c:v>24.395178424502102</c:v>
                </c:pt>
                <c:pt idx="92">
                  <c:v>24.145915590261648</c:v>
                </c:pt>
                <c:pt idx="93">
                  <c:v>23.877045822563989</c:v>
                </c:pt>
                <c:pt idx="94">
                  <c:v>23.593169557679225</c:v>
                </c:pt>
                <c:pt idx="95">
                  <c:v>23.299143997204894</c:v>
                </c:pt>
                <c:pt idx="96">
                  <c:v>23</c:v>
                </c:pt>
                <c:pt idx="97">
                  <c:v>22.70085600279511</c:v>
                </c:pt>
                <c:pt idx="98">
                  <c:v>22.406830442320778</c:v>
                </c:pt>
                <c:pt idx="99">
                  <c:v>22.122954177436011</c:v>
                </c:pt>
                <c:pt idx="100">
                  <c:v>21.854084409738356</c:v>
                </c:pt>
                <c:pt idx="101">
                  <c:v>21.604821575497898</c:v>
                </c:pt>
                <c:pt idx="102">
                  <c:v>21.379430630917209</c:v>
                </c:pt>
                <c:pt idx="103">
                  <c:v>21.181768077548242</c:v>
                </c:pt>
                <c:pt idx="104">
                  <c:v>21.015215976481549</c:v>
                </c:pt>
                <c:pt idx="105">
                  <c:v>20.882624080343351</c:v>
                </c:pt>
                <c:pt idx="106">
                  <c:v>20.786261073237988</c:v>
                </c:pt>
                <c:pt idx="107">
                  <c:v>20.727775752933908</c:v>
                </c:pt>
                <c:pt idx="108">
                  <c:v>20.708168819476708</c:v>
                </c:pt>
                <c:pt idx="109">
                  <c:v>20.727775752933908</c:v>
                </c:pt>
                <c:pt idx="110">
                  <c:v>20.786261073237988</c:v>
                </c:pt>
                <c:pt idx="111">
                  <c:v>20.882624080343348</c:v>
                </c:pt>
                <c:pt idx="112">
                  <c:v>21.015215976481549</c:v>
                </c:pt>
                <c:pt idx="113">
                  <c:v>21.181768077548242</c:v>
                </c:pt>
                <c:pt idx="114">
                  <c:v>21.379430630917209</c:v>
                </c:pt>
                <c:pt idx="115">
                  <c:v>21.604821575497898</c:v>
                </c:pt>
                <c:pt idx="116">
                  <c:v>21.854084409738352</c:v>
                </c:pt>
                <c:pt idx="117">
                  <c:v>22.122954177436011</c:v>
                </c:pt>
                <c:pt idx="118">
                  <c:v>22.406830442320778</c:v>
                </c:pt>
                <c:pt idx="119">
                  <c:v>22.700856002795106</c:v>
                </c:pt>
                <c:pt idx="120">
                  <c:v>23</c:v>
                </c:pt>
                <c:pt idx="121">
                  <c:v>23.29914399720489</c:v>
                </c:pt>
                <c:pt idx="122">
                  <c:v>23.593169557679222</c:v>
                </c:pt>
                <c:pt idx="123">
                  <c:v>23.877045822563989</c:v>
                </c:pt>
                <c:pt idx="124">
                  <c:v>24.145915590261644</c:v>
                </c:pt>
                <c:pt idx="125">
                  <c:v>24.395178424502102</c:v>
                </c:pt>
                <c:pt idx="126">
                  <c:v>24.620569369082791</c:v>
                </c:pt>
                <c:pt idx="127">
                  <c:v>24.818231922451758</c:v>
                </c:pt>
                <c:pt idx="128">
                  <c:v>24.984784023518451</c:v>
                </c:pt>
                <c:pt idx="129">
                  <c:v>25.117375919656649</c:v>
                </c:pt>
                <c:pt idx="130">
                  <c:v>25.213738926762012</c:v>
                </c:pt>
                <c:pt idx="131">
                  <c:v>25.272224247066092</c:v>
                </c:pt>
                <c:pt idx="132">
                  <c:v>25.291831180523292</c:v>
                </c:pt>
                <c:pt idx="133">
                  <c:v>25.272224247066092</c:v>
                </c:pt>
                <c:pt idx="134">
                  <c:v>25.213738926762012</c:v>
                </c:pt>
                <c:pt idx="135">
                  <c:v>25.117375919656652</c:v>
                </c:pt>
                <c:pt idx="136">
                  <c:v>24.984784023518451</c:v>
                </c:pt>
                <c:pt idx="137">
                  <c:v>24.818231922451762</c:v>
                </c:pt>
                <c:pt idx="138">
                  <c:v>24.620569369082791</c:v>
                </c:pt>
                <c:pt idx="139">
                  <c:v>24.395178424502102</c:v>
                </c:pt>
                <c:pt idx="140">
                  <c:v>24.145915590261648</c:v>
                </c:pt>
                <c:pt idx="141">
                  <c:v>23.877045822563989</c:v>
                </c:pt>
                <c:pt idx="142">
                  <c:v>23.593169557679225</c:v>
                </c:pt>
                <c:pt idx="143">
                  <c:v>23.299143997204894</c:v>
                </c:pt>
                <c:pt idx="144">
                  <c:v>23</c:v>
                </c:pt>
                <c:pt idx="145">
                  <c:v>22.70085600279511</c:v>
                </c:pt>
                <c:pt idx="146">
                  <c:v>22.406830442320778</c:v>
                </c:pt>
                <c:pt idx="147">
                  <c:v>22.122954177436011</c:v>
                </c:pt>
                <c:pt idx="148">
                  <c:v>21.854084409738356</c:v>
                </c:pt>
                <c:pt idx="149">
                  <c:v>21.604821575497898</c:v>
                </c:pt>
                <c:pt idx="150">
                  <c:v>21.379430630917209</c:v>
                </c:pt>
                <c:pt idx="151">
                  <c:v>21.181768077548242</c:v>
                </c:pt>
                <c:pt idx="152">
                  <c:v>21.015215976481549</c:v>
                </c:pt>
                <c:pt idx="153">
                  <c:v>20.882624080343351</c:v>
                </c:pt>
                <c:pt idx="154">
                  <c:v>20.786261073237988</c:v>
                </c:pt>
                <c:pt idx="155">
                  <c:v>20.727775752933908</c:v>
                </c:pt>
                <c:pt idx="156">
                  <c:v>20.708168819476708</c:v>
                </c:pt>
                <c:pt idx="157">
                  <c:v>20.727775752933908</c:v>
                </c:pt>
                <c:pt idx="158">
                  <c:v>20.786261073237988</c:v>
                </c:pt>
                <c:pt idx="159">
                  <c:v>20.882624080343348</c:v>
                </c:pt>
                <c:pt idx="160">
                  <c:v>21.015215976481549</c:v>
                </c:pt>
                <c:pt idx="161">
                  <c:v>21.181768077548242</c:v>
                </c:pt>
                <c:pt idx="162">
                  <c:v>21.379430630917209</c:v>
                </c:pt>
                <c:pt idx="163">
                  <c:v>21.604821575497898</c:v>
                </c:pt>
                <c:pt idx="164">
                  <c:v>21.854084409738352</c:v>
                </c:pt>
                <c:pt idx="165">
                  <c:v>22.122954177436011</c:v>
                </c:pt>
                <c:pt idx="166">
                  <c:v>22.406830442320778</c:v>
                </c:pt>
                <c:pt idx="167">
                  <c:v>22.700856002795106</c:v>
                </c:pt>
                <c:pt idx="168">
                  <c:v>23</c:v>
                </c:pt>
                <c:pt idx="169">
                  <c:v>23.29914399720489</c:v>
                </c:pt>
                <c:pt idx="170">
                  <c:v>23.593169557679222</c:v>
                </c:pt>
                <c:pt idx="171">
                  <c:v>23.877045822563989</c:v>
                </c:pt>
                <c:pt idx="172">
                  <c:v>24.145915590261644</c:v>
                </c:pt>
                <c:pt idx="173">
                  <c:v>24.395178424502102</c:v>
                </c:pt>
                <c:pt idx="174">
                  <c:v>24.620569369082791</c:v>
                </c:pt>
                <c:pt idx="175">
                  <c:v>24.818231922451758</c:v>
                </c:pt>
                <c:pt idx="176">
                  <c:v>24.984784023518451</c:v>
                </c:pt>
                <c:pt idx="177">
                  <c:v>25.117375919656649</c:v>
                </c:pt>
                <c:pt idx="178">
                  <c:v>25.213738926762012</c:v>
                </c:pt>
                <c:pt idx="179">
                  <c:v>25.272224247066092</c:v>
                </c:pt>
                <c:pt idx="180">
                  <c:v>25.291831180523292</c:v>
                </c:pt>
                <c:pt idx="181">
                  <c:v>25.272224247066092</c:v>
                </c:pt>
                <c:pt idx="182">
                  <c:v>25.213738926762012</c:v>
                </c:pt>
                <c:pt idx="183">
                  <c:v>25.117375919656652</c:v>
                </c:pt>
                <c:pt idx="184">
                  <c:v>24.984784023518451</c:v>
                </c:pt>
                <c:pt idx="185">
                  <c:v>24.818231922451762</c:v>
                </c:pt>
                <c:pt idx="186">
                  <c:v>24.620569369082791</c:v>
                </c:pt>
                <c:pt idx="187">
                  <c:v>24.395178424502102</c:v>
                </c:pt>
                <c:pt idx="188">
                  <c:v>24.145915590261648</c:v>
                </c:pt>
                <c:pt idx="189">
                  <c:v>23.877045822563989</c:v>
                </c:pt>
                <c:pt idx="190">
                  <c:v>23.593169557679225</c:v>
                </c:pt>
                <c:pt idx="191">
                  <c:v>23.299143997204894</c:v>
                </c:pt>
                <c:pt idx="192">
                  <c:v>23</c:v>
                </c:pt>
                <c:pt idx="193">
                  <c:v>22.70085600279511</c:v>
                </c:pt>
                <c:pt idx="194">
                  <c:v>22.406830442320778</c:v>
                </c:pt>
                <c:pt idx="195">
                  <c:v>22.122954177436011</c:v>
                </c:pt>
                <c:pt idx="196">
                  <c:v>21.854084409738356</c:v>
                </c:pt>
                <c:pt idx="197">
                  <c:v>21.604821575497898</c:v>
                </c:pt>
                <c:pt idx="198">
                  <c:v>21.379430630917209</c:v>
                </c:pt>
                <c:pt idx="199">
                  <c:v>21.181768077548242</c:v>
                </c:pt>
                <c:pt idx="200">
                  <c:v>21.015215976481549</c:v>
                </c:pt>
                <c:pt idx="201">
                  <c:v>20.882624080343351</c:v>
                </c:pt>
                <c:pt idx="202">
                  <c:v>20.786261073237988</c:v>
                </c:pt>
                <c:pt idx="203">
                  <c:v>20.727775752933908</c:v>
                </c:pt>
                <c:pt idx="204">
                  <c:v>20.708168819476708</c:v>
                </c:pt>
                <c:pt idx="205">
                  <c:v>20.727775752933908</c:v>
                </c:pt>
                <c:pt idx="206">
                  <c:v>20.786261073237988</c:v>
                </c:pt>
                <c:pt idx="207">
                  <c:v>20.882624080343348</c:v>
                </c:pt>
                <c:pt idx="208">
                  <c:v>21.015215976481549</c:v>
                </c:pt>
                <c:pt idx="209">
                  <c:v>21.181768077548242</c:v>
                </c:pt>
                <c:pt idx="210">
                  <c:v>21.379430630917209</c:v>
                </c:pt>
                <c:pt idx="211">
                  <c:v>21.604821575497898</c:v>
                </c:pt>
                <c:pt idx="212">
                  <c:v>21.854084409738352</c:v>
                </c:pt>
                <c:pt idx="213">
                  <c:v>22.122954177436011</c:v>
                </c:pt>
                <c:pt idx="214">
                  <c:v>22.406830442320778</c:v>
                </c:pt>
                <c:pt idx="215">
                  <c:v>22.700856002795106</c:v>
                </c:pt>
                <c:pt idx="216">
                  <c:v>23</c:v>
                </c:pt>
                <c:pt idx="217">
                  <c:v>23.29914399720489</c:v>
                </c:pt>
                <c:pt idx="218">
                  <c:v>23.593169557679222</c:v>
                </c:pt>
                <c:pt idx="219">
                  <c:v>23.877045822563989</c:v>
                </c:pt>
                <c:pt idx="220">
                  <c:v>24.145915590261644</c:v>
                </c:pt>
                <c:pt idx="221">
                  <c:v>24.395178424502102</c:v>
                </c:pt>
                <c:pt idx="222">
                  <c:v>24.620569369082791</c:v>
                </c:pt>
                <c:pt idx="223">
                  <c:v>24.818231922451758</c:v>
                </c:pt>
                <c:pt idx="224">
                  <c:v>24.984784023518451</c:v>
                </c:pt>
                <c:pt idx="225">
                  <c:v>25.117375919656649</c:v>
                </c:pt>
                <c:pt idx="226">
                  <c:v>25.213738926762012</c:v>
                </c:pt>
                <c:pt idx="227">
                  <c:v>25.272224247066092</c:v>
                </c:pt>
                <c:pt idx="228">
                  <c:v>25.291831180523292</c:v>
                </c:pt>
                <c:pt idx="229">
                  <c:v>25.272224247066092</c:v>
                </c:pt>
                <c:pt idx="230">
                  <c:v>25.213738926762012</c:v>
                </c:pt>
                <c:pt idx="231">
                  <c:v>25.117375919656652</c:v>
                </c:pt>
                <c:pt idx="232">
                  <c:v>24.984784023518451</c:v>
                </c:pt>
                <c:pt idx="233">
                  <c:v>24.818231922451762</c:v>
                </c:pt>
                <c:pt idx="234">
                  <c:v>24.620569369082791</c:v>
                </c:pt>
                <c:pt idx="235">
                  <c:v>24.395178424502102</c:v>
                </c:pt>
                <c:pt idx="236">
                  <c:v>24.145915590261648</c:v>
                </c:pt>
                <c:pt idx="237">
                  <c:v>23.877045822563989</c:v>
                </c:pt>
                <c:pt idx="238">
                  <c:v>23.593169557679225</c:v>
                </c:pt>
                <c:pt idx="239">
                  <c:v>23.299143997204894</c:v>
                </c:pt>
                <c:pt idx="240">
                  <c:v>23</c:v>
                </c:pt>
                <c:pt idx="241">
                  <c:v>22.70085600279511</c:v>
                </c:pt>
                <c:pt idx="242">
                  <c:v>22.406830442320778</c:v>
                </c:pt>
                <c:pt idx="243">
                  <c:v>22.122954177436011</c:v>
                </c:pt>
                <c:pt idx="244">
                  <c:v>21.854084409738356</c:v>
                </c:pt>
                <c:pt idx="245">
                  <c:v>21.604821575497898</c:v>
                </c:pt>
                <c:pt idx="246">
                  <c:v>21.379430630917209</c:v>
                </c:pt>
                <c:pt idx="247">
                  <c:v>21.181768077548242</c:v>
                </c:pt>
                <c:pt idx="248">
                  <c:v>21.015215976481549</c:v>
                </c:pt>
                <c:pt idx="249">
                  <c:v>20.882624080343351</c:v>
                </c:pt>
                <c:pt idx="250">
                  <c:v>20.786261073237988</c:v>
                </c:pt>
                <c:pt idx="251">
                  <c:v>20.727775752933908</c:v>
                </c:pt>
                <c:pt idx="252">
                  <c:v>20.708168819476708</c:v>
                </c:pt>
                <c:pt idx="253">
                  <c:v>20.727775752933908</c:v>
                </c:pt>
                <c:pt idx="254">
                  <c:v>20.786261073237988</c:v>
                </c:pt>
                <c:pt idx="255">
                  <c:v>20.882624080343348</c:v>
                </c:pt>
                <c:pt idx="256">
                  <c:v>21.015215976481549</c:v>
                </c:pt>
                <c:pt idx="257">
                  <c:v>21.181768077548242</c:v>
                </c:pt>
                <c:pt idx="258">
                  <c:v>21.379430630917209</c:v>
                </c:pt>
                <c:pt idx="259">
                  <c:v>21.604821575497898</c:v>
                </c:pt>
                <c:pt idx="260">
                  <c:v>21.854084409738352</c:v>
                </c:pt>
                <c:pt idx="261">
                  <c:v>22.122954177436011</c:v>
                </c:pt>
                <c:pt idx="262">
                  <c:v>22.406830442320778</c:v>
                </c:pt>
                <c:pt idx="263">
                  <c:v>22.700856002795106</c:v>
                </c:pt>
                <c:pt idx="264">
                  <c:v>23</c:v>
                </c:pt>
                <c:pt idx="265">
                  <c:v>23.29914399720489</c:v>
                </c:pt>
                <c:pt idx="266">
                  <c:v>23.593169557679222</c:v>
                </c:pt>
                <c:pt idx="267">
                  <c:v>23.877045822563989</c:v>
                </c:pt>
                <c:pt idx="268">
                  <c:v>24.145915590261644</c:v>
                </c:pt>
                <c:pt idx="269">
                  <c:v>24.395178424502102</c:v>
                </c:pt>
                <c:pt idx="270">
                  <c:v>24.620569369082791</c:v>
                </c:pt>
                <c:pt idx="271">
                  <c:v>24.818231922451758</c:v>
                </c:pt>
                <c:pt idx="272">
                  <c:v>24.984784023518451</c:v>
                </c:pt>
                <c:pt idx="273">
                  <c:v>25.117375919656649</c:v>
                </c:pt>
                <c:pt idx="274">
                  <c:v>25.213738926762012</c:v>
                </c:pt>
                <c:pt idx="275">
                  <c:v>25.272224247066092</c:v>
                </c:pt>
                <c:pt idx="276">
                  <c:v>25.291831180523292</c:v>
                </c:pt>
                <c:pt idx="277">
                  <c:v>25.272224247066092</c:v>
                </c:pt>
                <c:pt idx="278">
                  <c:v>25.213738926762012</c:v>
                </c:pt>
                <c:pt idx="279">
                  <c:v>25.117375919656652</c:v>
                </c:pt>
                <c:pt idx="280">
                  <c:v>24.984784023518451</c:v>
                </c:pt>
                <c:pt idx="281">
                  <c:v>24.818231922451762</c:v>
                </c:pt>
                <c:pt idx="282">
                  <c:v>24.620569369082791</c:v>
                </c:pt>
                <c:pt idx="283">
                  <c:v>24.395178424502102</c:v>
                </c:pt>
                <c:pt idx="284">
                  <c:v>24.145915590261648</c:v>
                </c:pt>
                <c:pt idx="285">
                  <c:v>23.877045822563989</c:v>
                </c:pt>
                <c:pt idx="286">
                  <c:v>23.593169557679225</c:v>
                </c:pt>
                <c:pt idx="287">
                  <c:v>23.299143997204894</c:v>
                </c:pt>
                <c:pt idx="288">
                  <c:v>23</c:v>
                </c:pt>
                <c:pt idx="289">
                  <c:v>22.70085600279511</c:v>
                </c:pt>
                <c:pt idx="290">
                  <c:v>22.406830442320778</c:v>
                </c:pt>
                <c:pt idx="291">
                  <c:v>22.122954177436011</c:v>
                </c:pt>
                <c:pt idx="292">
                  <c:v>21.854084409738356</c:v>
                </c:pt>
                <c:pt idx="293">
                  <c:v>21.604821575497898</c:v>
                </c:pt>
                <c:pt idx="294">
                  <c:v>21.379430630917209</c:v>
                </c:pt>
                <c:pt idx="295">
                  <c:v>21.181768077548242</c:v>
                </c:pt>
                <c:pt idx="296">
                  <c:v>21.015215976481549</c:v>
                </c:pt>
                <c:pt idx="297">
                  <c:v>20.882624080343351</c:v>
                </c:pt>
                <c:pt idx="298">
                  <c:v>20.786261073237988</c:v>
                </c:pt>
                <c:pt idx="299">
                  <c:v>20.727775752933908</c:v>
                </c:pt>
                <c:pt idx="300">
                  <c:v>20.708168819476708</c:v>
                </c:pt>
                <c:pt idx="301">
                  <c:v>20.727775752933908</c:v>
                </c:pt>
                <c:pt idx="302">
                  <c:v>20.786261073237988</c:v>
                </c:pt>
                <c:pt idx="303">
                  <c:v>20.882624080343348</c:v>
                </c:pt>
                <c:pt idx="304">
                  <c:v>21.015215976481549</c:v>
                </c:pt>
                <c:pt idx="305">
                  <c:v>21.181768077548242</c:v>
                </c:pt>
                <c:pt idx="306">
                  <c:v>21.379430630917209</c:v>
                </c:pt>
                <c:pt idx="307">
                  <c:v>21.604821575497898</c:v>
                </c:pt>
                <c:pt idx="308">
                  <c:v>21.854084409738352</c:v>
                </c:pt>
                <c:pt idx="309">
                  <c:v>22.122954177436011</c:v>
                </c:pt>
                <c:pt idx="310">
                  <c:v>22.406830442320778</c:v>
                </c:pt>
                <c:pt idx="311">
                  <c:v>22.700856002795106</c:v>
                </c:pt>
                <c:pt idx="312">
                  <c:v>23</c:v>
                </c:pt>
                <c:pt idx="313">
                  <c:v>23.29914399720489</c:v>
                </c:pt>
                <c:pt idx="314">
                  <c:v>23.593169557679222</c:v>
                </c:pt>
                <c:pt idx="315">
                  <c:v>23.877045822563989</c:v>
                </c:pt>
                <c:pt idx="316">
                  <c:v>24.145915590261644</c:v>
                </c:pt>
                <c:pt idx="317">
                  <c:v>24.395178424502102</c:v>
                </c:pt>
                <c:pt idx="318">
                  <c:v>24.620569369082791</c:v>
                </c:pt>
                <c:pt idx="319">
                  <c:v>24.818231922451758</c:v>
                </c:pt>
                <c:pt idx="320">
                  <c:v>24.984784023518451</c:v>
                </c:pt>
                <c:pt idx="321">
                  <c:v>25.117375919656649</c:v>
                </c:pt>
                <c:pt idx="322">
                  <c:v>25.213738926762012</c:v>
                </c:pt>
                <c:pt idx="323">
                  <c:v>25.272224247066092</c:v>
                </c:pt>
                <c:pt idx="324">
                  <c:v>25.291831180523292</c:v>
                </c:pt>
                <c:pt idx="325">
                  <c:v>25.272224247066092</c:v>
                </c:pt>
                <c:pt idx="326">
                  <c:v>25.213738926762012</c:v>
                </c:pt>
                <c:pt idx="327">
                  <c:v>25.117375919656652</c:v>
                </c:pt>
                <c:pt idx="328">
                  <c:v>24.984784023518451</c:v>
                </c:pt>
                <c:pt idx="329">
                  <c:v>24.818231922451762</c:v>
                </c:pt>
                <c:pt idx="330">
                  <c:v>24.620569369082791</c:v>
                </c:pt>
                <c:pt idx="331">
                  <c:v>24.395178424502102</c:v>
                </c:pt>
                <c:pt idx="332">
                  <c:v>24.145915590261648</c:v>
                </c:pt>
                <c:pt idx="333">
                  <c:v>23.877045822563989</c:v>
                </c:pt>
                <c:pt idx="334">
                  <c:v>23.593169557679225</c:v>
                </c:pt>
                <c:pt idx="335">
                  <c:v>23.299143997204894</c:v>
                </c:pt>
                <c:pt idx="336">
                  <c:v>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E8-4578-AEDA-E6A0423489A7}"/>
            </c:ext>
          </c:extLst>
        </c:ser>
        <c:ser>
          <c:idx val="1"/>
          <c:order val="1"/>
          <c:tx>
            <c:v>Wassertemperatur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Temperaturverlauf!$F$2:$F$338</c:f>
              <c:numCache>
                <c:formatCode>0.0</c:formatCode>
                <c:ptCount val="337"/>
                <c:pt idx="0">
                  <c:v>23</c:v>
                </c:pt>
                <c:pt idx="1">
                  <c:v>23</c:v>
                </c:pt>
                <c:pt idx="2">
                  <c:v>22.989818765332391</c:v>
                </c:pt>
                <c:pt idx="3">
                  <c:v>22.969204994496106</c:v>
                </c:pt>
                <c:pt idx="4">
                  <c:v>22.938556891154473</c:v>
                </c:pt>
                <c:pt idx="5">
                  <c:v>22.898610537446821</c:v>
                </c:pt>
                <c:pt idx="6">
                  <c:v>22.850356566629408</c:v>
                </c:pt>
                <c:pt idx="7">
                  <c:v>22.794988525678757</c:v>
                </c:pt>
                <c:pt idx="8">
                  <c:v>22.733860201794087</c:v>
                </c:pt>
                <c:pt idx="9">
                  <c:v>22.668445888977129</c:v>
                </c:pt>
                <c:pt idx="10">
                  <c:v>22.600301709071495</c:v>
                </c:pt>
                <c:pt idx="11">
                  <c:v>22.531027507461619</c:v>
                </c:pt>
                <c:pt idx="12">
                  <c:v>22.46222940411706</c:v>
                </c:pt>
                <c:pt idx="13">
                  <c:v>22.39548331185917</c:v>
                </c:pt>
                <c:pt idx="14">
                  <c:v>22.332299806812618</c:v>
                </c:pt>
                <c:pt idx="15">
                  <c:v>22.274090709427767</c:v>
                </c:pt>
                <c:pt idx="16">
                  <c:v>22.22213761390902</c:v>
                </c:pt>
                <c:pt idx="17">
                  <c:v>22.177562344119373</c:v>
                </c:pt>
                <c:pt idx="18">
                  <c:v>22.141298763440194</c:v>
                </c:pt>
                <c:pt idx="19">
                  <c:v>22.114064039869604</c:v>
                </c:pt>
                <c:pt idx="20">
                  <c:v>22.096323494403659</c:v>
                </c:pt>
                <c:pt idx="21">
                  <c:v>22.088225972878799</c:v>
                </c:pt>
                <c:pt idx="22">
                  <c:v>22.089304795304635</c:v>
                </c:pt>
                <c:pt idx="23">
                  <c:v>22.100094542351851</c:v>
                </c:pt>
                <c:pt idx="24">
                  <c:v>22.121325198545929</c:v>
                </c:pt>
                <c:pt idx="25">
                  <c:v>22.153222161354066</c:v>
                </c:pt>
                <c:pt idx="26">
                  <c:v>22.195680676073696</c:v>
                </c:pt>
                <c:pt idx="27">
                  <c:v>22.248312267882401</c:v>
                </c:pt>
                <c:pt idx="28">
                  <c:v>22.310472202000497</c:v>
                </c:pt>
                <c:pt idx="29">
                  <c:v>22.381283791187432</c:v>
                </c:pt>
                <c:pt idx="30">
                  <c:v>22.459663904826748</c:v>
                </c:pt>
                <c:pt idx="31">
                  <c:v>22.544351027916004</c:v>
                </c:pt>
                <c:pt idx="32">
                  <c:v>22.633936120547027</c:v>
                </c:pt>
                <c:pt idx="33">
                  <c:v>23.606765917155332</c:v>
                </c:pt>
                <c:pt idx="34">
                  <c:v>24.544455128662069</c:v>
                </c:pt>
                <c:pt idx="35">
                  <c:v>25.44858450364482</c:v>
                </c:pt>
                <c:pt idx="36">
                  <c:v>26.322488599302726</c:v>
                </c:pt>
                <c:pt idx="37">
                  <c:v>27.163610746636135</c:v>
                </c:pt>
                <c:pt idx="38">
                  <c:v>27.968771921259265</c:v>
                </c:pt>
                <c:pt idx="39">
                  <c:v>28.73600068523487</c:v>
                </c:pt>
                <c:pt idx="40">
                  <c:v>29.46388349178287</c:v>
                </c:pt>
                <c:pt idx="41">
                  <c:v>30.151406254590285</c:v>
                </c:pt>
                <c:pt idx="42">
                  <c:v>30.797896486729101</c:v>
                </c:pt>
                <c:pt idx="43">
                  <c:v>31.403000243685188</c:v>
                </c:pt>
                <c:pt idx="44">
                  <c:v>31.966672979446255</c:v>
                </c:pt>
                <c:pt idx="45">
                  <c:v>32.489175550297645</c:v>
                </c:pt>
                <c:pt idx="46">
                  <c:v>32.97107102651875</c:v>
                </c:pt>
                <c:pt idx="47">
                  <c:v>32.533350053455642</c:v>
                </c:pt>
                <c:pt idx="48">
                  <c:v>32.10394401774159</c:v>
                </c:pt>
                <c:pt idx="49">
                  <c:v>31.682113555871894</c:v>
                </c:pt>
                <c:pt idx="50">
                  <c:v>31.267422716133289</c:v>
                </c:pt>
                <c:pt idx="51">
                  <c:v>30.859718967839935</c:v>
                </c:pt>
                <c:pt idx="52">
                  <c:v>30.459110382258501</c:v>
                </c:pt>
                <c:pt idx="53">
                  <c:v>30.065940100336476</c:v>
                </c:pt>
                <c:pt idx="54">
                  <c:v>29.680758298042633</c:v>
                </c:pt>
                <c:pt idx="55">
                  <c:v>29.304291951413713</c:v>
                </c:pt>
                <c:pt idx="56">
                  <c:v>28.937412785913871</c:v>
                </c:pt>
                <c:pt idx="57">
                  <c:v>28.581103865040863</c:v>
                </c:pt>
                <c:pt idx="58">
                  <c:v>28.236425328887886</c:v>
                </c:pt>
                <c:pt idx="59">
                  <c:v>27.904479833225452</c:v>
                </c:pt>
                <c:pt idx="60">
                  <c:v>27.586378263113481</c:v>
                </c:pt>
                <c:pt idx="61">
                  <c:v>27.2832063023179</c:v>
                </c:pt>
                <c:pt idx="62">
                  <c:v>26.995992431669734</c:v>
                </c:pt>
                <c:pt idx="63">
                  <c:v>26.725677907151745</c:v>
                </c:pt>
                <c:pt idx="64">
                  <c:v>26.473089233377934</c:v>
                </c:pt>
                <c:pt idx="65">
                  <c:v>26.238913601845244</c:v>
                </c:pt>
                <c:pt idx="66">
                  <c:v>26.023677707534425</c:v>
                </c:pt>
                <c:pt idx="67">
                  <c:v>25.827730293728727</c:v>
                </c:pt>
                <c:pt idx="68">
                  <c:v>25.651228704793013</c:v>
                </c:pt>
                <c:pt idx="69">
                  <c:v>25.494129651392285</c:v>
                </c:pt>
                <c:pt idx="70">
                  <c:v>25.356184313190163</c:v>
                </c:pt>
                <c:pt idx="71">
                  <c:v>25.236937820917408</c:v>
                </c:pt>
                <c:pt idx="72">
                  <c:v>25.135733072429804</c:v>
                </c:pt>
                <c:pt idx="73">
                  <c:v>25.051718743840631</c:v>
                </c:pt>
                <c:pt idx="74">
                  <c:v>24.983861250948813</c:v>
                </c:pt>
                <c:pt idx="75">
                  <c:v>24.930960281939903</c:v>
                </c:pt>
                <c:pt idx="76">
                  <c:v>24.891667314942129</c:v>
                </c:pt>
                <c:pt idx="77">
                  <c:v>24.864506112553887</c:v>
                </c:pt>
                <c:pt idx="78">
                  <c:v>24.847893010543793</c:v>
                </c:pt>
                <c:pt idx="79">
                  <c:v>24.840150011952311</c:v>
                </c:pt>
                <c:pt idx="80">
                  <c:v>24.839460324071577</c:v>
                </c:pt>
                <c:pt idx="81">
                  <c:v>25.724186596746058</c:v>
                </c:pt>
                <c:pt idx="82">
                  <c:v>26.582105123966357</c:v>
                </c:pt>
                <c:pt idx="83">
                  <c:v>27.409407044621069</c:v>
                </c:pt>
                <c:pt idx="84">
                  <c:v>28.203929637721586</c:v>
                </c:pt>
                <c:pt idx="85">
                  <c:v>28.964027748139024</c:v>
                </c:pt>
                <c:pt idx="86">
                  <c:v>29.688361192536995</c:v>
                </c:pt>
                <c:pt idx="87">
                  <c:v>30.375830472990852</c:v>
                </c:pt>
                <c:pt idx="88">
                  <c:v>31.025558697261609</c:v>
                </c:pt>
                <c:pt idx="89">
                  <c:v>31.636892214954742</c:v>
                </c:pt>
                <c:pt idx="90">
                  <c:v>32.209409217808684</c:v>
                </c:pt>
                <c:pt idx="91">
                  <c:v>32.742931065410566</c:v>
                </c:pt>
                <c:pt idx="92">
                  <c:v>33.237533380975954</c:v>
                </c:pt>
                <c:pt idx="93">
                  <c:v>33.693555086129386</c:v>
                </c:pt>
                <c:pt idx="94">
                  <c:v>34.111604185764385</c:v>
                </c:pt>
                <c:pt idx="95">
                  <c:v>33.612689644179781</c:v>
                </c:pt>
                <c:pt idx="96">
                  <c:v>33.125634475689999</c:v>
                </c:pt>
                <c:pt idx="97">
                  <c:v>32.649468756793979</c:v>
                </c:pt>
                <c:pt idx="98">
                  <c:v>32.183546826575245</c:v>
                </c:pt>
                <c:pt idx="99">
                  <c:v>31.727524779793004</c:v>
                </c:pt>
                <c:pt idx="100">
                  <c:v>31.281335409017913</c:v>
                </c:pt>
                <c:pt idx="101">
                  <c:v>30.845160699203475</c:v>
                </c:pt>
                <c:pt idx="102">
                  <c:v>30.4194020703159</c:v>
                </c:pt>
                <c:pt idx="103">
                  <c:v>30.004648651876273</c:v>
                </c:pt>
                <c:pt idx="104">
                  <c:v>29.601643953544738</c:v>
                </c:pt>
                <c:pt idx="105">
                  <c:v>29.211251364944879</c:v>
                </c:pt>
                <c:pt idx="106">
                  <c:v>28.83441897340008</c:v>
                </c:pt>
                <c:pt idx="107">
                  <c:v>28.472144228635095</c:v>
                </c:pt>
                <c:pt idx="108">
                  <c:v>28.125439008114398</c:v>
                </c:pt>
                <c:pt idx="109">
                  <c:v>27.795295645583117</c:v>
                </c:pt>
                <c:pt idx="110">
                  <c:v>27.482654479158171</c:v>
                </c:pt>
                <c:pt idx="111">
                  <c:v>27.188373455034146</c:v>
                </c:pt>
                <c:pt idx="112">
                  <c:v>26.913200289873537</c:v>
                </c:pt>
                <c:pt idx="113">
                  <c:v>26.657747650789553</c:v>
                </c:pt>
                <c:pt idx="114">
                  <c:v>26.422471758138691</c:v>
                </c:pt>
                <c:pt idx="115">
                  <c:v>26.207654754765354</c:v>
                </c:pt>
                <c:pt idx="116">
                  <c:v>26.013391117465581</c:v>
                </c:pt>
                <c:pt idx="117">
                  <c:v>25.839578313730694</c:v>
                </c:pt>
                <c:pt idx="118">
                  <c:v>25.685911830604514</c:v>
                </c:pt>
                <c:pt idx="119">
                  <c:v>25.551884623855905</c:v>
                </c:pt>
                <c:pt idx="120">
                  <c:v>25.43679095550171</c:v>
                </c:pt>
                <c:pt idx="121">
                  <c:v>25.339734506529197</c:v>
                </c:pt>
                <c:pt idx="122">
                  <c:v>25.259640569339698</c:v>
                </c:pt>
                <c:pt idx="123">
                  <c:v>25.195272039435981</c:v>
                </c:pt>
                <c:pt idx="124">
                  <c:v>25.145248833089024</c:v>
                </c:pt>
                <c:pt idx="125">
                  <c:v>25.10807024176518</c:v>
                </c:pt>
                <c:pt idx="126">
                  <c:v>25.082139546162292</c:v>
                </c:pt>
                <c:pt idx="127">
                  <c:v>25.065789773818835</c:v>
                </c:pt>
                <c:pt idx="128">
                  <c:v>25.057307945571175</c:v>
                </c:pt>
                <c:pt idx="129">
                  <c:v>25.934815616419407</c:v>
                </c:pt>
                <c:pt idx="130">
                  <c:v>26.784507796821185</c:v>
                </c:pt>
                <c:pt idx="131">
                  <c:v>27.603342368457607</c:v>
                </c:pt>
                <c:pt idx="132">
                  <c:v>28.389372365948617</c:v>
                </c:pt>
                <c:pt idx="133">
                  <c:v>29.141058089060291</c:v>
                </c:pt>
                <c:pt idx="134">
                  <c:v>29.85712350796085</c:v>
                </c:pt>
                <c:pt idx="135">
                  <c:v>30.536511933732172</c:v>
                </c:pt>
                <c:pt idx="136">
                  <c:v>31.178376294193573</c:v>
                </c:pt>
                <c:pt idx="137">
                  <c:v>31.78208402275008</c:v>
                </c:pt>
                <c:pt idx="138">
                  <c:v>32.347228111604728</c:v>
                </c:pt>
                <c:pt idx="139">
                  <c:v>32.873639983565248</c:v>
                </c:pt>
                <c:pt idx="140">
                  <c:v>33.361401630207908</c:v>
                </c:pt>
                <c:pt idx="141">
                  <c:v>33.81085538818953</c:v>
                </c:pt>
                <c:pt idx="142">
                  <c:v>34.222610275498752</c:v>
                </c:pt>
                <c:pt idx="143">
                  <c:v>33.717674293167015</c:v>
                </c:pt>
                <c:pt idx="144">
                  <c:v>33.224952529269942</c:v>
                </c:pt>
                <c:pt idx="145">
                  <c:v>32.743451447835909</c:v>
                </c:pt>
                <c:pt idx="146">
                  <c:v>32.272503923269205</c:v>
                </c:pt>
                <c:pt idx="147">
                  <c:v>31.811746477848796</c:v>
                </c:pt>
                <c:pt idx="148">
                  <c:v>31.361093996478601</c:v>
                </c:pt>
                <c:pt idx="149">
                  <c:v>30.920712020608494</c:v>
                </c:pt>
                <c:pt idx="150">
                  <c:v>30.490986815255646</c:v>
                </c:pt>
                <c:pt idx="151">
                  <c:v>30.072493491075186</c:v>
                </c:pt>
                <c:pt idx="152">
                  <c:v>29.66596254354554</c:v>
                </c:pt>
                <c:pt idx="153">
                  <c:v>29.27224524031568</c:v>
                </c:pt>
                <c:pt idx="154">
                  <c:v>28.892278343224596</c:v>
                </c:pt>
                <c:pt idx="155">
                  <c:v>28.527048691943293</c:v>
                </c:pt>
                <c:pt idx="156">
                  <c:v>28.177558200921869</c:v>
                </c:pt>
                <c:pt idx="157">
                  <c:v>27.844789830372566</c:v>
                </c:pt>
                <c:pt idx="158">
                  <c:v>27.52967508598141</c:v>
                </c:pt>
                <c:pt idx="159">
                  <c:v>27.233063581951154</c:v>
                </c:pt>
                <c:pt idx="160">
                  <c:v>26.955695169180789</c:v>
                </c:pt>
                <c:pt idx="161">
                  <c:v>26.698175086421031</c:v>
                </c:pt>
                <c:pt idx="162">
                  <c:v>26.460952538745254</c:v>
                </c:pt>
                <c:pt idx="163">
                  <c:v>26.244303046287417</c:v>
                </c:pt>
                <c:pt idx="164">
                  <c:v>26.048314838511043</c:v>
                </c:pt>
                <c:pt idx="165">
                  <c:v>25.872879496765087</c:v>
                </c:pt>
                <c:pt idx="166">
                  <c:v>25.717686971882046</c:v>
                </c:pt>
                <c:pt idx="167">
                  <c:v>25.582225025229462</c:v>
                </c:pt>
                <c:pt idx="168">
                  <c:v>25.465783061869239</c:v>
                </c:pt>
                <c:pt idx="169">
                  <c:v>25.367460243945278</c:v>
                </c:pt>
                <c:pt idx="170">
                  <c:v>25.286177691235658</c:v>
                </c:pt>
                <c:pt idx="171">
                  <c:v>25.220694493001961</c:v>
                </c:pt>
                <c:pt idx="172">
                  <c:v>25.169627167103922</c:v>
                </c:pt>
                <c:pt idx="173">
                  <c:v>25.131472097211727</c:v>
                </c:pt>
                <c:pt idx="174">
                  <c:v>25.104630319975364</c:v>
                </c:pt>
                <c:pt idx="175">
                  <c:v>25.087433688592697</c:v>
                </c:pt>
                <c:pt idx="176">
                  <c:v>25.07817030542747</c:v>
                </c:pt>
                <c:pt idx="177">
                  <c:v>25.954970775256012</c:v>
                </c:pt>
                <c:pt idx="178">
                  <c:v>26.803865238095792</c:v>
                </c:pt>
                <c:pt idx="179">
                  <c:v>27.621883845201143</c:v>
                </c:pt>
                <c:pt idx="180">
                  <c:v>28.407097535101467</c:v>
                </c:pt>
                <c:pt idx="181">
                  <c:v>29.157975848032265</c:v>
                </c:pt>
                <c:pt idx="182">
                  <c:v>29.873248492904395</c:v>
                </c:pt>
                <c:pt idx="183">
                  <c:v>30.551862647454026</c:v>
                </c:pt>
                <c:pt idx="184">
                  <c:v>31.192973944601832</c:v>
                </c:pt>
                <c:pt idx="185">
                  <c:v>31.795951731832652</c:v>
                </c:pt>
                <c:pt idx="186">
                  <c:v>32.360390341654551</c:v>
                </c:pt>
                <c:pt idx="187">
                  <c:v>32.886122101966976</c:v>
                </c:pt>
                <c:pt idx="188">
                  <c:v>33.373229568486671</c:v>
                </c:pt>
                <c:pt idx="189">
                  <c:v>33.82205536859253</c:v>
                </c:pt>
                <c:pt idx="190">
                  <c:v>34.233208588082924</c:v>
                </c:pt>
                <c:pt idx="191">
                  <c:v>33.727697112054955</c:v>
                </c:pt>
                <c:pt idx="192">
                  <c:v>33.234433823464379</c:v>
                </c:pt>
                <c:pt idx="193">
                  <c:v>32.752422921153702</c:v>
                </c:pt>
                <c:pt idx="194">
                  <c:v>32.280995220513006</c:v>
                </c:pt>
                <c:pt idx="195">
                  <c:v>31.819785366470231</c:v>
                </c:pt>
                <c:pt idx="196">
                  <c:v>31.368706526438842</c:v>
                </c:pt>
                <c:pt idx="197">
                  <c:v>30.927922664998281</c:v>
                </c:pt>
                <c:pt idx="198">
                  <c:v>30.497818594072989</c:v>
                </c:pt>
                <c:pt idx="199">
                  <c:v>30.078968080375653</c:v>
                </c:pt>
                <c:pt idx="200">
                  <c:v>29.672100371982097</c:v>
                </c:pt>
                <c:pt idx="201">
                  <c:v>29.278065574879115</c:v>
                </c:pt>
                <c:pt idx="202">
                  <c:v>28.897799365788945</c:v>
                </c:pt>
                <c:pt idx="203">
                  <c:v>28.53228756801969</c:v>
                </c:pt>
                <c:pt idx="204">
                  <c:v>28.182531141834154</c:v>
                </c:pt>
                <c:pt idx="205">
                  <c:v>27.849512149892625</c:v>
                </c:pt>
                <c:pt idx="206">
                  <c:v>27.534161252303967</c:v>
                </c:pt>
                <c:pt idx="207">
                  <c:v>27.237327265747908</c:v>
                </c:pt>
                <c:pt idx="208">
                  <c:v>26.959749288352704</c:v>
                </c:pt>
                <c:pt idx="209">
                  <c:v>26.702031848065104</c:v>
                </c:pt>
                <c:pt idx="210">
                  <c:v>26.464623478767805</c:v>
                </c:pt>
                <c:pt idx="211">
                  <c:v>26.247799067029202</c:v>
                </c:pt>
                <c:pt idx="212">
                  <c:v>26.051646244700667</c:v>
                </c:pt>
                <c:pt idx="213">
                  <c:v>25.876056030086708</c:v>
                </c:pt>
                <c:pt idx="214">
                  <c:v>25.720717844434073</c:v>
                </c:pt>
                <c:pt idx="215">
                  <c:v>25.585118952167932</c:v>
                </c:pt>
                <c:pt idx="216">
                  <c:v>25.468548293583975</c:v>
                </c:pt>
                <c:pt idx="217">
                  <c:v>25.370104598229926</c:v>
                </c:pt>
                <c:pt idx="218">
                  <c:v>25.288708586127807</c:v>
                </c:pt>
                <c:pt idx="219">
                  <c:v>25.223118981379191</c:v>
                </c:pt>
                <c:pt idx="220">
                  <c:v>25.171951974937162</c:v>
                </c:pt>
                <c:pt idx="221">
                  <c:v>25.133703669133457</c:v>
                </c:pt>
                <c:pt idx="222">
                  <c:v>25.106774880060435</c:v>
                </c:pt>
                <c:pt idx="223">
                  <c:v>25.089497336351602</c:v>
                </c:pt>
                <c:pt idx="224">
                  <c:v>25.080159212053271</c:v>
                </c:pt>
                <c:pt idx="225">
                  <c:v>25.956891829391083</c:v>
                </c:pt>
                <c:pt idx="226">
                  <c:v>26.805710169369984</c:v>
                </c:pt>
                <c:pt idx="227">
                  <c:v>27.623650953605363</c:v>
                </c:pt>
                <c:pt idx="228">
                  <c:v>28.408786805790076</c:v>
                </c:pt>
                <c:pt idx="229">
                  <c:v>29.159588139794817</c:v>
                </c:pt>
                <c:pt idx="230">
                  <c:v>29.874785208068296</c:v>
                </c:pt>
                <c:pt idx="231">
                  <c:v>30.553325554882854</c:v>
                </c:pt>
                <c:pt idx="232">
                  <c:v>31.194365069681762</c:v>
                </c:pt>
                <c:pt idx="233">
                  <c:v>31.797273281468144</c:v>
                </c:pt>
                <c:pt idx="234">
                  <c:v>32.361644649820903</c:v>
                </c:pt>
                <c:pt idx="235">
                  <c:v>32.887311588388428</c:v>
                </c:pt>
                <c:pt idx="236">
                  <c:v>33.374356706251113</c:v>
                </c:pt>
                <c:pt idx="237">
                  <c:v>33.823122658172927</c:v>
                </c:pt>
                <c:pt idx="238">
                  <c:v>34.234218536152738</c:v>
                </c:pt>
                <c:pt idx="239">
                  <c:v>33.728652214023036</c:v>
                </c:pt>
                <c:pt idx="240">
                  <c:v>33.235337317167371</c:v>
                </c:pt>
                <c:pt idx="241">
                  <c:v>32.753277828473209</c:v>
                </c:pt>
                <c:pt idx="242">
                  <c:v>32.281804367032493</c:v>
                </c:pt>
                <c:pt idx="243">
                  <c:v>31.820551398795455</c:v>
                </c:pt>
                <c:pt idx="244">
                  <c:v>31.369431927439788</c:v>
                </c:pt>
                <c:pt idx="245">
                  <c:v>30.928609767216845</c:v>
                </c:pt>
                <c:pt idx="246">
                  <c:v>30.498469591525016</c:v>
                </c:pt>
                <c:pt idx="247">
                  <c:v>30.079585038958434</c:v>
                </c:pt>
                <c:pt idx="248">
                  <c:v>29.67268523867957</c:v>
                </c:pt>
                <c:pt idx="249">
                  <c:v>29.27862018593742</c:v>
                </c:pt>
                <c:pt idx="250">
                  <c:v>28.898325454015229</c:v>
                </c:pt>
                <c:pt idx="251">
                  <c:v>28.532786769337964</c:v>
                </c:pt>
                <c:pt idx="252">
                  <c:v>28.183005001213832</c:v>
                </c:pt>
                <c:pt idx="253">
                  <c:v>27.849962126748725</c:v>
                </c:pt>
                <c:pt idx="254">
                  <c:v>27.534588725452792</c:v>
                </c:pt>
                <c:pt idx="255">
                  <c:v>27.237733537988788</c:v>
                </c:pt>
                <c:pt idx="256">
                  <c:v>26.960135590734751</c:v>
                </c:pt>
                <c:pt idx="257">
                  <c:v>26.702399343888246</c:v>
                </c:pt>
                <c:pt idx="258">
                  <c:v>26.464973267359237</c:v>
                </c:pt>
                <c:pt idx="259">
                  <c:v>26.248132187330139</c:v>
                </c:pt>
                <c:pt idx="260">
                  <c:v>26.051963678693483</c:v>
                </c:pt>
                <c:pt idx="261">
                  <c:v>25.876358706089782</c:v>
                </c:pt>
                <c:pt idx="262">
                  <c:v>25.721006640290621</c:v>
                </c:pt>
                <c:pt idx="263">
                  <c:v>25.585394698356797</c:v>
                </c:pt>
                <c:pt idx="264">
                  <c:v>25.468811776285442</c:v>
                </c:pt>
                <c:pt idx="265">
                  <c:v>25.370356562390317</c:v>
                </c:pt>
                <c:pt idx="266">
                  <c:v>25.288949738587032</c:v>
                </c:pt>
                <c:pt idx="267">
                  <c:v>25.223349994164106</c:v>
                </c:pt>
                <c:pt idx="268">
                  <c:v>25.172173488900803</c:v>
                </c:pt>
                <c:pt idx="269">
                  <c:v>25.133916298286177</c:v>
                </c:pt>
                <c:pt idx="270">
                  <c:v>25.106979217339255</c:v>
                </c:pt>
                <c:pt idx="271">
                  <c:v>25.089693962714676</c:v>
                </c:pt>
                <c:pt idx="272">
                  <c:v>25.080348715019237</c:v>
                </c:pt>
                <c:pt idx="273">
                  <c:v>25.957074863669746</c:v>
                </c:pt>
                <c:pt idx="274">
                  <c:v>26.805885950000832</c:v>
                </c:pt>
                <c:pt idx="275">
                  <c:v>27.623819318967037</c:v>
                </c:pt>
                <c:pt idx="276">
                  <c:v>28.408947754629391</c:v>
                </c:pt>
                <c:pt idx="277">
                  <c:v>29.159741754032844</c:v>
                </c:pt>
                <c:pt idx="278">
                  <c:v>29.874931621382249</c:v>
                </c:pt>
                <c:pt idx="279">
                  <c:v>30.553464935854642</c:v>
                </c:pt>
                <c:pt idx="280">
                  <c:v>31.194497611322412</c:v>
                </c:pt>
                <c:pt idx="281">
                  <c:v>31.797399194075062</c:v>
                </c:pt>
                <c:pt idx="282">
                  <c:v>32.361764155792414</c:v>
                </c:pt>
                <c:pt idx="283">
                  <c:v>32.887424918288147</c:v>
                </c:pt>
                <c:pt idx="284">
                  <c:v>33.374464095723354</c:v>
                </c:pt>
                <c:pt idx="285">
                  <c:v>33.823224345468255</c:v>
                </c:pt>
                <c:pt idx="286">
                  <c:v>34.234314760110109</c:v>
                </c:pt>
                <c:pt idx="287">
                  <c:v>33.728743212406194</c:v>
                </c:pt>
                <c:pt idx="288">
                  <c:v>33.235423398472335</c:v>
                </c:pt>
                <c:pt idx="289">
                  <c:v>32.753359280619748</c:v>
                </c:pt>
                <c:pt idx="290">
                  <c:v>32.281881459237042</c:v>
                </c:pt>
                <c:pt idx="291">
                  <c:v>31.820624383221435</c:v>
                </c:pt>
                <c:pt idx="292">
                  <c:v>31.369501040649862</c:v>
                </c:pt>
                <c:pt idx="293">
                  <c:v>30.928675231450431</c:v>
                </c:pt>
                <c:pt idx="294">
                  <c:v>30.498531615822795</c:v>
                </c:pt>
                <c:pt idx="295">
                  <c:v>30.079643820153986</c:v>
                </c:pt>
                <c:pt idx="296">
                  <c:v>29.672740962276471</c:v>
                </c:pt>
                <c:pt idx="297">
                  <c:v>29.278673026888217</c:v>
                </c:pt>
                <c:pt idx="298">
                  <c:v>28.898375577416893</c:v>
                </c:pt>
                <c:pt idx="299">
                  <c:v>28.532834331056527</c:v>
                </c:pt>
                <c:pt idx="300">
                  <c:v>28.18305014844929</c:v>
                </c:pt>
                <c:pt idx="301">
                  <c:v>27.850004998549554</c:v>
                </c:pt>
                <c:pt idx="302">
                  <c:v>27.534629453188156</c:v>
                </c:pt>
                <c:pt idx="303">
                  <c:v>27.237772245785074</c:v>
                </c:pt>
                <c:pt idx="304">
                  <c:v>26.960172395882111</c:v>
                </c:pt>
                <c:pt idx="305">
                  <c:v>26.702434357221826</c:v>
                </c:pt>
                <c:pt idx="306">
                  <c:v>26.465006593618991</c:v>
                </c:pt>
                <c:pt idx="307">
                  <c:v>26.248163925502567</c:v>
                </c:pt>
                <c:pt idx="308">
                  <c:v>26.051993922338177</c:v>
                </c:pt>
                <c:pt idx="309">
                  <c:v>25.876387543653351</c:v>
                </c:pt>
                <c:pt idx="310">
                  <c:v>25.721034155410511</c:v>
                </c:pt>
                <c:pt idx="311">
                  <c:v>25.585420970157671</c:v>
                </c:pt>
                <c:pt idx="312">
                  <c:v>25.468836879671287</c:v>
                </c:pt>
                <c:pt idx="313">
                  <c:v>25.370380568336412</c:v>
                </c:pt>
                <c:pt idx="314">
                  <c:v>25.288972714437911</c:v>
                </c:pt>
                <c:pt idx="315">
                  <c:v>25.223372003947304</c:v>
                </c:pt>
                <c:pt idx="316">
                  <c:v>25.172194593673538</c:v>
                </c:pt>
                <c:pt idx="317">
                  <c:v>25.133936556547901</c:v>
                </c:pt>
                <c:pt idx="318">
                  <c:v>25.106998685581132</c:v>
                </c:pt>
                <c:pt idx="319">
                  <c:v>25.089712696285584</c:v>
                </c:pt>
                <c:pt idx="320">
                  <c:v>25.080366769890674</c:v>
                </c:pt>
                <c:pt idx="321">
                  <c:v>25.957092302204352</c:v>
                </c:pt>
                <c:pt idx="322">
                  <c:v>26.80590269743902</c:v>
                </c:pt>
                <c:pt idx="323">
                  <c:v>27.623835359913578</c:v>
                </c:pt>
                <c:pt idx="324">
                  <c:v>28.408963088966349</c:v>
                </c:pt>
                <c:pt idx="325">
                  <c:v>29.159756389566105</c:v>
                </c:pt>
                <c:pt idx="326">
                  <c:v>29.874945570848471</c:v>
                </c:pt>
                <c:pt idx="327">
                  <c:v>30.553478215315849</c:v>
                </c:pt>
                <c:pt idx="328">
                  <c:v>31.194510239168</c:v>
                </c:pt>
                <c:pt idx="329">
                  <c:v>31.797411190341304</c:v>
                </c:pt>
                <c:pt idx="330">
                  <c:v>32.361775541668436</c:v>
                </c:pt>
                <c:pt idx="331">
                  <c:v>32.887435715740985</c:v>
                </c:pt>
                <c:pt idx="332">
                  <c:v>33.374474327204069</c:v>
                </c:pt>
                <c:pt idx="333">
                  <c:v>33.823234033676194</c:v>
                </c:pt>
                <c:pt idx="334">
                  <c:v>34.234323927800645</c:v>
                </c:pt>
                <c:pt idx="335">
                  <c:v>33.728751882232253</c:v>
                </c:pt>
                <c:pt idx="336">
                  <c:v>33.235431599825795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E8-4578-AEDA-E6A042348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690384"/>
        <c:axId val="2130684976"/>
      </c:scatterChart>
      <c:valAx>
        <c:axId val="2130690384"/>
        <c:scaling>
          <c:orientation val="minMax"/>
          <c:max val="1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0684976"/>
        <c:crosses val="autoZero"/>
        <c:crossBetween val="midCat"/>
        <c:majorUnit val="5"/>
      </c:valAx>
      <c:valAx>
        <c:axId val="2130684976"/>
        <c:scaling>
          <c:orientation val="minMax"/>
          <c:max val="40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069038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Wärmeübergangskoeffizient</a:t>
            </a:r>
            <a:r>
              <a:rPr lang="de-DE" baseline="0"/>
              <a:t> Luft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Vertikal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Luft!$AA$3:$AA$339</c:f>
              <c:numCache>
                <c:formatCode>0.0</c:formatCode>
                <c:ptCount val="337"/>
                <c:pt idx="0">
                  <c:v>0.79097113461279478</c:v>
                </c:pt>
                <c:pt idx="1">
                  <c:v>1.7802364804260076</c:v>
                </c:pt>
                <c:pt idx="2">
                  <c:v>2.1301293190106714</c:v>
                </c:pt>
                <c:pt idx="3">
                  <c:v>2.3640322479834976</c:v>
                </c:pt>
                <c:pt idx="4">
                  <c:v>2.5371817567316941</c:v>
                </c:pt>
                <c:pt idx="5">
                  <c:v>2.6696935531192381</c:v>
                </c:pt>
                <c:pt idx="6">
                  <c:v>2.7712664500610491</c:v>
                </c:pt>
                <c:pt idx="7">
                  <c:v>2.847270212137079</c:v>
                </c:pt>
                <c:pt idx="8">
                  <c:v>2.9009012341312719</c:v>
                </c:pt>
                <c:pt idx="9">
                  <c:v>2.9341081347547235</c:v>
                </c:pt>
                <c:pt idx="10">
                  <c:v>2.9480339468263295</c:v>
                </c:pt>
                <c:pt idx="11">
                  <c:v>2.943232474651996</c:v>
                </c:pt>
                <c:pt idx="12">
                  <c:v>2.9197582478325201</c:v>
                </c:pt>
                <c:pt idx="13">
                  <c:v>2.8771654852052904</c:v>
                </c:pt>
                <c:pt idx="14">
                  <c:v>2.8144149528717617</c:v>
                </c:pt>
                <c:pt idx="15">
                  <c:v>2.7296500579494385</c:v>
                </c:pt>
                <c:pt idx="16">
                  <c:v>2.6197350324690341</c:v>
                </c:pt>
                <c:pt idx="17">
                  <c:v>2.4792744202463974</c:v>
                </c:pt>
                <c:pt idx="18">
                  <c:v>2.2982815400228085</c:v>
                </c:pt>
                <c:pt idx="19">
                  <c:v>2.0553709958751427</c:v>
                </c:pt>
                <c:pt idx="20">
                  <c:v>1.6881715932946122</c:v>
                </c:pt>
                <c:pt idx="21">
                  <c:v>1.1063328070086811</c:v>
                </c:pt>
                <c:pt idx="22">
                  <c:v>1.809012314990825</c:v>
                </c:pt>
                <c:pt idx="23">
                  <c:v>2.1467750447584977</c:v>
                </c:pt>
                <c:pt idx="24">
                  <c:v>2.3856256746997708</c:v>
                </c:pt>
                <c:pt idx="25">
                  <c:v>2.5709145473049757</c:v>
                </c:pt>
                <c:pt idx="26">
                  <c:v>2.7200054841364514</c:v>
                </c:pt>
                <c:pt idx="27">
                  <c:v>2.8415141760200835</c:v>
                </c:pt>
                <c:pt idx="28">
                  <c:v>2.9403464987211589</c:v>
                </c:pt>
                <c:pt idx="29">
                  <c:v>3.0195380563569074</c:v>
                </c:pt>
                <c:pt idx="30">
                  <c:v>3.0810636132639302</c:v>
                </c:pt>
                <c:pt idx="31">
                  <c:v>3.1262380355961286</c:v>
                </c:pt>
                <c:pt idx="32">
                  <c:v>3.1559302095325772</c:v>
                </c:pt>
                <c:pt idx="33">
                  <c:v>2.7742932678327339</c:v>
                </c:pt>
                <c:pt idx="34">
                  <c:v>2.2026878906265273</c:v>
                </c:pt>
                <c:pt idx="35">
                  <c:v>1.5517597647918822</c:v>
                </c:pt>
                <c:pt idx="36">
                  <c:v>2.4859959931135367</c:v>
                </c:pt>
                <c:pt idx="37">
                  <c:v>2.9602119901013317</c:v>
                </c:pt>
                <c:pt idx="38">
                  <c:v>3.3051617565574687</c:v>
                </c:pt>
                <c:pt idx="39">
                  <c:v>3.5832784303152763</c:v>
                </c:pt>
                <c:pt idx="40">
                  <c:v>3.8190710470283205</c:v>
                </c:pt>
                <c:pt idx="41">
                  <c:v>4.024907882378729</c:v>
                </c:pt>
                <c:pt idx="42">
                  <c:v>4.207935535998784</c:v>
                </c:pt>
                <c:pt idx="43">
                  <c:v>4.3726482232146724</c:v>
                </c:pt>
                <c:pt idx="44">
                  <c:v>4.5220387839093528</c:v>
                </c:pt>
                <c:pt idx="45">
                  <c:v>4.6581833801118879</c:v>
                </c:pt>
                <c:pt idx="46">
                  <c:v>4.7825669593784443</c:v>
                </c:pt>
                <c:pt idx="47">
                  <c:v>4.7629336822201784</c:v>
                </c:pt>
                <c:pt idx="48">
                  <c:v>4.7452097288920339</c:v>
                </c:pt>
                <c:pt idx="49">
                  <c:v>4.7284735226552703</c:v>
                </c:pt>
                <c:pt idx="50">
                  <c:v>4.7118147628203557</c:v>
                </c:pt>
                <c:pt idx="51">
                  <c:v>4.6943497412859552</c:v>
                </c:pt>
                <c:pt idx="52">
                  <c:v>4.6752334351532427</c:v>
                </c:pt>
                <c:pt idx="53">
                  <c:v>4.6536684559321655</c:v>
                </c:pt>
                <c:pt idx="54">
                  <c:v>4.6289111141520349</c:v>
                </c:pt>
                <c:pt idx="55">
                  <c:v>4.6002749513825414</c:v>
                </c:pt>
                <c:pt idx="56">
                  <c:v>4.5671321165425152</c:v>
                </c:pt>
                <c:pt idx="57">
                  <c:v>4.5289129397076815</c:v>
                </c:pt>
                <c:pt idx="58">
                  <c:v>4.4851040024921147</c:v>
                </c:pt>
                <c:pt idx="59">
                  <c:v>4.4352449333016448</c:v>
                </c:pt>
                <c:pt idx="60">
                  <c:v>4.3789240770384597</c:v>
                </c:pt>
                <c:pt idx="61">
                  <c:v>4.3157731057297433</c:v>
                </c:pt>
                <c:pt idx="62">
                  <c:v>4.2454605476915397</c:v>
                </c:pt>
                <c:pt idx="63">
                  <c:v>4.1676841118006003</c:v>
                </c:pt>
                <c:pt idx="64">
                  <c:v>4.0821615577279466</c:v>
                </c:pt>
                <c:pt idx="65">
                  <c:v>3.9886196912832235</c:v>
                </c:pt>
                <c:pt idx="66">
                  <c:v>3.8867808104282684</c:v>
                </c:pt>
                <c:pt idx="67">
                  <c:v>3.7763455297910991</c:v>
                </c:pt>
                <c:pt idx="68">
                  <c:v>3.6569702570699509</c:v>
                </c:pt>
                <c:pt idx="69">
                  <c:v>3.5282364701225322</c:v>
                </c:pt>
                <c:pt idx="70">
                  <c:v>3.3896069227377228</c:v>
                </c:pt>
                <c:pt idx="71">
                  <c:v>3.2403600892198332</c:v>
                </c:pt>
                <c:pt idx="72">
                  <c:v>3.0794865066713237</c:v>
                </c:pt>
                <c:pt idx="73">
                  <c:v>2.9055142037289281</c:v>
                </c:pt>
                <c:pt idx="74">
                  <c:v>2.7161916450364405</c:v>
                </c:pt>
                <c:pt idx="75">
                  <c:v>2.5078542863279445</c:v>
                </c:pt>
                <c:pt idx="76">
                  <c:v>2.2739850708831777</c:v>
                </c:pt>
                <c:pt idx="77">
                  <c:v>2.0012553458619351</c:v>
                </c:pt>
                <c:pt idx="78">
                  <c:v>1.6543590615044144</c:v>
                </c:pt>
                <c:pt idx="79">
                  <c:v>1.0264472233187987</c:v>
                </c:pt>
                <c:pt idx="80">
                  <c:v>1.4816138652353243</c:v>
                </c:pt>
                <c:pt idx="81">
                  <c:v>2.1441924501277412</c:v>
                </c:pt>
                <c:pt idx="82">
                  <c:v>2.6959494757338414</c:v>
                </c:pt>
                <c:pt idx="83">
                  <c:v>3.0675636610558965</c:v>
                </c:pt>
                <c:pt idx="84">
                  <c:v>3.3591437054587425</c:v>
                </c:pt>
                <c:pt idx="85">
                  <c:v>3.6036124112607455</c:v>
                </c:pt>
                <c:pt idx="86">
                  <c:v>3.8163095701081589</c:v>
                </c:pt>
                <c:pt idx="87">
                  <c:v>4.0056889021803608</c:v>
                </c:pt>
                <c:pt idx="88">
                  <c:v>4.1768948510797843</c:v>
                </c:pt>
                <c:pt idx="89">
                  <c:v>4.3332652739075188</c:v>
                </c:pt>
                <c:pt idx="90">
                  <c:v>4.4770619189138889</c:v>
                </c:pt>
                <c:pt idx="91">
                  <c:v>4.6098640822565127</c:v>
                </c:pt>
                <c:pt idx="92">
                  <c:v>4.7327978716767625</c:v>
                </c:pt>
                <c:pt idx="93">
                  <c:v>4.8466781552351383</c:v>
                </c:pt>
                <c:pt idx="94">
                  <c:v>4.952100966642373</c:v>
                </c:pt>
                <c:pt idx="95">
                  <c:v>4.9254034372349427</c:v>
                </c:pt>
                <c:pt idx="96">
                  <c:v>4.9008180207182868</c:v>
                </c:pt>
                <c:pt idx="97">
                  <c:v>4.8774758155329856</c:v>
                </c:pt>
                <c:pt idx="98">
                  <c:v>4.8545109867892791</c:v>
                </c:pt>
                <c:pt idx="99">
                  <c:v>4.8310758072474957</c:v>
                </c:pt>
                <c:pt idx="100">
                  <c:v>4.8063531047081547</c:v>
                </c:pt>
                <c:pt idx="101">
                  <c:v>4.7795660315274482</c:v>
                </c:pt>
                <c:pt idx="102">
                  <c:v>4.7499852560794462</c:v>
                </c:pt>
                <c:pt idx="103">
                  <c:v>4.7169337939004166</c:v>
                </c:pt>
                <c:pt idx="104">
                  <c:v>4.6797897552092875</c:v>
                </c:pt>
                <c:pt idx="105">
                  <c:v>4.6379872981332992</c:v>
                </c:pt>
                <c:pt idx="106">
                  <c:v>4.5910160571004681</c:v>
                </c:pt>
                <c:pt idx="107">
                  <c:v>4.538419275717434</c:v>
                </c:pt>
                <c:pt idx="108">
                  <c:v>4.4797908222218314</c:v>
                </c:pt>
                <c:pt idx="109">
                  <c:v>4.4147712089440576</c:v>
                </c:pt>
                <c:pt idx="110">
                  <c:v>4.3430426772917858</c:v>
                </c:pt>
                <c:pt idx="111">
                  <c:v>4.2643233453683518</c:v>
                </c:pt>
                <c:pt idx="112">
                  <c:v>4.1783603417638213</c:v>
                </c:pt>
                <c:pt idx="113">
                  <c:v>4.0849217574418484</c:v>
                </c:pt>
                <c:pt idx="114">
                  <c:v>3.9837871231208566</c:v>
                </c:pt>
                <c:pt idx="115">
                  <c:v>3.8747359374373533</c:v>
                </c:pt>
                <c:pt idx="116">
                  <c:v>3.7575334893499068</c:v>
                </c:pt>
                <c:pt idx="117">
                  <c:v>3.63191276173551</c:v>
                </c:pt>
                <c:pt idx="118">
                  <c:v>3.4975504323108768</c:v>
                </c:pt>
                <c:pt idx="119">
                  <c:v>3.3540336295538267</c:v>
                </c:pt>
                <c:pt idx="120">
                  <c:v>3.2008115900488963</c:v>
                </c:pt>
                <c:pt idx="121">
                  <c:v>3.0371214553456007</c:v>
                </c:pt>
                <c:pt idx="122">
                  <c:v>2.8618671902001767</c:v>
                </c:pt>
                <c:pt idx="123">
                  <c:v>2.6734073392216571</c:v>
                </c:pt>
                <c:pt idx="124">
                  <c:v>2.469148777119663</c:v>
                </c:pt>
                <c:pt idx="125">
                  <c:v>2.2446744485085359</c:v>
                </c:pt>
                <c:pt idx="126">
                  <c:v>1.9915399173559682</c:v>
                </c:pt>
                <c:pt idx="127">
                  <c:v>1.6900522334108776</c:v>
                </c:pt>
                <c:pt idx="128">
                  <c:v>1.268352792413554</c:v>
                </c:pt>
                <c:pt idx="129">
                  <c:v>2.3293425961014975</c:v>
                </c:pt>
                <c:pt idx="130">
                  <c:v>2.8052805191827037</c:v>
                </c:pt>
                <c:pt idx="131">
                  <c:v>3.1465213219089838</c:v>
                </c:pt>
                <c:pt idx="132">
                  <c:v>3.4209316446560543</c:v>
                </c:pt>
                <c:pt idx="133">
                  <c:v>3.6541084262023968</c:v>
                </c:pt>
                <c:pt idx="134">
                  <c:v>3.8587159286767205</c:v>
                </c:pt>
                <c:pt idx="135">
                  <c:v>4.0419742575015851</c:v>
                </c:pt>
                <c:pt idx="136">
                  <c:v>4.2083713556021003</c:v>
                </c:pt>
                <c:pt idx="137">
                  <c:v>4.3608595478262666</c:v>
                </c:pt>
                <c:pt idx="138">
                  <c:v>4.5014572037745006</c:v>
                </c:pt>
                <c:pt idx="139">
                  <c:v>4.6315812119496602</c:v>
                </c:pt>
                <c:pt idx="140">
                  <c:v>4.7522444334398362</c:v>
                </c:pt>
                <c:pt idx="141">
                  <c:v>4.8641799048286698</c:v>
                </c:pt>
                <c:pt idx="142">
                  <c:v>4.9679227662899406</c:v>
                </c:pt>
                <c:pt idx="143">
                  <c:v>4.9405796315477097</c:v>
                </c:pt>
                <c:pt idx="144">
                  <c:v>4.9153665736207426</c:v>
                </c:pt>
                <c:pt idx="145">
                  <c:v>4.8914193151051109</c:v>
                </c:pt>
                <c:pt idx="146">
                  <c:v>4.8678759879037274</c:v>
                </c:pt>
                <c:pt idx="147">
                  <c:v>4.8438921333828944</c:v>
                </c:pt>
                <c:pt idx="148">
                  <c:v>4.8186531639094232</c:v>
                </c:pt>
                <c:pt idx="149">
                  <c:v>4.7913841889282516</c:v>
                </c:pt>
                <c:pt idx="150">
                  <c:v>4.7613572925844068</c:v>
                </c:pt>
                <c:pt idx="151">
                  <c:v>4.7278964692734915</c:v>
                </c:pt>
                <c:pt idx="152">
                  <c:v>4.6903804849156332</c:v>
                </c:pt>
                <c:pt idx="153">
                  <c:v>4.6482439472155566</c:v>
                </c:pt>
                <c:pt idx="154">
                  <c:v>4.6009768511155773</c:v>
                </c:pt>
                <c:pt idx="155">
                  <c:v>4.5481228281039687</c:v>
                </c:pt>
                <c:pt idx="156">
                  <c:v>4.4892762791798537</c:v>
                </c:pt>
                <c:pt idx="157">
                  <c:v>4.4240785168826147</c:v>
                </c:pt>
                <c:pt idx="158">
                  <c:v>4.3522129842699355</c:v>
                </c:pt>
                <c:pt idx="159">
                  <c:v>4.2733995572313352</c:v>
                </c:pt>
                <c:pt idx="160">
                  <c:v>4.1873878669206084</c:v>
                </c:pt>
                <c:pt idx="161">
                  <c:v>4.0939494933659626</c:v>
                </c:pt>
                <c:pt idx="162">
                  <c:v>3.9928687660169486</c:v>
                </c:pt>
                <c:pt idx="163">
                  <c:v>3.8839317398688298</c:v>
                </c:pt>
                <c:pt idx="164">
                  <c:v>3.7669126591358699</c:v>
                </c:pt>
                <c:pt idx="165">
                  <c:v>3.6415568075759661</c:v>
                </c:pt>
                <c:pt idx="166">
                  <c:v>3.5075579522834883</c:v>
                </c:pt>
                <c:pt idx="167">
                  <c:v>3.3645273768361443</c:v>
                </c:pt>
                <c:pt idx="168">
                  <c:v>3.2119492799292653</c:v>
                </c:pt>
                <c:pt idx="169">
                  <c:v>3.0491130191178857</c:v>
                </c:pt>
                <c:pt idx="170">
                  <c:v>2.8750038049062958</c:v>
                </c:pt>
                <c:pt idx="171">
                  <c:v>2.6881136039423694</c:v>
                </c:pt>
                <c:pt idx="172">
                  <c:v>2.4860849491816355</c:v>
                </c:pt>
                <c:pt idx="173">
                  <c:v>2.2649620471887641</c:v>
                </c:pt>
                <c:pt idx="174">
                  <c:v>2.0173554600974737</c:v>
                </c:pt>
                <c:pt idx="175">
                  <c:v>1.7267283917480776</c:v>
                </c:pt>
                <c:pt idx="176">
                  <c:v>1.3389193040632859</c:v>
                </c:pt>
                <c:pt idx="177">
                  <c:v>2.3453157907478683</c:v>
                </c:pt>
                <c:pt idx="178">
                  <c:v>2.8152291640780156</c:v>
                </c:pt>
                <c:pt idx="179">
                  <c:v>3.1538346023563673</c:v>
                </c:pt>
                <c:pt idx="180">
                  <c:v>3.4267051760834071</c:v>
                </c:pt>
                <c:pt idx="181">
                  <c:v>3.6588514984990721</c:v>
                </c:pt>
                <c:pt idx="182">
                  <c:v>3.8627127990527383</c:v>
                </c:pt>
                <c:pt idx="183">
                  <c:v>4.0454024258808152</c:v>
                </c:pt>
                <c:pt idx="184">
                  <c:v>4.2113504295264406</c:v>
                </c:pt>
                <c:pt idx="185">
                  <c:v>4.3634746766404104</c:v>
                </c:pt>
                <c:pt idx="186">
                  <c:v>4.5037715617209297</c:v>
                </c:pt>
                <c:pt idx="187">
                  <c:v>4.6336431916243548</c:v>
                </c:pt>
                <c:pt idx="188">
                  <c:v>4.7540920535275157</c:v>
                </c:pt>
                <c:pt idx="189">
                  <c:v>4.8658436478994851</c:v>
                </c:pt>
                <c:pt idx="190">
                  <c:v>4.969427481996278</c:v>
                </c:pt>
                <c:pt idx="191">
                  <c:v>4.9420230598596513</c:v>
                </c:pt>
                <c:pt idx="192">
                  <c:v>4.916750415788492</c:v>
                </c:pt>
                <c:pt idx="193">
                  <c:v>4.8927457095688531</c:v>
                </c:pt>
                <c:pt idx="194">
                  <c:v>4.8691474486669977</c:v>
                </c:pt>
                <c:pt idx="195">
                  <c:v>4.8451114843929464</c:v>
                </c:pt>
                <c:pt idx="196">
                  <c:v>4.8198234746366371</c:v>
                </c:pt>
                <c:pt idx="197">
                  <c:v>4.792508715165769</c:v>
                </c:pt>
                <c:pt idx="198">
                  <c:v>4.7624394252869697</c:v>
                </c:pt>
                <c:pt idx="199">
                  <c:v>4.7289396931856071</c:v>
                </c:pt>
                <c:pt idx="200">
                  <c:v>4.6913883478975604</c:v>
                </c:pt>
                <c:pt idx="201">
                  <c:v>4.6492200405986521</c:v>
                </c:pt>
                <c:pt idx="202">
                  <c:v>4.6019248011057705</c:v>
                </c:pt>
                <c:pt idx="203">
                  <c:v>4.5490462981839617</c:v>
                </c:pt>
                <c:pt idx="204">
                  <c:v>4.4901789836160066</c:v>
                </c:pt>
                <c:pt idx="205">
                  <c:v>4.4249642458109877</c:v>
                </c:pt>
                <c:pt idx="206">
                  <c:v>4.3530856414299812</c:v>
                </c:pt>
                <c:pt idx="207">
                  <c:v>4.2742632122821007</c:v>
                </c:pt>
                <c:pt idx="208">
                  <c:v>4.1882468255108023</c:v>
                </c:pt>
                <c:pt idx="209">
                  <c:v>4.0948083899141761</c:v>
                </c:pt>
                <c:pt idx="210">
                  <c:v>3.9937326867989795</c:v>
                </c:pt>
                <c:pt idx="211">
                  <c:v>3.8848063880373491</c:v>
                </c:pt>
                <c:pt idx="212">
                  <c:v>3.7678045796482804</c:v>
                </c:pt>
                <c:pt idx="213">
                  <c:v>3.6424737003729124</c:v>
                </c:pt>
                <c:pt idx="214">
                  <c:v>3.5085091196296028</c:v>
                </c:pt>
                <c:pt idx="215">
                  <c:v>3.36552438177916</c:v>
                </c:pt>
                <c:pt idx="216">
                  <c:v>3.2130069503751235</c:v>
                </c:pt>
                <c:pt idx="217">
                  <c:v>3.0502510448508313</c:v>
                </c:pt>
                <c:pt idx="218">
                  <c:v>2.8762494116860942</c:v>
                </c:pt>
                <c:pt idx="219">
                  <c:v>2.6895063294989683</c:v>
                </c:pt>
                <c:pt idx="220">
                  <c:v>2.4876859211758258</c:v>
                </c:pt>
                <c:pt idx="221">
                  <c:v>2.2668742043125683</c:v>
                </c:pt>
                <c:pt idx="222">
                  <c:v>2.0197757450180776</c:v>
                </c:pt>
                <c:pt idx="223">
                  <c:v>1.7301259954997683</c:v>
                </c:pt>
                <c:pt idx="224">
                  <c:v>1.3451501198542835</c:v>
                </c:pt>
                <c:pt idx="225">
                  <c:v>2.3468248523636364</c:v>
                </c:pt>
                <c:pt idx="226">
                  <c:v>2.8161730964603855</c:v>
                </c:pt>
                <c:pt idx="227">
                  <c:v>3.1545295635346657</c:v>
                </c:pt>
                <c:pt idx="228">
                  <c:v>3.4272542530537216</c:v>
                </c:pt>
                <c:pt idx="229">
                  <c:v>3.6593027911987819</c:v>
                </c:pt>
                <c:pt idx="230">
                  <c:v>3.8630932124025135</c:v>
                </c:pt>
                <c:pt idx="231">
                  <c:v>4.0457287841108442</c:v>
                </c:pt>
                <c:pt idx="232">
                  <c:v>4.2116340809709305</c:v>
                </c:pt>
                <c:pt idx="233">
                  <c:v>4.3637237062921974</c:v>
                </c:pt>
                <c:pt idx="234">
                  <c:v>4.5039919714773715</c:v>
                </c:pt>
                <c:pt idx="235">
                  <c:v>4.6338395811388047</c:v>
                </c:pt>
                <c:pt idx="236">
                  <c:v>4.7542680377509736</c:v>
                </c:pt>
                <c:pt idx="237">
                  <c:v>4.8660021260903763</c:v>
                </c:pt>
                <c:pt idx="238">
                  <c:v>4.9695708182397791</c:v>
                </c:pt>
                <c:pt idx="239">
                  <c:v>4.9421605589964459</c:v>
                </c:pt>
                <c:pt idx="240">
                  <c:v>4.9168822398122369</c:v>
                </c:pt>
                <c:pt idx="241">
                  <c:v>4.8928720620956323</c:v>
                </c:pt>
                <c:pt idx="242">
                  <c:v>4.8692685690729336</c:v>
                </c:pt>
                <c:pt idx="243">
                  <c:v>4.845227641570407</c:v>
                </c:pt>
                <c:pt idx="244">
                  <c:v>4.8199349608633995</c:v>
                </c:pt>
                <c:pt idx="245">
                  <c:v>4.7926158404700017</c:v>
                </c:pt>
                <c:pt idx="246">
                  <c:v>4.7625425125766281</c:v>
                </c:pt>
                <c:pt idx="247">
                  <c:v>4.7290390743090542</c:v>
                </c:pt>
                <c:pt idx="248">
                  <c:v>4.6914843607221943</c:v>
                </c:pt>
                <c:pt idx="249">
                  <c:v>4.6493130271392262</c:v>
                </c:pt>
                <c:pt idx="250">
                  <c:v>4.6020151067043891</c:v>
                </c:pt>
                <c:pt idx="251">
                  <c:v>4.5491342717371079</c:v>
                </c:pt>
                <c:pt idx="252">
                  <c:v>4.490264978858721</c:v>
                </c:pt>
                <c:pt idx="253">
                  <c:v>4.4250486237033968</c:v>
                </c:pt>
                <c:pt idx="254">
                  <c:v>4.3531687737477025</c:v>
                </c:pt>
                <c:pt idx="255">
                  <c:v>4.2743454865946298</c:v>
                </c:pt>
                <c:pt idx="256">
                  <c:v>4.188328651849373</c:v>
                </c:pt>
                <c:pt idx="257">
                  <c:v>4.094890209600468</c:v>
                </c:pt>
                <c:pt idx="258">
                  <c:v>3.993814984156975</c:v>
                </c:pt>
                <c:pt idx="259">
                  <c:v>3.8848897060935772</c:v>
                </c:pt>
                <c:pt idx="260">
                  <c:v>3.767889541529116</c:v>
                </c:pt>
                <c:pt idx="261">
                  <c:v>3.6425610390924836</c:v>
                </c:pt>
                <c:pt idx="262">
                  <c:v>3.5085997206304143</c:v>
                </c:pt>
                <c:pt idx="263">
                  <c:v>3.3656193455347712</c:v>
                </c:pt>
                <c:pt idx="264">
                  <c:v>3.2131076878249565</c:v>
                </c:pt>
                <c:pt idx="265">
                  <c:v>3.050359429138866</c:v>
                </c:pt>
                <c:pt idx="266">
                  <c:v>2.8763680321215741</c:v>
                </c:pt>
                <c:pt idx="267">
                  <c:v>2.6896389448665916</c:v>
                </c:pt>
                <c:pt idx="268">
                  <c:v>2.487838339636987</c:v>
                </c:pt>
                <c:pt idx="269">
                  <c:v>2.2670561989163738</c:v>
                </c:pt>
                <c:pt idx="270">
                  <c:v>2.0200059890013438</c:v>
                </c:pt>
                <c:pt idx="271">
                  <c:v>1.7304488626839982</c:v>
                </c:pt>
                <c:pt idx="272">
                  <c:v>1.3457398296463088</c:v>
                </c:pt>
                <c:pt idx="273">
                  <c:v>2.3469685129248581</c:v>
                </c:pt>
                <c:pt idx="274">
                  <c:v>2.8162629936864305</c:v>
                </c:pt>
                <c:pt idx="275">
                  <c:v>3.1545957591777207</c:v>
                </c:pt>
                <c:pt idx="276">
                  <c:v>3.4273065570207732</c:v>
                </c:pt>
                <c:pt idx="277">
                  <c:v>3.6593457823763864</c:v>
                </c:pt>
                <c:pt idx="278">
                  <c:v>3.8631294525375375</c:v>
                </c:pt>
                <c:pt idx="279">
                  <c:v>4.0457598753349888</c:v>
                </c:pt>
                <c:pt idx="280">
                  <c:v>4.211661104062415</c:v>
                </c:pt>
                <c:pt idx="281">
                  <c:v>4.3637474312939988</c:v>
                </c:pt>
                <c:pt idx="282">
                  <c:v>4.5040129700624902</c:v>
                </c:pt>
                <c:pt idx="283">
                  <c:v>4.6338582914372672</c:v>
                </c:pt>
                <c:pt idx="284">
                  <c:v>4.7542848041091084</c:v>
                </c:pt>
                <c:pt idx="285">
                  <c:v>4.8660172246882638</c:v>
                </c:pt>
                <c:pt idx="286">
                  <c:v>4.9695844742828186</c:v>
                </c:pt>
                <c:pt idx="287">
                  <c:v>4.9421736589312202</c:v>
                </c:pt>
                <c:pt idx="288">
                  <c:v>4.9168947990717591</c:v>
                </c:pt>
                <c:pt idx="289">
                  <c:v>4.8928841000781897</c:v>
                </c:pt>
                <c:pt idx="290">
                  <c:v>4.8692801085836077</c:v>
                </c:pt>
                <c:pt idx="291">
                  <c:v>4.8452387082263249</c:v>
                </c:pt>
                <c:pt idx="292">
                  <c:v>4.8199455825096456</c:v>
                </c:pt>
                <c:pt idx="293">
                  <c:v>4.7926260466428126</c:v>
                </c:pt>
                <c:pt idx="294">
                  <c:v>4.7625523340393485</c:v>
                </c:pt>
                <c:pt idx="295">
                  <c:v>4.7290485426768889</c:v>
                </c:pt>
                <c:pt idx="296">
                  <c:v>4.6914935081838545</c:v>
                </c:pt>
                <c:pt idx="297">
                  <c:v>4.6493218862786057</c:v>
                </c:pt>
                <c:pt idx="298">
                  <c:v>4.6020237104224373</c:v>
                </c:pt>
                <c:pt idx="299">
                  <c:v>4.5491426532734396</c:v>
                </c:pt>
                <c:pt idx="300">
                  <c:v>4.4902731719139446</c:v>
                </c:pt>
                <c:pt idx="301">
                  <c:v>4.42505666266646</c:v>
                </c:pt>
                <c:pt idx="302">
                  <c:v>4.3531766940379217</c:v>
                </c:pt>
                <c:pt idx="303">
                  <c:v>4.274353325135932</c:v>
                </c:pt>
                <c:pt idx="304">
                  <c:v>4.1883364477055141</c:v>
                </c:pt>
                <c:pt idx="305">
                  <c:v>4.0948980048160895</c:v>
                </c:pt>
                <c:pt idx="306">
                  <c:v>3.9938228248733072</c:v>
                </c:pt>
                <c:pt idx="307">
                  <c:v>3.8848976440440395</c:v>
                </c:pt>
                <c:pt idx="308">
                  <c:v>3.7678976360776755</c:v>
                </c:pt>
                <c:pt idx="309">
                  <c:v>3.6425693600711999</c:v>
                </c:pt>
                <c:pt idx="310">
                  <c:v>3.5086083523917604</c:v>
                </c:pt>
                <c:pt idx="311">
                  <c:v>3.3656283929148598</c:v>
                </c:pt>
                <c:pt idx="312">
                  <c:v>3.2131172852339733</c:v>
                </c:pt>
                <c:pt idx="313">
                  <c:v>3.0503697550141022</c:v>
                </c:pt>
                <c:pt idx="314">
                  <c:v>2.8763793331160024</c:v>
                </c:pt>
                <c:pt idx="315">
                  <c:v>2.6896515790221387</c:v>
                </c:pt>
                <c:pt idx="316">
                  <c:v>2.4878528601798888</c:v>
                </c:pt>
                <c:pt idx="317">
                  <c:v>2.2670735366564498</c:v>
                </c:pt>
                <c:pt idx="318">
                  <c:v>2.0200279222023529</c:v>
                </c:pt>
                <c:pt idx="319">
                  <c:v>1.7304796160747611</c:v>
                </c:pt>
                <c:pt idx="320">
                  <c:v>1.3457959786110425</c:v>
                </c:pt>
                <c:pt idx="321">
                  <c:v>2.3469821990539641</c:v>
                </c:pt>
                <c:pt idx="322">
                  <c:v>2.8162715582650004</c:v>
                </c:pt>
                <c:pt idx="323">
                  <c:v>3.1546020657757889</c:v>
                </c:pt>
                <c:pt idx="324">
                  <c:v>3.4273115401652192</c:v>
                </c:pt>
                <c:pt idx="325">
                  <c:v>3.6593498782831113</c:v>
                </c:pt>
                <c:pt idx="326">
                  <c:v>3.8631329052607501</c:v>
                </c:pt>
                <c:pt idx="327">
                  <c:v>4.0457628375095931</c:v>
                </c:pt>
                <c:pt idx="328">
                  <c:v>4.211663678654971</c:v>
                </c:pt>
                <c:pt idx="329">
                  <c:v>4.3637496916675866</c:v>
                </c:pt>
                <c:pt idx="330">
                  <c:v>4.5040149706814789</c:v>
                </c:pt>
                <c:pt idx="331">
                  <c:v>4.6338600740433051</c:v>
                </c:pt>
                <c:pt idx="332">
                  <c:v>4.7542864015089696</c:v>
                </c:pt>
                <c:pt idx="333">
                  <c:v>4.8660186631944242</c:v>
                </c:pt>
                <c:pt idx="334">
                  <c:v>4.9695857753512707</c:v>
                </c:pt>
                <c:pt idx="335">
                  <c:v>4.9421749070169989</c:v>
                </c:pt>
                <c:pt idx="336">
                  <c:v>4.9168959956452207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88-462F-B689-C9FA6BDCA33B}"/>
            </c:ext>
          </c:extLst>
        </c:ser>
        <c:ser>
          <c:idx val="1"/>
          <c:order val="1"/>
          <c:tx>
            <c:v>horizontal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Luft!$Z$3:$Z$339</c:f>
              <c:numCache>
                <c:formatCode>0.0</c:formatCode>
                <c:ptCount val="337"/>
                <c:pt idx="0">
                  <c:v>0.79094727859277636</c:v>
                </c:pt>
                <c:pt idx="1">
                  <c:v>4.7153920071517055</c:v>
                </c:pt>
                <c:pt idx="2">
                  <c:v>5.8895660258574303</c:v>
                </c:pt>
                <c:pt idx="3">
                  <c:v>6.6713839461040028</c:v>
                </c:pt>
                <c:pt idx="4">
                  <c:v>7.250192764232156</c:v>
                </c:pt>
                <c:pt idx="5">
                  <c:v>7.6935623370715502</c:v>
                </c:pt>
                <c:pt idx="6">
                  <c:v>8.0337756896684152</c:v>
                </c:pt>
                <c:pt idx="7">
                  <c:v>8.2886111496890891</c:v>
                </c:pt>
                <c:pt idx="8">
                  <c:v>8.4686145286820906</c:v>
                </c:pt>
                <c:pt idx="9">
                  <c:v>8.5802003965149662</c:v>
                </c:pt>
                <c:pt idx="10">
                  <c:v>8.6271274360752113</c:v>
                </c:pt>
                <c:pt idx="11">
                  <c:v>8.6112183823358492</c:v>
                </c:pt>
                <c:pt idx="12">
                  <c:v>8.5326587411642336</c:v>
                </c:pt>
                <c:pt idx="13">
                  <c:v>8.3899928507385528</c:v>
                </c:pt>
                <c:pt idx="14">
                  <c:v>8.1798132817174416</c:v>
                </c:pt>
                <c:pt idx="15">
                  <c:v>7.8960133780602959</c:v>
                </c:pt>
                <c:pt idx="16">
                  <c:v>7.5282410502869519</c:v>
                </c:pt>
                <c:pt idx="17">
                  <c:v>7.0585996821561876</c:v>
                </c:pt>
                <c:pt idx="18">
                  <c:v>6.4537401784580624</c:v>
                </c:pt>
                <c:pt idx="19">
                  <c:v>5.6414457944837704</c:v>
                </c:pt>
                <c:pt idx="20">
                  <c:v>4.4056609197200096</c:v>
                </c:pt>
                <c:pt idx="21">
                  <c:v>2.3306655445126587</c:v>
                </c:pt>
                <c:pt idx="22">
                  <c:v>4.8130016266213307</c:v>
                </c:pt>
                <c:pt idx="23">
                  <c:v>5.9444934011865245</c:v>
                </c:pt>
                <c:pt idx="24">
                  <c:v>6.7412174998509791</c:v>
                </c:pt>
                <c:pt idx="25">
                  <c:v>7.3589480268221736</c:v>
                </c:pt>
                <c:pt idx="26">
                  <c:v>7.8561503904506971</c:v>
                </c:pt>
                <c:pt idx="27">
                  <c:v>8.2615618519917273</c:v>
                </c:pt>
                <c:pt idx="28">
                  <c:v>8.5914561348412519</c:v>
                </c:pt>
                <c:pt idx="29">
                  <c:v>8.8558684995787225</c:v>
                </c:pt>
                <c:pt idx="30">
                  <c:v>9.0613137538194284</c:v>
                </c:pt>
                <c:pt idx="31">
                  <c:v>9.2121254094967497</c:v>
                </c:pt>
                <c:pt idx="32">
                  <c:v>9.3111673449264671</c:v>
                </c:pt>
                <c:pt idx="33">
                  <c:v>8.0332774714354489</c:v>
                </c:pt>
                <c:pt idx="34">
                  <c:v>6.1251887167175569</c:v>
                </c:pt>
                <c:pt idx="35">
                  <c:v>3.9341964168660524</c:v>
                </c:pt>
                <c:pt idx="36">
                  <c:v>7.0701961244436715</c:v>
                </c:pt>
                <c:pt idx="37">
                  <c:v>8.6546255123958851</c:v>
                </c:pt>
                <c:pt idx="38">
                  <c:v>9.8112145203061889</c:v>
                </c:pt>
                <c:pt idx="39">
                  <c:v>10.746726441872262</c:v>
                </c:pt>
                <c:pt idx="40">
                  <c:v>11.542081190674759</c:v>
                </c:pt>
                <c:pt idx="41">
                  <c:v>12.238083485496144</c:v>
                </c:pt>
                <c:pt idx="42">
                  <c:v>12.858302079389839</c:v>
                </c:pt>
                <c:pt idx="43">
                  <c:v>13.417549465311469</c:v>
                </c:pt>
                <c:pt idx="44">
                  <c:v>13.925678605010772</c:v>
                </c:pt>
                <c:pt idx="45">
                  <c:v>14.389511955972878</c:v>
                </c:pt>
                <c:pt idx="46">
                  <c:v>14.813915962060507</c:v>
                </c:pt>
                <c:pt idx="47">
                  <c:v>14.7482262129835</c:v>
                </c:pt>
                <c:pt idx="48">
                  <c:v>14.689061992810929</c:v>
                </c:pt>
                <c:pt idx="49">
                  <c:v>14.633264222516214</c:v>
                </c:pt>
                <c:pt idx="50">
                  <c:v>14.577713676508061</c:v>
                </c:pt>
                <c:pt idx="51">
                  <c:v>14.519383305700677</c:v>
                </c:pt>
                <c:pt idx="52">
                  <c:v>14.455379815022996</c:v>
                </c:pt>
                <c:pt idx="53">
                  <c:v>14.382974740552667</c:v>
                </c:pt>
                <c:pt idx="54">
                  <c:v>14.299625864543785</c:v>
                </c:pt>
                <c:pt idx="55">
                  <c:v>14.202990118039514</c:v>
                </c:pt>
                <c:pt idx="56">
                  <c:v>14.090929206047978</c:v>
                </c:pt>
                <c:pt idx="57">
                  <c:v>13.961509114926123</c:v>
                </c:pt>
                <c:pt idx="58">
                  <c:v>13.812994485529352</c:v>
                </c:pt>
                <c:pt idx="59">
                  <c:v>13.643838604685326</c:v>
                </c:pt>
                <c:pt idx="60">
                  <c:v>13.452669510438596</c:v>
                </c:pt>
                <c:pt idx="61">
                  <c:v>13.23827243498817</c:v>
                </c:pt>
                <c:pt idx="62">
                  <c:v>12.999568518553156</c:v>
                </c:pt>
                <c:pt idx="63">
                  <c:v>12.735589395866066</c:v>
                </c:pt>
                <c:pt idx="64">
                  <c:v>12.445446842405676</c:v>
                </c:pt>
                <c:pt idx="65">
                  <c:v>12.128296097843618</c:v>
                </c:pt>
                <c:pt idx="66">
                  <c:v>11.783290637861658</c:v>
                </c:pt>
                <c:pt idx="67">
                  <c:v>11.40952483095556</c:v>
                </c:pt>
                <c:pt idx="68">
                  <c:v>11.005958710140456</c:v>
                </c:pt>
                <c:pt idx="69">
                  <c:v>10.571315279736373</c:v>
                </c:pt>
                <c:pt idx="70">
                  <c:v>10.103933898962969</c:v>
                </c:pt>
                <c:pt idx="71">
                  <c:v>9.6015502212503669</c:v>
                </c:pt>
                <c:pt idx="72">
                  <c:v>9.0609468341896253</c:v>
                </c:pt>
                <c:pt idx="73">
                  <c:v>8.4773616582745408</c:v>
                </c:pt>
                <c:pt idx="74">
                  <c:v>7.8434056467097752</c:v>
                </c:pt>
                <c:pt idx="75">
                  <c:v>7.1468794951853347</c:v>
                </c:pt>
                <c:pt idx="76">
                  <c:v>6.3657452881479246</c:v>
                </c:pt>
                <c:pt idx="77">
                  <c:v>5.4540118961418891</c:v>
                </c:pt>
                <c:pt idx="78">
                  <c:v>4.2855751695292614</c:v>
                </c:pt>
                <c:pt idx="79">
                  <c:v>2.002038799797019</c:v>
                </c:pt>
                <c:pt idx="80">
                  <c:v>3.6929943718736542</c:v>
                </c:pt>
                <c:pt idx="81">
                  <c:v>5.9301385396448385</c:v>
                </c:pt>
                <c:pt idx="82">
                  <c:v>7.7712565703620164</c:v>
                </c:pt>
                <c:pt idx="83">
                  <c:v>9.0141075485031781</c:v>
                </c:pt>
                <c:pt idx="84">
                  <c:v>9.992283123014106</c:v>
                </c:pt>
                <c:pt idx="85">
                  <c:v>10.814687225432309</c:v>
                </c:pt>
                <c:pt idx="86">
                  <c:v>11.531971450553025</c:v>
                </c:pt>
                <c:pt idx="87">
                  <c:v>12.172032407370001</c:v>
                </c:pt>
                <c:pt idx="88">
                  <c:v>12.751837024013385</c:v>
                </c:pt>
                <c:pt idx="89">
                  <c:v>13.282383263803364</c:v>
                </c:pt>
                <c:pt idx="90">
                  <c:v>13.77111058229443</c:v>
                </c:pt>
                <c:pt idx="91">
                  <c:v>14.223199231821022</c:v>
                </c:pt>
                <c:pt idx="92">
                  <c:v>14.642327528971958</c:v>
                </c:pt>
                <c:pt idx="93">
                  <c:v>15.031141288557052</c:v>
                </c:pt>
                <c:pt idx="94">
                  <c:v>15.391559943446673</c:v>
                </c:pt>
                <c:pt idx="95">
                  <c:v>15.301720521950816</c:v>
                </c:pt>
                <c:pt idx="96">
                  <c:v>15.219112907845988</c:v>
                </c:pt>
                <c:pt idx="97">
                  <c:v>15.140752118572131</c:v>
                </c:pt>
                <c:pt idx="98">
                  <c:v>15.063665697895013</c:v>
                </c:pt>
                <c:pt idx="99">
                  <c:v>14.984945126696287</c:v>
                </c:pt>
                <c:pt idx="100">
                  <c:v>14.901788580070297</c:v>
                </c:pt>
                <c:pt idx="101">
                  <c:v>14.811534728971981</c:v>
                </c:pt>
                <c:pt idx="102">
                  <c:v>14.711687897007311</c:v>
                </c:pt>
                <c:pt idx="103">
                  <c:v>14.599935276223064</c:v>
                </c:pt>
                <c:pt idx="104">
                  <c:v>14.474157103899485</c:v>
                </c:pt>
                <c:pt idx="105">
                  <c:v>14.332430747233389</c:v>
                </c:pt>
                <c:pt idx="106">
                  <c:v>14.173029580220746</c:v>
                </c:pt>
                <c:pt idx="107">
                  <c:v>13.994417407517521</c:v>
                </c:pt>
                <c:pt idx="108">
                  <c:v>13.795239023986319</c:v>
                </c:pt>
                <c:pt idx="109">
                  <c:v>13.574307314681299</c:v>
                </c:pt>
                <c:pt idx="110">
                  <c:v>13.330587105118527</c:v>
                </c:pt>
                <c:pt idx="111">
                  <c:v>13.063175761431552</c:v>
                </c:pt>
                <c:pt idx="112">
                  <c:v>12.77128029823821</c:v>
                </c:pt>
                <c:pt idx="113">
                  <c:v>12.454190448248729</c:v>
                </c:pt>
                <c:pt idx="114">
                  <c:v>12.111246730639152</c:v>
                </c:pt>
                <c:pt idx="115">
                  <c:v>11.741801939702253</c:v>
                </c:pt>
                <c:pt idx="116">
                  <c:v>11.345173514916615</c:v>
                </c:pt>
                <c:pt idx="117">
                  <c:v>10.92058268653982</c:v>
                </c:pt>
                <c:pt idx="118">
                  <c:v>10.467073626487535</c:v>
                </c:pt>
                <c:pt idx="119">
                  <c:v>9.9834011059073617</c:v>
                </c:pt>
                <c:pt idx="120">
                  <c:v>9.4678663550876614</c:v>
                </c:pt>
                <c:pt idx="121">
                  <c:v>8.9180634687725</c:v>
                </c:pt>
                <c:pt idx="122">
                  <c:v>8.3304621000865051</c:v>
                </c:pt>
                <c:pt idx="123">
                  <c:v>7.6996682399775809</c:v>
                </c:pt>
                <c:pt idx="124">
                  <c:v>7.0169906650091018</c:v>
                </c:pt>
                <c:pt idx="125">
                  <c:v>6.2673107559510601</c:v>
                </c:pt>
                <c:pt idx="126">
                  <c:v>5.4209884923439864</c:v>
                </c:pt>
                <c:pt idx="127">
                  <c:v>4.4063185828458131</c:v>
                </c:pt>
                <c:pt idx="128">
                  <c:v>2.9388502124425124</c:v>
                </c:pt>
                <c:pt idx="129">
                  <c:v>6.5480307013168586</c:v>
                </c:pt>
                <c:pt idx="130">
                  <c:v>8.1365746950794477</c:v>
                </c:pt>
                <c:pt idx="131">
                  <c:v>9.2787361450293826</c:v>
                </c:pt>
                <c:pt idx="132">
                  <c:v>10.199936224944626</c:v>
                </c:pt>
                <c:pt idx="133">
                  <c:v>10.984793058571347</c:v>
                </c:pt>
                <c:pt idx="134">
                  <c:v>11.675118324879978</c:v>
                </c:pt>
                <c:pt idx="135">
                  <c:v>12.294736747744878</c:v>
                </c:pt>
                <c:pt idx="136">
                  <c:v>12.858448263064922</c:v>
                </c:pt>
                <c:pt idx="137">
                  <c:v>13.37597761486195</c:v>
                </c:pt>
                <c:pt idx="138">
                  <c:v>13.853959871459008</c:v>
                </c:pt>
                <c:pt idx="139">
                  <c:v>14.297038003660653</c:v>
                </c:pt>
                <c:pt idx="140">
                  <c:v>14.708515286312723</c:v>
                </c:pt>
                <c:pt idx="141">
                  <c:v>15.090766225805071</c:v>
                </c:pt>
                <c:pt idx="142">
                  <c:v>15.445508129252223</c:v>
                </c:pt>
                <c:pt idx="143">
                  <c:v>15.353458476110065</c:v>
                </c:pt>
                <c:pt idx="144">
                  <c:v>15.268703434338461</c:v>
                </c:pt>
                <c:pt idx="145">
                  <c:v>15.188273299877467</c:v>
                </c:pt>
                <c:pt idx="146">
                  <c:v>15.109208705526381</c:v>
                </c:pt>
                <c:pt idx="147">
                  <c:v>15.028611896343715</c:v>
                </c:pt>
                <c:pt idx="148">
                  <c:v>14.9436895338919</c:v>
                </c:pt>
                <c:pt idx="149">
                  <c:v>14.851786685856748</c:v>
                </c:pt>
                <c:pt idx="150">
                  <c:v>14.750412269058444</c:v>
                </c:pt>
                <c:pt idx="151">
                  <c:v>14.637256611997582</c:v>
                </c:pt>
                <c:pt idx="152">
                  <c:v>14.510202009350138</c:v>
                </c:pt>
                <c:pt idx="153">
                  <c:v>14.367327195094965</c:v>
                </c:pt>
                <c:pt idx="154">
                  <c:v>14.206906607694961</c:v>
                </c:pt>
                <c:pt idx="155">
                  <c:v>14.027405199832899</c:v>
                </c:pt>
                <c:pt idx="156">
                  <c:v>13.827469386976329</c:v>
                </c:pt>
                <c:pt idx="157">
                  <c:v>13.605914552577504</c:v>
                </c:pt>
                <c:pt idx="158">
                  <c:v>13.3617093407445</c:v>
                </c:pt>
                <c:pt idx="159">
                  <c:v>13.093956766591223</c:v>
                </c:pt>
                <c:pt idx="160">
                  <c:v>12.801871945848253</c:v>
                </c:pt>
                <c:pt idx="161">
                  <c:v>12.484755961075686</c:v>
                </c:pt>
                <c:pt idx="162">
                  <c:v>12.141964995496274</c:v>
                </c:pt>
                <c:pt idx="163">
                  <c:v>11.772873299953146</c:v>
                </c:pt>
                <c:pt idx="164">
                  <c:v>11.37682768230396</c:v>
                </c:pt>
                <c:pt idx="165">
                  <c:v>10.953089788071917</c:v>
                </c:pt>
                <c:pt idx="166">
                  <c:v>10.500760041755973</c:v>
                </c:pt>
                <c:pt idx="167">
                  <c:v>10.018672890198385</c:v>
                </c:pt>
                <c:pt idx="168">
                  <c:v>9.5052451787424435</c:v>
                </c:pt>
                <c:pt idx="169">
                  <c:v>8.958244243595523</c:v>
                </c:pt>
                <c:pt idx="170">
                  <c:v>8.3744105056322429</c:v>
                </c:pt>
                <c:pt idx="171">
                  <c:v>7.748797430400522</c:v>
                </c:pt>
                <c:pt idx="172">
                  <c:v>7.0735114662830236</c:v>
                </c:pt>
                <c:pt idx="173">
                  <c:v>6.3350173598359767</c:v>
                </c:pt>
                <c:pt idx="174">
                  <c:v>5.50738034359021</c:v>
                </c:pt>
                <c:pt idx="175">
                  <c:v>4.5304614966115393</c:v>
                </c:pt>
                <c:pt idx="176">
                  <c:v>3.1926239513133843</c:v>
                </c:pt>
                <c:pt idx="177">
                  <c:v>6.6013183288379134</c:v>
                </c:pt>
                <c:pt idx="178">
                  <c:v>8.1698317729563374</c:v>
                </c:pt>
                <c:pt idx="179">
                  <c:v>9.3032568008707557</c:v>
                </c:pt>
                <c:pt idx="180">
                  <c:v>10.219346037784433</c:v>
                </c:pt>
                <c:pt idx="181">
                  <c:v>11.000775383429065</c:v>
                </c:pt>
                <c:pt idx="182">
                  <c:v>11.688613176783738</c:v>
                </c:pt>
                <c:pt idx="183">
                  <c:v>12.306331771506816</c:v>
                </c:pt>
                <c:pt idx="184">
                  <c:v>12.868540001965885</c:v>
                </c:pt>
                <c:pt idx="185">
                  <c:v>13.384848804416816</c:v>
                </c:pt>
                <c:pt idx="186">
                  <c:v>13.86182061010696</c:v>
                </c:pt>
                <c:pt idx="187">
                  <c:v>14.304049483318913</c:v>
                </c:pt>
                <c:pt idx="188">
                  <c:v>14.714804339390199</c:v>
                </c:pt>
                <c:pt idx="189">
                  <c:v>15.096434696165804</c:v>
                </c:pt>
                <c:pt idx="190">
                  <c:v>15.450639161081478</c:v>
                </c:pt>
                <c:pt idx="191">
                  <c:v>15.358379662732428</c:v>
                </c:pt>
                <c:pt idx="192">
                  <c:v>15.27342072551429</c:v>
                </c:pt>
                <c:pt idx="193">
                  <c:v>15.192794089818429</c:v>
                </c:pt>
                <c:pt idx="194">
                  <c:v>15.113541627627139</c:v>
                </c:pt>
                <c:pt idx="195">
                  <c:v>15.032766604669185</c:v>
                </c:pt>
                <c:pt idx="196">
                  <c:v>14.94767648866215</c:v>
                </c:pt>
                <c:pt idx="197">
                  <c:v>14.855616956280651</c:v>
                </c:pt>
                <c:pt idx="198">
                  <c:v>14.754097362874791</c:v>
                </c:pt>
                <c:pt idx="199">
                  <c:v>14.640808337529188</c:v>
                </c:pt>
                <c:pt idx="200">
                  <c:v>14.513632373079671</c:v>
                </c:pt>
                <c:pt idx="201">
                  <c:v>14.37064833584855</c:v>
                </c:pt>
                <c:pt idx="202">
                  <c:v>14.210130767473988</c:v>
                </c:pt>
                <c:pt idx="203">
                  <c:v>14.03054473109832</c:v>
                </c:pt>
                <c:pt idx="204">
                  <c:v>13.830536796695119</c:v>
                </c:pt>
                <c:pt idx="205">
                  <c:v>13.608922584550587</c:v>
                </c:pt>
                <c:pt idx="206">
                  <c:v>13.364671099693645</c:v>
                </c:pt>
                <c:pt idx="207">
                  <c:v>13.096885890339472</c:v>
                </c:pt>
                <c:pt idx="208">
                  <c:v>12.804782836014871</c:v>
                </c:pt>
                <c:pt idx="209">
                  <c:v>12.487664088611155</c:v>
                </c:pt>
                <c:pt idx="210">
                  <c:v>12.144887306134319</c:v>
                </c:pt>
                <c:pt idx="211">
                  <c:v>11.775828758036988</c:v>
                </c:pt>
                <c:pt idx="212">
                  <c:v>11.379838012592485</c:v>
                </c:pt>
                <c:pt idx="213">
                  <c:v>10.956180509768803</c:v>
                </c:pt>
                <c:pt idx="214">
                  <c:v>10.503961947940775</c:v>
                </c:pt>
                <c:pt idx="215">
                  <c:v>10.022024230482012</c:v>
                </c:pt>
                <c:pt idx="216">
                  <c:v>9.5087949980831681</c:v>
                </c:pt>
                <c:pt idx="217">
                  <c:v>8.9620577156096299</c:v>
                </c:pt>
                <c:pt idx="218">
                  <c:v>8.3785779150205517</c:v>
                </c:pt>
                <c:pt idx="219">
                  <c:v>7.753450344755227</c:v>
                </c:pt>
                <c:pt idx="220">
                  <c:v>7.0788545071307318</c:v>
                </c:pt>
                <c:pt idx="221">
                  <c:v>6.3413985894412885</c:v>
                </c:pt>
                <c:pt idx="222">
                  <c:v>5.5154775989757514</c:v>
                </c:pt>
                <c:pt idx="223">
                  <c:v>4.5419474301337006</c:v>
                </c:pt>
                <c:pt idx="224">
                  <c:v>3.2147910026472148</c:v>
                </c:pt>
                <c:pt idx="225">
                  <c:v>6.6063526178618996</c:v>
                </c:pt>
                <c:pt idx="226">
                  <c:v>8.172987355214163</c:v>
                </c:pt>
                <c:pt idx="227">
                  <c:v>9.305587021286895</c:v>
                </c:pt>
                <c:pt idx="228">
                  <c:v>10.221192016263362</c:v>
                </c:pt>
                <c:pt idx="229">
                  <c:v>11.00229610466199</c:v>
                </c:pt>
                <c:pt idx="230">
                  <c:v>11.689897614224661</c:v>
                </c:pt>
                <c:pt idx="231">
                  <c:v>12.307435625681704</c:v>
                </c:pt>
                <c:pt idx="232">
                  <c:v>12.869500897495453</c:v>
                </c:pt>
                <c:pt idx="233">
                  <c:v>13.385693587742059</c:v>
                </c:pt>
                <c:pt idx="234">
                  <c:v>13.862569242082868</c:v>
                </c:pt>
                <c:pt idx="235">
                  <c:v>14.304717285289739</c:v>
                </c:pt>
                <c:pt idx="236">
                  <c:v>14.715403371224307</c:v>
                </c:pt>
                <c:pt idx="237">
                  <c:v>15.096974644583625</c:v>
                </c:pt>
                <c:pt idx="238">
                  <c:v>15.451127936161582</c:v>
                </c:pt>
                <c:pt idx="239">
                  <c:v>15.358848451578933</c:v>
                </c:pt>
                <c:pt idx="240">
                  <c:v>15.273870094683431</c:v>
                </c:pt>
                <c:pt idx="241">
                  <c:v>15.193224743384146</c:v>
                </c:pt>
                <c:pt idx="242">
                  <c:v>15.113954387654326</c:v>
                </c:pt>
                <c:pt idx="243">
                  <c:v>15.033162390421827</c:v>
                </c:pt>
                <c:pt idx="244">
                  <c:v>14.948056296188099</c:v>
                </c:pt>
                <c:pt idx="245">
                  <c:v>14.855981839644187</c:v>
                </c:pt>
                <c:pt idx="246">
                  <c:v>14.75444841792859</c:v>
                </c:pt>
                <c:pt idx="247">
                  <c:v>14.641146688779436</c:v>
                </c:pt>
                <c:pt idx="248">
                  <c:v>14.513959163931087</c:v>
                </c:pt>
                <c:pt idx="249">
                  <c:v>14.37096472233373</c:v>
                </c:pt>
                <c:pt idx="250">
                  <c:v>14.210437915471109</c:v>
                </c:pt>
                <c:pt idx="251">
                  <c:v>14.030843817019203</c:v>
                </c:pt>
                <c:pt idx="252">
                  <c:v>13.830829011672801</c:v>
                </c:pt>
                <c:pt idx="253">
                  <c:v>13.609209142271446</c:v>
                </c:pt>
                <c:pt idx="254">
                  <c:v>13.364953248204364</c:v>
                </c:pt>
                <c:pt idx="255">
                  <c:v>13.097164928431532</c:v>
                </c:pt>
                <c:pt idx="256">
                  <c:v>12.805060135177529</c:v>
                </c:pt>
                <c:pt idx="257">
                  <c:v>12.487941122105159</c:v>
                </c:pt>
                <c:pt idx="258">
                  <c:v>12.145165687570856</c:v>
                </c:pt>
                <c:pt idx="259">
                  <c:v>11.776110293118119</c:v>
                </c:pt>
                <c:pt idx="260">
                  <c:v>11.380124769678449</c:v>
                </c:pt>
                <c:pt idx="261">
                  <c:v>10.956474918229251</c:v>
                </c:pt>
                <c:pt idx="262">
                  <c:v>10.504266938842701</c:v>
                </c:pt>
                <c:pt idx="263">
                  <c:v>10.022343444103436</c:v>
                </c:pt>
                <c:pt idx="264">
                  <c:v>9.5091331012564364</c:v>
                </c:pt>
                <c:pt idx="265">
                  <c:v>8.9624209084534705</c:v>
                </c:pt>
                <c:pt idx="266">
                  <c:v>8.3789747839954583</c:v>
                </c:pt>
                <c:pt idx="267">
                  <c:v>7.7538933975712583</c:v>
                </c:pt>
                <c:pt idx="268">
                  <c:v>7.0793631857606121</c:v>
                </c:pt>
                <c:pt idx="269">
                  <c:v>6.3420059374362951</c:v>
                </c:pt>
                <c:pt idx="270">
                  <c:v>5.5162478793458041</c:v>
                </c:pt>
                <c:pt idx="271">
                  <c:v>4.5430387935526744</c:v>
                </c:pt>
                <c:pt idx="272">
                  <c:v>3.2168871815733069</c:v>
                </c:pt>
                <c:pt idx="273">
                  <c:v>6.6068318748760069</c:v>
                </c:pt>
                <c:pt idx="274">
                  <c:v>8.1732878844109891</c:v>
                </c:pt>
                <c:pt idx="275">
                  <c:v>9.305808977569713</c:v>
                </c:pt>
                <c:pt idx="276">
                  <c:v>10.221367860981291</c:v>
                </c:pt>
                <c:pt idx="277">
                  <c:v>11.002440972406452</c:v>
                </c:pt>
                <c:pt idx="278">
                  <c:v>11.690019976596115</c:v>
                </c:pt>
                <c:pt idx="279">
                  <c:v>12.307540786918235</c:v>
                </c:pt>
                <c:pt idx="280">
                  <c:v>12.869592440849109</c:v>
                </c:pt>
                <c:pt idx="281">
                  <c:v>13.38577407016624</c:v>
                </c:pt>
                <c:pt idx="282">
                  <c:v>13.862640564826599</c:v>
                </c:pt>
                <c:pt idx="283">
                  <c:v>14.304780907756838</c:v>
                </c:pt>
                <c:pt idx="284">
                  <c:v>14.71546044219324</c:v>
                </c:pt>
                <c:pt idx="285">
                  <c:v>15.097026086801797</c:v>
                </c:pt>
                <c:pt idx="286">
                  <c:v>15.451174503152847</c:v>
                </c:pt>
                <c:pt idx="287">
                  <c:v>15.358893114455162</c:v>
                </c:pt>
                <c:pt idx="288">
                  <c:v>15.273912907420128</c:v>
                </c:pt>
                <c:pt idx="289">
                  <c:v>15.193265773057822</c:v>
                </c:pt>
                <c:pt idx="290">
                  <c:v>15.113993712582355</c:v>
                </c:pt>
                <c:pt idx="291">
                  <c:v>15.033200098181755</c:v>
                </c:pt>
                <c:pt idx="292">
                  <c:v>14.94809248167279</c:v>
                </c:pt>
                <c:pt idx="293">
                  <c:v>14.856016603273991</c:v>
                </c:pt>
                <c:pt idx="294">
                  <c:v>14.754481864105205</c:v>
                </c:pt>
                <c:pt idx="295">
                  <c:v>14.641178924634731</c:v>
                </c:pt>
                <c:pt idx="296">
                  <c:v>14.513990298397587</c:v>
                </c:pt>
                <c:pt idx="297">
                  <c:v>14.370994865547292</c:v>
                </c:pt>
                <c:pt idx="298">
                  <c:v>14.210467178505718</c:v>
                </c:pt>
                <c:pt idx="299">
                  <c:v>14.030872311952514</c:v>
                </c:pt>
                <c:pt idx="300">
                  <c:v>13.830856851985097</c:v>
                </c:pt>
                <c:pt idx="301">
                  <c:v>13.609236443591589</c:v>
                </c:pt>
                <c:pt idx="302">
                  <c:v>13.364980129434713</c:v>
                </c:pt>
                <c:pt idx="303">
                  <c:v>13.097191513308628</c:v>
                </c:pt>
                <c:pt idx="304">
                  <c:v>12.805086554363518</c:v>
                </c:pt>
                <c:pt idx="305">
                  <c:v>12.487967515957388</c:v>
                </c:pt>
                <c:pt idx="306">
                  <c:v>12.145192209817109</c:v>
                </c:pt>
                <c:pt idx="307">
                  <c:v>11.776137115785337</c:v>
                </c:pt>
                <c:pt idx="308">
                  <c:v>11.380152089815134</c:v>
                </c:pt>
                <c:pt idx="309">
                  <c:v>10.956502967274245</c:v>
                </c:pt>
                <c:pt idx="310">
                  <c:v>10.504295996026771</c:v>
                </c:pt>
                <c:pt idx="311">
                  <c:v>10.022373856216042</c:v>
                </c:pt>
                <c:pt idx="312">
                  <c:v>9.5091653128735274</c:v>
                </c:pt>
                <c:pt idx="313">
                  <c:v>8.9624555102033501</c:v>
                </c:pt>
                <c:pt idx="314">
                  <c:v>8.3790125938083353</c:v>
                </c:pt>
                <c:pt idx="315">
                  <c:v>7.7539356068635472</c:v>
                </c:pt>
                <c:pt idx="316">
                  <c:v>7.0794116463716206</c:v>
                </c:pt>
                <c:pt idx="317">
                  <c:v>6.3420637965021696</c:v>
                </c:pt>
                <c:pt idx="318">
                  <c:v>5.5163212566134003</c:v>
                </c:pt>
                <c:pt idx="319">
                  <c:v>4.5431427458146372</c:v>
                </c:pt>
                <c:pt idx="320">
                  <c:v>3.2170867522693398</c:v>
                </c:pt>
                <c:pt idx="321">
                  <c:v>6.6068775323129492</c:v>
                </c:pt>
                <c:pt idx="322">
                  <c:v>8.1733165160721128</c:v>
                </c:pt>
                <c:pt idx="323">
                  <c:v>9.3058301238187013</c:v>
                </c:pt>
                <c:pt idx="324">
                  <c:v>10.221384614201511</c:v>
                </c:pt>
                <c:pt idx="325">
                  <c:v>11.002454774422095</c:v>
                </c:pt>
                <c:pt idx="326">
                  <c:v>11.690031634485354</c:v>
                </c:pt>
                <c:pt idx="327">
                  <c:v>12.30755080601535</c:v>
                </c:pt>
                <c:pt idx="328">
                  <c:v>12.869601162533277</c:v>
                </c:pt>
                <c:pt idx="329">
                  <c:v>13.385781738042029</c:v>
                </c:pt>
                <c:pt idx="330">
                  <c:v>13.862647360029639</c:v>
                </c:pt>
                <c:pt idx="331">
                  <c:v>14.304786969327902</c:v>
                </c:pt>
                <c:pt idx="332">
                  <c:v>14.715465879579495</c:v>
                </c:pt>
                <c:pt idx="333">
                  <c:v>15.097030987915989</c:v>
                </c:pt>
                <c:pt idx="334">
                  <c:v>15.451178939785546</c:v>
                </c:pt>
                <c:pt idx="335">
                  <c:v>15.35889736967512</c:v>
                </c:pt>
                <c:pt idx="336">
                  <c:v>15.273916986369766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88-462F-B689-C9FA6BDCA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4944"/>
        <c:axId val="778439536"/>
      </c:scatterChart>
      <c:valAx>
        <c:axId val="77844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9536"/>
        <c:crosses val="autoZero"/>
        <c:crossBetween val="midCat"/>
        <c:majorUnit val="10"/>
      </c:valAx>
      <c:valAx>
        <c:axId val="77843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α</a:t>
                </a:r>
                <a:r>
                  <a:rPr lang="de-DE" baseline="0">
                    <a:latin typeface="+mn-lt"/>
                    <a:cs typeface="+mn-cs"/>
                  </a:rPr>
                  <a:t> in W/m²*K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494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Wärmeübergangskoeffizient</a:t>
            </a:r>
            <a:r>
              <a:rPr lang="de-DE" baseline="0"/>
              <a:t> Wasser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Vertikal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Wasser!$AA$3:$AA$339</c:f>
              <c:numCache>
                <c:formatCode>0.0</c:formatCode>
                <c:ptCount val="337"/>
                <c:pt idx="0">
                  <c:v>455.18061413322641</c:v>
                </c:pt>
                <c:pt idx="1">
                  <c:v>474.48903289574696</c:v>
                </c:pt>
                <c:pt idx="2">
                  <c:v>490.14828536881129</c:v>
                </c:pt>
                <c:pt idx="3">
                  <c:v>503.44014882965416</c:v>
                </c:pt>
                <c:pt idx="4">
                  <c:v>514.63233955966314</c:v>
                </c:pt>
                <c:pt idx="5">
                  <c:v>523.86779560254797</c:v>
                </c:pt>
                <c:pt idx="6">
                  <c:v>531.24289257326711</c:v>
                </c:pt>
                <c:pt idx="7">
                  <c:v>536.83162362421581</c:v>
                </c:pt>
                <c:pt idx="8">
                  <c:v>540.69569098396232</c:v>
                </c:pt>
                <c:pt idx="9">
                  <c:v>542.88927127614556</c:v>
                </c:pt>
                <c:pt idx="10">
                  <c:v>543.46127432312255</c:v>
                </c:pt>
                <c:pt idx="11">
                  <c:v>542.45622218220785</c:v>
                </c:pt>
                <c:pt idx="12">
                  <c:v>539.91425647663357</c:v>
                </c:pt>
                <c:pt idx="13">
                  <c:v>535.87049981695361</c:v>
                </c:pt>
                <c:pt idx="14">
                  <c:v>530.35382114883225</c:v>
                </c:pt>
                <c:pt idx="15">
                  <c:v>523.38487771271491</c:v>
                </c:pt>
                <c:pt idx="16">
                  <c:v>514.97301744013942</c:v>
                </c:pt>
                <c:pt idx="17">
                  <c:v>505.11097871230288</c:v>
                </c:pt>
                <c:pt idx="18">
                  <c:v>493.7645053745664</c:v>
                </c:pt>
                <c:pt idx="19">
                  <c:v>480.84736576931959</c:v>
                </c:pt>
                <c:pt idx="20">
                  <c:v>466.13497114745962</c:v>
                </c:pt>
                <c:pt idx="21">
                  <c:v>453.32657222985154</c:v>
                </c:pt>
                <c:pt idx="22">
                  <c:v>470.36123002306726</c:v>
                </c:pt>
                <c:pt idx="23">
                  <c:v>485.47736695646296</c:v>
                </c:pt>
                <c:pt idx="24">
                  <c:v>499.24266844172701</c:v>
                </c:pt>
                <c:pt idx="25">
                  <c:v>511.75461788963838</c:v>
                </c:pt>
                <c:pt idx="26">
                  <c:v>523.03761267697189</c:v>
                </c:pt>
                <c:pt idx="27">
                  <c:v>533.09169409909634</c:v>
                </c:pt>
                <c:pt idx="28">
                  <c:v>541.90589009593373</c:v>
                </c:pt>
                <c:pt idx="29">
                  <c:v>549.46304822656646</c:v>
                </c:pt>
                <c:pt idx="30">
                  <c:v>555.74199762355738</c:v>
                </c:pt>
                <c:pt idx="31">
                  <c:v>560.71878114945366</c:v>
                </c:pt>
                <c:pt idx="32">
                  <c:v>564.36756291933636</c:v>
                </c:pt>
                <c:pt idx="33">
                  <c:v>538.83320921620827</c:v>
                </c:pt>
                <c:pt idx="34">
                  <c:v>504.56678405883804</c:v>
                </c:pt>
                <c:pt idx="35">
                  <c:v>480.17374869913004</c:v>
                </c:pt>
                <c:pt idx="36">
                  <c:v>535.64180092334516</c:v>
                </c:pt>
                <c:pt idx="37">
                  <c:v>583.76072852190089</c:v>
                </c:pt>
                <c:pt idx="38">
                  <c:v>627.38847969076198</c:v>
                </c:pt>
                <c:pt idx="39">
                  <c:v>667.64655363852228</c:v>
                </c:pt>
                <c:pt idx="40">
                  <c:v>705.13786699691423</c:v>
                </c:pt>
                <c:pt idx="41">
                  <c:v>740.22141049308993</c:v>
                </c:pt>
                <c:pt idx="42">
                  <c:v>773.12235013982865</c:v>
                </c:pt>
                <c:pt idx="43">
                  <c:v>803.98640996143195</c:v>
                </c:pt>
                <c:pt idx="44">
                  <c:v>832.91019641134449</c:v>
                </c:pt>
                <c:pt idx="45">
                  <c:v>859.95956929129375</c:v>
                </c:pt>
                <c:pt idx="46">
                  <c:v>885.18146713761075</c:v>
                </c:pt>
                <c:pt idx="47">
                  <c:v>876.27095442333177</c:v>
                </c:pt>
                <c:pt idx="48">
                  <c:v>867.78935142940816</c:v>
                </c:pt>
                <c:pt idx="49">
                  <c:v>859.58258734005369</c:v>
                </c:pt>
                <c:pt idx="50">
                  <c:v>851.50749768618186</c:v>
                </c:pt>
                <c:pt idx="51">
                  <c:v>843.43357070757179</c:v>
                </c:pt>
                <c:pt idx="52">
                  <c:v>835.24412438171328</c:v>
                </c:pt>
                <c:pt idx="53">
                  <c:v>826.83694406810969</c:v>
                </c:pt>
                <c:pt idx="54">
                  <c:v>818.1244367795548</c:v>
                </c:pt>
                <c:pt idx="55">
                  <c:v>809.03337354980852</c:v>
                </c:pt>
                <c:pt idx="56">
                  <c:v>799.50429849969271</c:v>
                </c:pt>
                <c:pt idx="57">
                  <c:v>789.49068453180359</c:v>
                </c:pt>
                <c:pt idx="58">
                  <c:v>778.95791338703134</c:v>
                </c:pt>
                <c:pt idx="59">
                  <c:v>767.88215387522962</c:v>
                </c:pt>
                <c:pt idx="60">
                  <c:v>756.24920771920949</c:v>
                </c:pt>
                <c:pt idx="61">
                  <c:v>744.05338842373499</c:v>
                </c:pt>
                <c:pt idx="62">
                  <c:v>731.29649533132726</c:v>
                </c:pt>
                <c:pt idx="63">
                  <c:v>717.98694273538308</c:v>
                </c:pt>
                <c:pt idx="64">
                  <c:v>704.13910261683213</c:v>
                </c:pt>
                <c:pt idx="65">
                  <c:v>689.77291919377865</c:v>
                </c:pt>
                <c:pt idx="66">
                  <c:v>674.91385389151719</c:v>
                </c:pt>
                <c:pt idx="67">
                  <c:v>659.59322028535223</c:v>
                </c:pt>
                <c:pt idx="68">
                  <c:v>643.84896945472724</c:v>
                </c:pt>
                <c:pt idx="69">
                  <c:v>627.72698571138164</c:v>
                </c:pt>
                <c:pt idx="70">
                  <c:v>611.28294802043717</c:v>
                </c:pt>
                <c:pt idx="71">
                  <c:v>594.58479777995353</c:v>
                </c:pt>
                <c:pt idx="72">
                  <c:v>577.71581702117896</c:v>
                </c:pt>
                <c:pt idx="73">
                  <c:v>560.77823789803313</c:v>
                </c:pt>
                <c:pt idx="74">
                  <c:v>543.89712096330243</c:v>
                </c:pt>
                <c:pt idx="75">
                  <c:v>527.22382504657674</c:v>
                </c:pt>
                <c:pt idx="76">
                  <c:v>510.93735153185844</c:v>
                </c:pt>
                <c:pt idx="77">
                  <c:v>495.23857727860565</c:v>
                </c:pt>
                <c:pt idx="78">
                  <c:v>480.31671273289982</c:v>
                </c:pt>
                <c:pt idx="79">
                  <c:v>466.04890309934285</c:v>
                </c:pt>
                <c:pt idx="80">
                  <c:v>474.87166865284172</c:v>
                </c:pt>
                <c:pt idx="81">
                  <c:v>508.4344774235351</c:v>
                </c:pt>
                <c:pt idx="82">
                  <c:v>554.64944022195664</c:v>
                </c:pt>
                <c:pt idx="83">
                  <c:v>596.68408503618764</c:v>
                </c:pt>
                <c:pt idx="84">
                  <c:v>635.76303378527155</c:v>
                </c:pt>
                <c:pt idx="85">
                  <c:v>672.49727751835383</c:v>
                </c:pt>
                <c:pt idx="86">
                  <c:v>707.23719416000108</c:v>
                </c:pt>
                <c:pt idx="87">
                  <c:v>740.1936451957921</c:v>
                </c:pt>
                <c:pt idx="88">
                  <c:v>771.49438510418906</c:v>
                </c:pt>
                <c:pt idx="89">
                  <c:v>801.21479331486444</c:v>
                </c:pt>
                <c:pt idx="90">
                  <c:v>829.39641481001354</c:v>
                </c:pt>
                <c:pt idx="91">
                  <c:v>856.05900390085833</c:v>
                </c:pt>
                <c:pt idx="92">
                  <c:v>881.20879562257824</c:v>
                </c:pt>
                <c:pt idx="93">
                  <c:v>904.84442730969363</c:v>
                </c:pt>
                <c:pt idx="94">
                  <c:v>926.96130413445258</c:v>
                </c:pt>
                <c:pt idx="95">
                  <c:v>915.86643168429237</c:v>
                </c:pt>
                <c:pt idx="96">
                  <c:v>905.31102003046703</c:v>
                </c:pt>
                <c:pt idx="97">
                  <c:v>895.14032663518583</c:v>
                </c:pt>
                <c:pt idx="98">
                  <c:v>885.20994160069313</c:v>
                </c:pt>
                <c:pt idx="99">
                  <c:v>875.38751128601768</c:v>
                </c:pt>
                <c:pt idx="100">
                  <c:v>865.55395595057246</c:v>
                </c:pt>
                <c:pt idx="101">
                  <c:v>855.60419085388685</c:v>
                </c:pt>
                <c:pt idx="102">
                  <c:v>845.44738846558175</c:v>
                </c:pt>
                <c:pt idx="103">
                  <c:v>835.0068384428107</c:v>
                </c:pt>
                <c:pt idx="104">
                  <c:v>824.2194731352206</c:v>
                </c:pt>
                <c:pt idx="105">
                  <c:v>813.03513143765031</c:v>
                </c:pt>
                <c:pt idx="106">
                  <c:v>801.41563473781969</c:v>
                </c:pt>
                <c:pt idx="107">
                  <c:v>789.33374716530193</c:v>
                </c:pt>
                <c:pt idx="108">
                  <c:v>776.77208962797408</c:v>
                </c:pt>
                <c:pt idx="109">
                  <c:v>763.7220741213473</c:v>
                </c:pt>
                <c:pt idx="110">
                  <c:v>750.18292207541231</c:v>
                </c:pt>
                <c:pt idx="111">
                  <c:v>736.16082836745375</c:v>
                </c:pt>
                <c:pt idx="112">
                  <c:v>721.66833120605645</c:v>
                </c:pt>
                <c:pt idx="113">
                  <c:v>706.7239473938439</c:v>
                </c:pt>
                <c:pt idx="114">
                  <c:v>691.35213242138991</c:v>
                </c:pt>
                <c:pt idx="115">
                  <c:v>675.58362521384606</c:v>
                </c:pt>
                <c:pt idx="116">
                  <c:v>659.45623765695598</c:v>
                </c:pt>
                <c:pt idx="117">
                  <c:v>643.01614822644422</c:v>
                </c:pt>
                <c:pt idx="118">
                  <c:v>626.31975501017666</c:v>
                </c:pt>
                <c:pt idx="119">
                  <c:v>609.43613203585562</c:v>
                </c:pt>
                <c:pt idx="120">
                  <c:v>592.45010650114955</c:v>
                </c:pt>
                <c:pt idx="121">
                  <c:v>575.46591972598844</c:v>
                </c:pt>
                <c:pt idx="122">
                  <c:v>558.61132792952003</c:v>
                </c:pt>
                <c:pt idx="123">
                  <c:v>542.04179932912155</c:v>
                </c:pt>
                <c:pt idx="124">
                  <c:v>525.94409444649557</c:v>
                </c:pt>
                <c:pt idx="125">
                  <c:v>510.53779555417276</c:v>
                </c:pt>
                <c:pt idx="126">
                  <c:v>496.07165341961877</c:v>
                </c:pt>
                <c:pt idx="127">
                  <c:v>482.80553385310054</c:v>
                </c:pt>
                <c:pt idx="128">
                  <c:v>470.9218562072125</c:v>
                </c:pt>
                <c:pt idx="129">
                  <c:v>521.6086285763671</c:v>
                </c:pt>
                <c:pt idx="130">
                  <c:v>565.9447319689499</c:v>
                </c:pt>
                <c:pt idx="131">
                  <c:v>606.66610172438095</c:v>
                </c:pt>
                <c:pt idx="132">
                  <c:v>644.72437668410851</c:v>
                </c:pt>
                <c:pt idx="133">
                  <c:v>680.62299052747164</c:v>
                </c:pt>
                <c:pt idx="134">
                  <c:v>714.65630831218198</c:v>
                </c:pt>
                <c:pt idx="135">
                  <c:v>747.00193794883728</c:v>
                </c:pt>
                <c:pt idx="136">
                  <c:v>777.76620315632488</c:v>
                </c:pt>
                <c:pt idx="137">
                  <c:v>807.00983239167897</c:v>
                </c:pt>
                <c:pt idx="138">
                  <c:v>834.76388546099338</c:v>
                </c:pt>
                <c:pt idx="139">
                  <c:v>861.0403290701588</c:v>
                </c:pt>
                <c:pt idx="140">
                  <c:v>885.8394327380903</c:v>
                </c:pt>
                <c:pt idx="141">
                  <c:v>909.15514316644237</c:v>
                </c:pt>
                <c:pt idx="142">
                  <c:v>930.97909427429306</c:v>
                </c:pt>
                <c:pt idx="143">
                  <c:v>919.67379143342293</c:v>
                </c:pt>
                <c:pt idx="144">
                  <c:v>908.91871540747422</c:v>
                </c:pt>
                <c:pt idx="145">
                  <c:v>898.55900064189166</c:v>
                </c:pt>
                <c:pt idx="146">
                  <c:v>888.45007399709834</c:v>
                </c:pt>
                <c:pt idx="147">
                  <c:v>878.45937389863639</c:v>
                </c:pt>
                <c:pt idx="148">
                  <c:v>868.46756941324054</c:v>
                </c:pt>
                <c:pt idx="149">
                  <c:v>858.36928696477139</c:v>
                </c:pt>
                <c:pt idx="150">
                  <c:v>848.07338074864128</c:v>
                </c:pt>
                <c:pt idx="151">
                  <c:v>837.50280216627129</c:v>
                </c:pt>
                <c:pt idx="152">
                  <c:v>826.59413502159055</c:v>
                </c:pt>
                <c:pt idx="153">
                  <c:v>815.296868596379</c:v>
                </c:pt>
                <c:pt idx="154">
                  <c:v>803.57248192288444</c:v>
                </c:pt>
                <c:pt idx="155">
                  <c:v>791.3934112479127</c:v>
                </c:pt>
                <c:pt idx="156">
                  <c:v>778.74197011898013</c:v>
                </c:pt>
                <c:pt idx="157">
                  <c:v>765.60928862360129</c:v>
                </c:pt>
                <c:pt idx="158">
                  <c:v>751.99433564750257</c:v>
                </c:pt>
                <c:pt idx="159">
                  <c:v>737.90308590036943</c:v>
                </c:pt>
                <c:pt idx="160">
                  <c:v>723.34789202500372</c:v>
                </c:pt>
                <c:pt idx="161">
                  <c:v>708.34712137537315</c:v>
                </c:pt>
                <c:pt idx="162">
                  <c:v>692.92511694054167</c:v>
                </c:pt>
                <c:pt idx="163">
                  <c:v>677.11254218829822</c:v>
                </c:pt>
                <c:pt idx="164">
                  <c:v>660.9471698181809</c:v>
                </c:pt>
                <c:pt idx="165">
                  <c:v>644.47517351518491</c:v>
                </c:pt>
                <c:pt idx="166">
                  <c:v>627.75297769060865</c:v>
                </c:pt>
                <c:pt idx="167">
                  <c:v>610.84970886226472</c:v>
                </c:pt>
                <c:pt idx="168">
                  <c:v>593.85026638426984</c:v>
                </c:pt>
                <c:pt idx="169">
                  <c:v>576.85897669948417</c:v>
                </c:pt>
                <c:pt idx="170">
                  <c:v>560.00369200167279</c:v>
                </c:pt>
                <c:pt idx="171">
                  <c:v>543.44000368338845</c:v>
                </c:pt>
                <c:pt idx="172">
                  <c:v>527.35489620834562</c:v>
                </c:pt>
                <c:pt idx="173">
                  <c:v>511.96852167273698</c:v>
                </c:pt>
                <c:pt idx="174">
                  <c:v>497.53135827954623</c:v>
                </c:pt>
                <c:pt idx="175">
                  <c:v>484.30941411073701</c:v>
                </c:pt>
                <c:pt idx="176">
                  <c:v>472.5198616536249</c:v>
                </c:pt>
                <c:pt idx="177">
                  <c:v>522.84214550983575</c:v>
                </c:pt>
                <c:pt idx="178">
                  <c:v>567.01037719378689</c:v>
                </c:pt>
                <c:pt idx="179">
                  <c:v>607.61118715525924</c:v>
                </c:pt>
                <c:pt idx="180">
                  <c:v>645.57464758839433</c:v>
                </c:pt>
                <c:pt idx="181">
                  <c:v>681.39507989108722</c:v>
                </c:pt>
                <c:pt idx="182">
                  <c:v>715.36196832908752</c:v>
                </c:pt>
                <c:pt idx="183">
                  <c:v>747.64997450376632</c:v>
                </c:pt>
                <c:pt idx="184">
                  <c:v>778.36350089694065</c:v>
                </c:pt>
                <c:pt idx="185">
                  <c:v>807.56195051056829</c:v>
                </c:pt>
                <c:pt idx="186">
                  <c:v>835.27542746517429</c:v>
                </c:pt>
                <c:pt idx="187">
                  <c:v>861.51518415329633</c:v>
                </c:pt>
                <c:pt idx="188">
                  <c:v>886.28093991465755</c:v>
                </c:pt>
                <c:pt idx="189">
                  <c:v>909.56620678435866</c:v>
                </c:pt>
                <c:pt idx="190">
                  <c:v>931.36226775013586</c:v>
                </c:pt>
                <c:pt idx="191">
                  <c:v>920.03689179021296</c:v>
                </c:pt>
                <c:pt idx="192">
                  <c:v>909.26277079691226</c:v>
                </c:pt>
                <c:pt idx="193">
                  <c:v>898.88502695051432</c:v>
                </c:pt>
                <c:pt idx="194">
                  <c:v>888.75907113837229</c:v>
                </c:pt>
                <c:pt idx="195">
                  <c:v>878.75232166086334</c:v>
                </c:pt>
                <c:pt idx="196">
                  <c:v>868.74542342386462</c:v>
                </c:pt>
                <c:pt idx="197">
                  <c:v>858.63297517024216</c:v>
                </c:pt>
                <c:pt idx="198">
                  <c:v>848.32380065828954</c:v>
                </c:pt>
                <c:pt idx="199">
                  <c:v>837.74081898217639</c:v>
                </c:pt>
                <c:pt idx="200">
                  <c:v>826.82058067956245</c:v>
                </c:pt>
                <c:pt idx="201">
                  <c:v>815.51254167604736</c:v>
                </c:pt>
                <c:pt idx="202">
                  <c:v>803.77814834365563</c:v>
                </c:pt>
                <c:pt idx="203">
                  <c:v>791.58980564686624</c:v>
                </c:pt>
                <c:pt idx="204">
                  <c:v>778.92979780103849</c:v>
                </c:pt>
                <c:pt idx="205">
                  <c:v>765.78922797810958</c:v>
                </c:pt>
                <c:pt idx="206">
                  <c:v>752.16704093464659</c:v>
                </c:pt>
                <c:pt idx="207">
                  <c:v>738.06919032184692</c:v>
                </c:pt>
                <c:pt idx="208">
                  <c:v>723.50801100358649</c:v>
                </c:pt>
                <c:pt idx="209">
                  <c:v>708.50185597496863</c:v>
                </c:pt>
                <c:pt idx="210">
                  <c:v>693.07505736034352</c:v>
                </c:pt>
                <c:pt idx="211">
                  <c:v>677.2582712594683</c:v>
                </c:pt>
                <c:pt idx="212">
                  <c:v>661.08926641770427</c:v>
                </c:pt>
                <c:pt idx="213">
                  <c:v>644.61421578819056</c:v>
                </c:pt>
                <c:pt idx="214">
                  <c:v>627.88954594157235</c:v>
                </c:pt>
                <c:pt idx="215">
                  <c:v>610.98438794699791</c:v>
                </c:pt>
                <c:pt idx="216">
                  <c:v>593.9836474379872</c:v>
                </c:pt>
                <c:pt idx="217">
                  <c:v>576.9916581491135</c:v>
                </c:pt>
                <c:pt idx="218">
                  <c:v>560.13628022851208</c:v>
                </c:pt>
                <c:pt idx="219">
                  <c:v>543.57311492682834</c:v>
                </c:pt>
                <c:pt idx="220">
                  <c:v>527.48916471216251</c:v>
                </c:pt>
                <c:pt idx="221">
                  <c:v>512.10462902279028</c:v>
                </c:pt>
                <c:pt idx="222">
                  <c:v>497.6701325107706</c:v>
                </c:pt>
                <c:pt idx="223">
                  <c:v>484.45220085405458</c:v>
                </c:pt>
                <c:pt idx="224">
                  <c:v>472.67072921646741</c:v>
                </c:pt>
                <c:pt idx="225">
                  <c:v>522.95948652030165</c:v>
                </c:pt>
                <c:pt idx="226">
                  <c:v>567.11181469515066</c:v>
                </c:pt>
                <c:pt idx="227">
                  <c:v>607.70117738497026</c:v>
                </c:pt>
                <c:pt idx="228">
                  <c:v>645.65562555051622</c:v>
                </c:pt>
                <c:pt idx="229">
                  <c:v>681.46862173086731</c:v>
                </c:pt>
                <c:pt idx="230">
                  <c:v>715.4291890277151</c:v>
                </c:pt>
                <c:pt idx="231">
                  <c:v>747.71171023947124</c:v>
                </c:pt>
                <c:pt idx="232">
                  <c:v>778.42040584908887</c:v>
                </c:pt>
                <c:pt idx="233">
                  <c:v>807.61455319196398</c:v>
                </c:pt>
                <c:pt idx="234">
                  <c:v>835.32416571676174</c:v>
                </c:pt>
                <c:pt idx="235">
                  <c:v>861.5604280044123</c:v>
                </c:pt>
                <c:pt idx="236">
                  <c:v>886.32300713783889</c:v>
                </c:pt>
                <c:pt idx="237">
                  <c:v>909.60537384832162</c:v>
                </c:pt>
                <c:pt idx="238">
                  <c:v>931.39877776348249</c:v>
                </c:pt>
                <c:pt idx="239">
                  <c:v>920.07148912941659</c:v>
                </c:pt>
                <c:pt idx="240">
                  <c:v>909.29555344050152</c:v>
                </c:pt>
                <c:pt idx="241">
                  <c:v>898.91609170351967</c:v>
                </c:pt>
                <c:pt idx="242">
                  <c:v>888.7885132801714</c:v>
                </c:pt>
                <c:pt idx="243">
                  <c:v>878.78023455055416</c:v>
                </c:pt>
                <c:pt idx="244">
                  <c:v>868.77189811655376</c:v>
                </c:pt>
                <c:pt idx="245">
                  <c:v>858.65810008225435</c:v>
                </c:pt>
                <c:pt idx="246">
                  <c:v>848.34766130503033</c:v>
                </c:pt>
                <c:pt idx="247">
                  <c:v>837.76349780026476</c:v>
                </c:pt>
                <c:pt idx="248">
                  <c:v>826.84215693565079</c:v>
                </c:pt>
                <c:pt idx="249">
                  <c:v>815.53309145836931</c:v>
                </c:pt>
                <c:pt idx="250">
                  <c:v>803.79774462837008</c:v>
                </c:pt>
                <c:pt idx="251">
                  <c:v>791.60851842933744</c:v>
                </c:pt>
                <c:pt idx="252">
                  <c:v>778.94769428157838</c:v>
                </c:pt>
                <c:pt idx="253">
                  <c:v>765.80637279215114</c:v>
                </c:pt>
                <c:pt idx="254">
                  <c:v>752.18349641811403</c:v>
                </c:pt>
                <c:pt idx="255">
                  <c:v>738.08501680359245</c:v>
                </c:pt>
                <c:pt idx="256">
                  <c:v>723.52326711768376</c:v>
                </c:pt>
                <c:pt idx="257">
                  <c:v>708.51659898637297</c:v>
                </c:pt>
                <c:pt idx="258">
                  <c:v>693.0893434975618</c:v>
                </c:pt>
                <c:pt idx="259">
                  <c:v>677.27215604740798</c:v>
                </c:pt>
                <c:pt idx="260">
                  <c:v>661.10280500254987</c:v>
                </c:pt>
                <c:pt idx="261">
                  <c:v>644.62746324391503</c:v>
                </c:pt>
                <c:pt idx="262">
                  <c:v>627.90255754474356</c:v>
                </c:pt>
                <c:pt idx="263">
                  <c:v>610.99721940376537</c:v>
                </c:pt>
                <c:pt idx="264">
                  <c:v>593.99635504742753</c:v>
                </c:pt>
                <c:pt idx="265">
                  <c:v>577.00429889769384</c:v>
                </c:pt>
                <c:pt idx="266">
                  <c:v>560.14891184994144</c:v>
                </c:pt>
                <c:pt idx="267">
                  <c:v>543.58579607737454</c:v>
                </c:pt>
                <c:pt idx="268">
                  <c:v>527.50195573406643</c:v>
                </c:pt>
                <c:pt idx="269">
                  <c:v>512.11759470803054</c:v>
                </c:pt>
                <c:pt idx="270">
                  <c:v>497.68335144778331</c:v>
                </c:pt>
                <c:pt idx="271">
                  <c:v>484.4658003770856</c:v>
                </c:pt>
                <c:pt idx="272">
                  <c:v>472.68509155131915</c:v>
                </c:pt>
                <c:pt idx="273">
                  <c:v>522.97066447150257</c:v>
                </c:pt>
                <c:pt idx="274">
                  <c:v>567.12147826224418</c:v>
                </c:pt>
                <c:pt idx="275">
                  <c:v>607.70975067271797</c:v>
                </c:pt>
                <c:pt idx="276">
                  <c:v>645.66334039139826</c:v>
                </c:pt>
                <c:pt idx="277">
                  <c:v>681.4756282138643</c:v>
                </c:pt>
                <c:pt idx="278">
                  <c:v>715.43559333942278</c:v>
                </c:pt>
                <c:pt idx="279">
                  <c:v>747.71759202091823</c:v>
                </c:pt>
                <c:pt idx="280">
                  <c:v>778.42582741093258</c:v>
                </c:pt>
                <c:pt idx="281">
                  <c:v>807.6195648776295</c:v>
                </c:pt>
                <c:pt idx="282">
                  <c:v>835.32880923441542</c:v>
                </c:pt>
                <c:pt idx="283">
                  <c:v>861.56473860372546</c:v>
                </c:pt>
                <c:pt idx="284">
                  <c:v>886.32701509120761</c:v>
                </c:pt>
                <c:pt idx="285">
                  <c:v>909.60910549393498</c:v>
                </c:pt>
                <c:pt idx="286">
                  <c:v>931.40225626184395</c:v>
                </c:pt>
                <c:pt idx="287">
                  <c:v>920.07478539700662</c:v>
                </c:pt>
                <c:pt idx="288">
                  <c:v>909.29867681236203</c:v>
                </c:pt>
                <c:pt idx="289">
                  <c:v>898.91905140283825</c:v>
                </c:pt>
                <c:pt idx="290">
                  <c:v>888.79131838475041</c:v>
                </c:pt>
                <c:pt idx="291">
                  <c:v>878.7828939552146</c:v>
                </c:pt>
                <c:pt idx="292">
                  <c:v>868.77442049658532</c:v>
                </c:pt>
                <c:pt idx="293">
                  <c:v>858.66049386152656</c:v>
                </c:pt>
                <c:pt idx="294">
                  <c:v>848.34993463102035</c:v>
                </c:pt>
                <c:pt idx="295">
                  <c:v>837.76565852711292</c:v>
                </c:pt>
                <c:pt idx="296">
                  <c:v>826.84421261547527</c:v>
                </c:pt>
                <c:pt idx="297">
                  <c:v>815.53504934046441</c:v>
                </c:pt>
                <c:pt idx="298">
                  <c:v>803.79961166552357</c:v>
                </c:pt>
                <c:pt idx="299">
                  <c:v>791.61030129034202</c:v>
                </c:pt>
                <c:pt idx="300">
                  <c:v>778.94939936892422</c:v>
                </c:pt>
                <c:pt idx="301">
                  <c:v>765.80800626395762</c:v>
                </c:pt>
                <c:pt idx="302">
                  <c:v>752.18506421341306</c:v>
                </c:pt>
                <c:pt idx="303">
                  <c:v>738.0865246701826</c:v>
                </c:pt>
                <c:pt idx="304">
                  <c:v>723.52472064188828</c:v>
                </c:pt>
                <c:pt idx="305">
                  <c:v>708.51800362406323</c:v>
                </c:pt>
                <c:pt idx="306">
                  <c:v>693.09070460585144</c:v>
                </c:pt>
                <c:pt idx="307">
                  <c:v>677.27347891635907</c:v>
                </c:pt>
                <c:pt idx="308">
                  <c:v>661.1040948861239</c:v>
                </c:pt>
                <c:pt idx="309">
                  <c:v>644.6287253891735</c:v>
                </c:pt>
                <c:pt idx="310">
                  <c:v>627.90379721801946</c:v>
                </c:pt>
                <c:pt idx="311">
                  <c:v>610.99844191228522</c:v>
                </c:pt>
                <c:pt idx="312">
                  <c:v>593.99756575485674</c:v>
                </c:pt>
                <c:pt idx="313">
                  <c:v>577.00550323312564</c:v>
                </c:pt>
                <c:pt idx="314">
                  <c:v>560.15011531356299</c:v>
                </c:pt>
                <c:pt idx="315">
                  <c:v>543.58700425712061</c:v>
                </c:pt>
                <c:pt idx="316">
                  <c:v>527.50317437823423</c:v>
                </c:pt>
                <c:pt idx="317">
                  <c:v>512.11882998831436</c:v>
                </c:pt>
                <c:pt idx="318">
                  <c:v>497.68461084891248</c:v>
                </c:pt>
                <c:pt idx="319">
                  <c:v>484.46709602289826</c:v>
                </c:pt>
                <c:pt idx="320">
                  <c:v>472.686459809947</c:v>
                </c:pt>
                <c:pt idx="321">
                  <c:v>522.97172942858015</c:v>
                </c:pt>
                <c:pt idx="322">
                  <c:v>567.12239894474249</c:v>
                </c:pt>
                <c:pt idx="323">
                  <c:v>607.71056748276465</c:v>
                </c:pt>
                <c:pt idx="324">
                  <c:v>645.66407541521926</c:v>
                </c:pt>
                <c:pt idx="325">
                  <c:v>681.47629575038764</c:v>
                </c:pt>
                <c:pt idx="326">
                  <c:v>715.4362035051206</c:v>
                </c:pt>
                <c:pt idx="327">
                  <c:v>747.71815240330795</c:v>
                </c:pt>
                <c:pt idx="328">
                  <c:v>778.42634394647723</c:v>
                </c:pt>
                <c:pt idx="329">
                  <c:v>807.62004236267023</c:v>
                </c:pt>
                <c:pt idx="330">
                  <c:v>835.32925164261053</c:v>
                </c:pt>
                <c:pt idx="331">
                  <c:v>861.5651492934212</c:v>
                </c:pt>
                <c:pt idx="332">
                  <c:v>886.32739694655766</c:v>
                </c:pt>
                <c:pt idx="333">
                  <c:v>909.60946102427374</c:v>
                </c:pt>
                <c:pt idx="334">
                  <c:v>931.40258767375951</c:v>
                </c:pt>
                <c:pt idx="335">
                  <c:v>920.07509944698654</c:v>
                </c:pt>
                <c:pt idx="336">
                  <c:v>909.29897438979901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4E-4A0C-86A3-915518ACE539}"/>
            </c:ext>
          </c:extLst>
        </c:ser>
        <c:ser>
          <c:idx val="1"/>
          <c:order val="1"/>
          <c:tx>
            <c:v>horizontal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Wasser!$Z$3:$Z$339</c:f>
              <c:numCache>
                <c:formatCode>0.0</c:formatCode>
                <c:ptCount val="337"/>
                <c:pt idx="0">
                  <c:v>455.18061324025854</c:v>
                </c:pt>
                <c:pt idx="1">
                  <c:v>794.34596736844583</c:v>
                </c:pt>
                <c:pt idx="2">
                  <c:v>960.73033301126952</c:v>
                </c:pt>
                <c:pt idx="3">
                  <c:v>1075.1995427421739</c:v>
                </c:pt>
                <c:pt idx="4">
                  <c:v>1160.5931166384503</c:v>
                </c:pt>
                <c:pt idx="5">
                  <c:v>1225.850496243625</c:v>
                </c:pt>
                <c:pt idx="6">
                  <c:v>1275.4609822318459</c:v>
                </c:pt>
                <c:pt idx="7">
                  <c:v>1311.9980305016845</c:v>
                </c:pt>
                <c:pt idx="8">
                  <c:v>1337.0538278319366</c:v>
                </c:pt>
                <c:pt idx="9">
                  <c:v>1351.6493929702781</c:v>
                </c:pt>
                <c:pt idx="10">
                  <c:v>1356.4322269467193</c:v>
                </c:pt>
                <c:pt idx="11">
                  <c:v>1351.7725975501903</c:v>
                </c:pt>
                <c:pt idx="12">
                  <c:v>1337.8023638734037</c:v>
                </c:pt>
                <c:pt idx="13">
                  <c:v>1314.4124118929838</c:v>
                </c:pt>
                <c:pt idx="14">
                  <c:v>1281.2087435766487</c:v>
                </c:pt>
                <c:pt idx="15">
                  <c:v>1237.4110595176519</c:v>
                </c:pt>
                <c:pt idx="16">
                  <c:v>1181.6490212210151</c:v>
                </c:pt>
                <c:pt idx="17">
                  <c:v>1111.5411191288215</c:v>
                </c:pt>
                <c:pt idx="18">
                  <c:v>1022.7268901167272</c:v>
                </c:pt>
                <c:pt idx="19">
                  <c:v>906.18645523696932</c:v>
                </c:pt>
                <c:pt idx="20">
                  <c:v>737.78139089367812</c:v>
                </c:pt>
                <c:pt idx="21">
                  <c:v>514.23135520405572</c:v>
                </c:pt>
                <c:pt idx="22">
                  <c:v>792.49236380760044</c:v>
                </c:pt>
                <c:pt idx="23">
                  <c:v>951.19646918986928</c:v>
                </c:pt>
                <c:pt idx="24">
                  <c:v>1067.9686201914728</c:v>
                </c:pt>
                <c:pt idx="25">
                  <c:v>1160.7684028971305</c:v>
                </c:pt>
                <c:pt idx="26">
                  <c:v>1236.9471254957914</c:v>
                </c:pt>
                <c:pt idx="27">
                  <c:v>1300.2526949542953</c:v>
                </c:pt>
                <c:pt idx="28">
                  <c:v>1352.8310614995421</c:v>
                </c:pt>
                <c:pt idx="29">
                  <c:v>1395.9920497596654</c:v>
                </c:pt>
                <c:pt idx="30">
                  <c:v>1430.5575395163373</c:v>
                </c:pt>
                <c:pt idx="31">
                  <c:v>1457.038895530301</c:v>
                </c:pt>
                <c:pt idx="32">
                  <c:v>1475.7345435348288</c:v>
                </c:pt>
                <c:pt idx="33">
                  <c:v>1307.2486039368248</c:v>
                </c:pt>
                <c:pt idx="34">
                  <c:v>1033.5177101763782</c:v>
                </c:pt>
                <c:pt idx="35">
                  <c:v>725.36398676280908</c:v>
                </c:pt>
                <c:pt idx="36">
                  <c:v>1222.1520478970381</c:v>
                </c:pt>
                <c:pt idx="37">
                  <c:v>1506.5823710579091</c:v>
                </c:pt>
                <c:pt idx="38">
                  <c:v>1727.2815430281983</c:v>
                </c:pt>
                <c:pt idx="39">
                  <c:v>1914.2515495310629</c:v>
                </c:pt>
                <c:pt idx="40">
                  <c:v>2079.2242687882458</c:v>
                </c:pt>
                <c:pt idx="41">
                  <c:v>2228.0139145597504</c:v>
                </c:pt>
                <c:pt idx="42">
                  <c:v>2363.8949501755769</c:v>
                </c:pt>
                <c:pt idx="43">
                  <c:v>2488.8655713702651</c:v>
                </c:pt>
                <c:pt idx="44">
                  <c:v>2604.2155098350995</c:v>
                </c:pt>
                <c:pt idx="45">
                  <c:v>2710.8148754623462</c:v>
                </c:pt>
                <c:pt idx="46">
                  <c:v>2809.2749790573184</c:v>
                </c:pt>
                <c:pt idx="47">
                  <c:v>2776.0890432135675</c:v>
                </c:pt>
                <c:pt idx="48">
                  <c:v>2744.5362108240838</c:v>
                </c:pt>
                <c:pt idx="49">
                  <c:v>2714.0089476953153</c:v>
                </c:pt>
                <c:pt idx="50">
                  <c:v>2683.9366029446883</c:v>
                </c:pt>
                <c:pt idx="51">
                  <c:v>2653.7928393339662</c:v>
                </c:pt>
                <c:pt idx="52">
                  <c:v>2623.1005468003655</c:v>
                </c:pt>
                <c:pt idx="53">
                  <c:v>2591.4343560715124</c:v>
                </c:pt>
                <c:pt idx="54">
                  <c:v>2558.4209910946256</c:v>
                </c:pt>
                <c:pt idx="55">
                  <c:v>2523.7377650576141</c:v>
                </c:pt>
                <c:pt idx="56">
                  <c:v>2487.1095468103813</c:v>
                </c:pt>
                <c:pt idx="57">
                  <c:v>2448.3045156073181</c:v>
                </c:pt>
                <c:pt idx="58">
                  <c:v>2407.1289938497412</c:v>
                </c:pt>
                <c:pt idx="59">
                  <c:v>2363.4216085392291</c:v>
                </c:pt>
                <c:pt idx="60">
                  <c:v>2317.0469877931559</c:v>
                </c:pt>
                <c:pt idx="61">
                  <c:v>2267.8891512538171</c:v>
                </c:pt>
                <c:pt idx="62">
                  <c:v>2215.8447020181875</c:v>
                </c:pt>
                <c:pt idx="63">
                  <c:v>2160.815869728604</c:v>
                </c:pt>
                <c:pt idx="64">
                  <c:v>2102.7033837800182</c:v>
                </c:pt>
                <c:pt idx="65">
                  <c:v>2041.3990624676237</c:v>
                </c:pt>
                <c:pt idx="66">
                  <c:v>1976.7778723730098</c:v>
                </c:pt>
                <c:pt idx="67">
                  <c:v>1908.6890153120453</c:v>
                </c:pt>
                <c:pt idx="68">
                  <c:v>1836.9452895589945</c:v>
                </c:pt>
                <c:pt idx="69">
                  <c:v>1761.3094575523576</c:v>
                </c:pt>
                <c:pt idx="70">
                  <c:v>1681.4754558279108</c:v>
                </c:pt>
                <c:pt idx="71">
                  <c:v>1597.0406332617338</c:v>
                </c:pt>
                <c:pt idx="72">
                  <c:v>1507.4619762897771</c:v>
                </c:pt>
                <c:pt idx="73">
                  <c:v>1411.9825005790085</c:v>
                </c:pt>
                <c:pt idx="74">
                  <c:v>1309.498475903225</c:v>
                </c:pt>
                <c:pt idx="75">
                  <c:v>1198.29861835313</c:v>
                </c:pt>
                <c:pt idx="76">
                  <c:v>1075.4902101399232</c:v>
                </c:pt>
                <c:pt idx="77">
                  <c:v>935.50915302283499</c:v>
                </c:pt>
                <c:pt idx="78">
                  <c:v>765.03385001735137</c:v>
                </c:pt>
                <c:pt idx="79">
                  <c:v>511.08955813931988</c:v>
                </c:pt>
                <c:pt idx="80">
                  <c:v>685.53899866791994</c:v>
                </c:pt>
                <c:pt idx="81">
                  <c:v>1026.3569298656123</c:v>
                </c:pt>
                <c:pt idx="82">
                  <c:v>1343.3919575675216</c:v>
                </c:pt>
                <c:pt idx="83">
                  <c:v>1574.380374778229</c:v>
                </c:pt>
                <c:pt idx="84">
                  <c:v>1766.223326961079</c:v>
                </c:pt>
                <c:pt idx="85">
                  <c:v>1934.5339078253137</c:v>
                </c:pt>
                <c:pt idx="86">
                  <c:v>2086.4974860996781</c:v>
                </c:pt>
                <c:pt idx="87">
                  <c:v>2225.9776487787658</c:v>
                </c:pt>
                <c:pt idx="88">
                  <c:v>2355.2455424130239</c:v>
                </c:pt>
                <c:pt idx="89">
                  <c:v>2475.7111691236732</c:v>
                </c:pt>
                <c:pt idx="90">
                  <c:v>2588.2806248844313</c:v>
                </c:pt>
                <c:pt idx="91">
                  <c:v>2693.5496546219497</c:v>
                </c:pt>
                <c:pt idx="92">
                  <c:v>2791.917126023433</c:v>
                </c:pt>
                <c:pt idx="93">
                  <c:v>2883.6558057576231</c:v>
                </c:pt>
                <c:pt idx="94">
                  <c:v>2968.9587220897706</c:v>
                </c:pt>
                <c:pt idx="95">
                  <c:v>2927.7031233037728</c:v>
                </c:pt>
                <c:pt idx="96">
                  <c:v>2888.4655908101104</c:v>
                </c:pt>
                <c:pt idx="97">
                  <c:v>2850.6461427909549</c:v>
                </c:pt>
                <c:pt idx="98">
                  <c:v>2813.6786497569942</c:v>
                </c:pt>
                <c:pt idx="99">
                  <c:v>2777.0380450954585</c:v>
                </c:pt>
                <c:pt idx="100">
                  <c:v>2740.2453859150519</c:v>
                </c:pt>
                <c:pt idx="101">
                  <c:v>2702.8707760657908</c:v>
                </c:pt>
                <c:pt idx="102">
                  <c:v>2664.534292769114</c:v>
                </c:pt>
                <c:pt idx="103">
                  <c:v>2624.905142160856</c:v>
                </c:pt>
                <c:pt idx="104">
                  <c:v>2583.6993131479931</c:v>
                </c:pt>
                <c:pt idx="105">
                  <c:v>2540.6760122462365</c:v>
                </c:pt>
                <c:pt idx="106">
                  <c:v>2495.6331537557958</c:v>
                </c:pt>
                <c:pt idx="107">
                  <c:v>2448.4021576562232</c:v>
                </c:pt>
                <c:pt idx="108">
                  <c:v>2398.8422777432406</c:v>
                </c:pt>
                <c:pt idx="109">
                  <c:v>2346.8346483054024</c:v>
                </c:pt>
                <c:pt idx="110">
                  <c:v>2292.2762004618071</c:v>
                </c:pt>
                <c:pt idx="111">
                  <c:v>2235.0735587380136</c:v>
                </c:pt>
                <c:pt idx="112">
                  <c:v>2175.1369824566068</c:v>
                </c:pt>
                <c:pt idx="113">
                  <c:v>2112.3743612012454</c:v>
                </c:pt>
                <c:pt idx="114">
                  <c:v>2046.685202774303</c:v>
                </c:pt>
                <c:pt idx="115">
                  <c:v>1977.9544557880104</c:v>
                </c:pt>
                <c:pt idx="116">
                  <c:v>1906.0458708030471</c:v>
                </c:pt>
                <c:pt idx="117">
                  <c:v>1830.7943948886593</c:v>
                </c:pt>
                <c:pt idx="118">
                  <c:v>1751.9967615393684</c:v>
                </c:pt>
                <c:pt idx="119">
                  <c:v>1669.3988785170407</c:v>
                </c:pt>
                <c:pt idx="120">
                  <c:v>1582.677621933964</c:v>
                </c:pt>
                <c:pt idx="121">
                  <c:v>1491.4127667315245</c:v>
                </c:pt>
                <c:pt idx="122">
                  <c:v>1395.0409864141798</c:v>
                </c:pt>
                <c:pt idx="123">
                  <c:v>1292.7755462535147</c:v>
                </c:pt>
                <c:pt idx="124">
                  <c:v>1183.455298840006</c:v>
                </c:pt>
                <c:pt idx="125">
                  <c:v>1065.2320576969912</c:v>
                </c:pt>
                <c:pt idx="126">
                  <c:v>934.82978537860424</c:v>
                </c:pt>
                <c:pt idx="127">
                  <c:v>785.38395684991156</c:v>
                </c:pt>
                <c:pt idx="128">
                  <c:v>597.24359647503786</c:v>
                </c:pt>
                <c:pt idx="129">
                  <c:v>1128.6841885561726</c:v>
                </c:pt>
                <c:pt idx="130">
                  <c:v>1409.273340752392</c:v>
                </c:pt>
                <c:pt idx="131">
                  <c:v>1625.1012376986066</c:v>
                </c:pt>
                <c:pt idx="132">
                  <c:v>1808.1564651819597</c:v>
                </c:pt>
                <c:pt idx="133">
                  <c:v>1970.5326322413928</c:v>
                </c:pt>
                <c:pt idx="134">
                  <c:v>2118.1171121516877</c:v>
                </c:pt>
                <c:pt idx="135">
                  <c:v>2254.1747235932994</c:v>
                </c:pt>
                <c:pt idx="136">
                  <c:v>2380.6591988992514</c:v>
                </c:pt>
                <c:pt idx="137">
                  <c:v>2498.7952674456201</c:v>
                </c:pt>
                <c:pt idx="138">
                  <c:v>2609.3728765744554</c:v>
                </c:pt>
                <c:pt idx="139">
                  <c:v>2712.9107960841875</c:v>
                </c:pt>
                <c:pt idx="140">
                  <c:v>2809.7545438755301</c:v>
                </c:pt>
                <c:pt idx="141">
                  <c:v>2900.138516067932</c:v>
                </c:pt>
                <c:pt idx="142">
                  <c:v>2984.227268190828</c:v>
                </c:pt>
                <c:pt idx="143">
                  <c:v>2942.199438796195</c:v>
                </c:pt>
                <c:pt idx="144">
                  <c:v>2902.227105155896</c:v>
                </c:pt>
                <c:pt idx="145">
                  <c:v>2863.7106747549965</c:v>
                </c:pt>
                <c:pt idx="146">
                  <c:v>2826.0841991371854</c:v>
                </c:pt>
                <c:pt idx="147">
                  <c:v>2788.822553030313</c:v>
                </c:pt>
                <c:pt idx="148">
                  <c:v>2751.446496496113</c:v>
                </c:pt>
                <c:pt idx="149">
                  <c:v>2713.5256237123376</c:v>
                </c:pt>
                <c:pt idx="150">
                  <c:v>2674.679331776018</c:v>
                </c:pt>
                <c:pt idx="151">
                  <c:v>2634.5760279587344</c:v>
                </c:pt>
                <c:pt idx="152">
                  <c:v>2592.9308396008528</c:v>
                </c:pt>
                <c:pt idx="153">
                  <c:v>2549.5021058754664</c:v>
                </c:pt>
                <c:pt idx="154">
                  <c:v>2504.0869240163956</c:v>
                </c:pt>
                <c:pt idx="155">
                  <c:v>2456.5160020990861</c:v>
                </c:pt>
                <c:pt idx="156">
                  <c:v>2406.6480418810534</c:v>
                </c:pt>
                <c:pt idx="157">
                  <c:v>2354.3638421414671</c:v>
                </c:pt>
                <c:pt idx="158">
                  <c:v>2299.5602769624211</c:v>
                </c:pt>
                <c:pt idx="159">
                  <c:v>2242.1442642452157</c:v>
                </c:pt>
                <c:pt idx="160">
                  <c:v>2182.0267956403727</c:v>
                </c:pt>
                <c:pt idx="161">
                  <c:v>2119.1170465388586</c:v>
                </c:pt>
                <c:pt idx="162">
                  <c:v>2053.316518275547</c:v>
                </c:pt>
                <c:pt idx="163">
                  <c:v>1984.5130754217132</c:v>
                </c:pt>
                <c:pt idx="164">
                  <c:v>1912.5746144608843</c:v>
                </c:pt>
                <c:pt idx="165">
                  <c:v>1837.3419110513448</c:v>
                </c:pt>
                <c:pt idx="166">
                  <c:v>1758.6198955176735</c:v>
                </c:pt>
                <c:pt idx="167">
                  <c:v>1676.1661121562131</c:v>
                </c:pt>
                <c:pt idx="168">
                  <c:v>1589.674250070517</c:v>
                </c:pt>
                <c:pt idx="169">
                  <c:v>1498.7490137632301</c:v>
                </c:pt>
                <c:pt idx="170">
                  <c:v>1402.8653707931112</c:v>
                </c:pt>
                <c:pt idx="171">
                  <c:v>1301.2982524568838</c:v>
                </c:pt>
                <c:pt idx="172">
                  <c:v>1192.992326333869</c:v>
                </c:pt>
                <c:pt idx="173">
                  <c:v>1076.2977017947069</c:v>
                </c:pt>
                <c:pt idx="174">
                  <c:v>948.36120897121805</c:v>
                </c:pt>
                <c:pt idx="175">
                  <c:v>803.42951956373076</c:v>
                </c:pt>
                <c:pt idx="176">
                  <c:v>626.24977228799048</c:v>
                </c:pt>
                <c:pt idx="177">
                  <c:v>1137.6604406751044</c:v>
                </c:pt>
                <c:pt idx="178">
                  <c:v>1415.3290230043008</c:v>
                </c:pt>
                <c:pt idx="179">
                  <c:v>1629.8369584264565</c:v>
                </c:pt>
                <c:pt idx="180">
                  <c:v>1812.1014805719199</c:v>
                </c:pt>
                <c:pt idx="181">
                  <c:v>1973.9340505677249</c:v>
                </c:pt>
                <c:pt idx="182">
                  <c:v>2121.1129086562319</c:v>
                </c:pt>
                <c:pt idx="183">
                  <c:v>2256.8511162695881</c:v>
                </c:pt>
                <c:pt idx="184">
                  <c:v>2383.0744577485657</c:v>
                </c:pt>
                <c:pt idx="185">
                  <c:v>2500.9911302354058</c:v>
                </c:pt>
                <c:pt idx="186">
                  <c:v>2611.3806104473852</c:v>
                </c:pt>
                <c:pt idx="187">
                  <c:v>2714.7546721375861</c:v>
                </c:pt>
                <c:pt idx="188">
                  <c:v>2811.453951706158</c:v>
                </c:pt>
                <c:pt idx="189">
                  <c:v>2901.70931443362</c:v>
                </c:pt>
                <c:pt idx="190">
                  <c:v>2985.6826830627715</c:v>
                </c:pt>
                <c:pt idx="191">
                  <c:v>2943.5812305772197</c:v>
                </c:pt>
                <c:pt idx="192">
                  <c:v>2903.5388482610883</c:v>
                </c:pt>
                <c:pt idx="193">
                  <c:v>2864.955977743135</c:v>
                </c:pt>
                <c:pt idx="194">
                  <c:v>2827.2666855362299</c:v>
                </c:pt>
                <c:pt idx="195">
                  <c:v>2789.9458390895747</c:v>
                </c:pt>
                <c:pt idx="196">
                  <c:v>2752.5141689629859</c:v>
                </c:pt>
                <c:pt idx="197">
                  <c:v>2714.541219957378</c:v>
                </c:pt>
                <c:pt idx="198">
                  <c:v>2675.6463238337069</c:v>
                </c:pt>
                <c:pt idx="199">
                  <c:v>2635.4978114027581</c:v>
                </c:pt>
                <c:pt idx="200">
                  <c:v>2593.8107276786318</c:v>
                </c:pt>
                <c:pt idx="201">
                  <c:v>2550.3433289990876</c:v>
                </c:pt>
                <c:pt idx="202">
                  <c:v>2504.8926345369432</c:v>
                </c:pt>
                <c:pt idx="203">
                  <c:v>2457.2892842603646</c:v>
                </c:pt>
                <c:pt idx="204">
                  <c:v>2407.391926937752</c:v>
                </c:pt>
                <c:pt idx="205">
                  <c:v>2355.0813288257709</c:v>
                </c:pt>
                <c:pt idx="206">
                  <c:v>2300.2543577927609</c:v>
                </c:pt>
                <c:pt idx="207">
                  <c:v>2242.8179586116053</c:v>
                </c:pt>
                <c:pt idx="208">
                  <c:v>2182.6831912174448</c:v>
                </c:pt>
                <c:pt idx="209">
                  <c:v>2119.7593514537984</c:v>
                </c:pt>
                <c:pt idx="210">
                  <c:v>2053.9481277370451</c:v>
                </c:pt>
                <c:pt idx="211">
                  <c:v>1985.1376584434427</c:v>
                </c:pt>
                <c:pt idx="212">
                  <c:v>1913.1962293149456</c:v>
                </c:pt>
                <c:pt idx="213">
                  <c:v>1837.9651629247812</c:v>
                </c:pt>
                <c:pt idx="214">
                  <c:v>1759.2501579266609</c:v>
                </c:pt>
                <c:pt idx="215">
                  <c:v>1676.8098477173814</c:v>
                </c:pt>
                <c:pt idx="216">
                  <c:v>1590.3394917570263</c:v>
                </c:pt>
                <c:pt idx="217">
                  <c:v>1499.4461166627675</c:v>
                </c:pt>
                <c:pt idx="218">
                  <c:v>1403.6082440502103</c:v>
                </c:pt>
                <c:pt idx="219">
                  <c:v>1302.1065004134666</c:v>
                </c:pt>
                <c:pt idx="220">
                  <c:v>1193.8952594790896</c:v>
                </c:pt>
                <c:pt idx="221">
                  <c:v>1077.3426401884801</c:v>
                </c:pt>
                <c:pt idx="222">
                  <c:v>949.63328858678642</c:v>
                </c:pt>
                <c:pt idx="223">
                  <c:v>805.11058477484096</c:v>
                </c:pt>
                <c:pt idx="224">
                  <c:v>628.88151929915909</c:v>
                </c:pt>
                <c:pt idx="225">
                  <c:v>1138.5096822038281</c:v>
                </c:pt>
                <c:pt idx="226">
                  <c:v>1415.9041242650442</c:v>
                </c:pt>
                <c:pt idx="227">
                  <c:v>1630.2873192938355</c:v>
                </c:pt>
                <c:pt idx="228">
                  <c:v>1812.4769017462543</c:v>
                </c:pt>
                <c:pt idx="229">
                  <c:v>1974.2578690116777</c:v>
                </c:pt>
                <c:pt idx="230">
                  <c:v>2121.3981829500308</c:v>
                </c:pt>
                <c:pt idx="231">
                  <c:v>2257.1060183165009</c:v>
                </c:pt>
                <c:pt idx="232">
                  <c:v>2383.3045163108936</c:v>
                </c:pt>
                <c:pt idx="233">
                  <c:v>2501.2003086467944</c:v>
                </c:pt>
                <c:pt idx="234">
                  <c:v>2611.5718796451984</c:v>
                </c:pt>
                <c:pt idx="235">
                  <c:v>2714.9303394763069</c:v>
                </c:pt>
                <c:pt idx="236">
                  <c:v>2811.6158612330873</c:v>
                </c:pt>
                <c:pt idx="237">
                  <c:v>2901.8589749029643</c:v>
                </c:pt>
                <c:pt idx="238">
                  <c:v>2985.8213531015908</c:v>
                </c:pt>
                <c:pt idx="239">
                  <c:v>2943.7128857777329</c:v>
                </c:pt>
                <c:pt idx="240">
                  <c:v>2903.6638292495509</c:v>
                </c:pt>
                <c:pt idx="241">
                  <c:v>2865.0746283721101</c:v>
                </c:pt>
                <c:pt idx="242">
                  <c:v>2827.3793510637561</c:v>
                </c:pt>
                <c:pt idx="243">
                  <c:v>2790.052864064844</c:v>
                </c:pt>
                <c:pt idx="244">
                  <c:v>2752.615895113453</c:v>
                </c:pt>
                <c:pt idx="245">
                  <c:v>2714.6379842986448</c:v>
                </c:pt>
                <c:pt idx="246">
                  <c:v>2675.7384571515636</c:v>
                </c:pt>
                <c:pt idx="247">
                  <c:v>2635.5856371950294</c:v>
                </c:pt>
                <c:pt idx="248">
                  <c:v>2593.8945615972898</c:v>
                </c:pt>
                <c:pt idx="249">
                  <c:v>2550.4234788021531</c:v>
                </c:pt>
                <c:pt idx="250">
                  <c:v>2504.969400543242</c:v>
                </c:pt>
                <c:pt idx="251">
                  <c:v>2457.3629602972601</c:v>
                </c:pt>
                <c:pt idx="252">
                  <c:v>2407.4628017805221</c:v>
                </c:pt>
                <c:pt idx="253">
                  <c:v>2355.1496881460689</c:v>
                </c:pt>
                <c:pt idx="254">
                  <c:v>2300.3204866631709</c:v>
                </c:pt>
                <c:pt idx="255">
                  <c:v>2242.8821446551328</c:v>
                </c:pt>
                <c:pt idx="256">
                  <c:v>2182.7457285494247</c:v>
                </c:pt>
                <c:pt idx="257">
                  <c:v>2119.8205456470878</c:v>
                </c:pt>
                <c:pt idx="258">
                  <c:v>2054.0083021628716</c:v>
                </c:pt>
                <c:pt idx="259">
                  <c:v>1985.1971625234794</c:v>
                </c:pt>
                <c:pt idx="260">
                  <c:v>1913.2554495055449</c:v>
                </c:pt>
                <c:pt idx="261">
                  <c:v>1838.024537713733</c:v>
                </c:pt>
                <c:pt idx="262">
                  <c:v>1759.3101988905344</c:v>
                </c:pt>
                <c:pt idx="263">
                  <c:v>1676.8711700207132</c:v>
                </c:pt>
                <c:pt idx="264">
                  <c:v>1590.4028598972975</c:v>
                </c:pt>
                <c:pt idx="265">
                  <c:v>1499.5125159020556</c:v>
                </c:pt>
                <c:pt idx="266">
                  <c:v>1403.6789974211622</c:v>
                </c:pt>
                <c:pt idx="267">
                  <c:v>1302.1834719597432</c:v>
                </c:pt>
                <c:pt idx="268">
                  <c:v>1193.981234683519</c:v>
                </c:pt>
                <c:pt idx="269">
                  <c:v>1077.4421126654845</c:v>
                </c:pt>
                <c:pt idx="270">
                  <c:v>949.7543334994657</c:v>
                </c:pt>
                <c:pt idx="271">
                  <c:v>805.27041388990585</c:v>
                </c:pt>
                <c:pt idx="272">
                  <c:v>629.13115779246129</c:v>
                </c:pt>
                <c:pt idx="273">
                  <c:v>1138.5905397354452</c:v>
                </c:pt>
                <c:pt idx="274">
                  <c:v>1415.9588999902167</c:v>
                </c:pt>
                <c:pt idx="275">
                  <c:v>1630.3302196150023</c:v>
                </c:pt>
                <c:pt idx="276">
                  <c:v>1812.5126657934727</c:v>
                </c:pt>
                <c:pt idx="277">
                  <c:v>1974.2887183424136</c:v>
                </c:pt>
                <c:pt idx="278">
                  <c:v>2121.4253609275738</c:v>
                </c:pt>
                <c:pt idx="279">
                  <c:v>2257.1303031299162</c:v>
                </c:pt>
                <c:pt idx="280">
                  <c:v>2383.32643450251</c:v>
                </c:pt>
                <c:pt idx="281">
                  <c:v>2501.2202377011236</c:v>
                </c:pt>
                <c:pt idx="282">
                  <c:v>2611.5901025437352</c:v>
                </c:pt>
                <c:pt idx="283">
                  <c:v>2714.9470760049053</c:v>
                </c:pt>
                <c:pt idx="284">
                  <c:v>2811.6312870523911</c:v>
                </c:pt>
                <c:pt idx="285">
                  <c:v>2901.8732337387883</c:v>
                </c:pt>
                <c:pt idx="286">
                  <c:v>2985.8345648554914</c:v>
                </c:pt>
                <c:pt idx="287">
                  <c:v>2943.7254291934905</c:v>
                </c:pt>
                <c:pt idx="288">
                  <c:v>2903.6757367807941</c:v>
                </c:pt>
                <c:pt idx="289">
                  <c:v>2865.0859327796161</c:v>
                </c:pt>
                <c:pt idx="290">
                  <c:v>2827.3900852420284</c:v>
                </c:pt>
                <c:pt idx="291">
                  <c:v>2790.0630608406909</c:v>
                </c:pt>
                <c:pt idx="292">
                  <c:v>2752.6255870447553</c:v>
                </c:pt>
                <c:pt idx="293">
                  <c:v>2714.6472034942985</c:v>
                </c:pt>
                <c:pt idx="294">
                  <c:v>2675.7472351268839</c:v>
                </c:pt>
                <c:pt idx="295">
                  <c:v>2635.5940047709237</c:v>
                </c:pt>
                <c:pt idx="296">
                  <c:v>2593.9025488471561</c:v>
                </c:pt>
                <c:pt idx="297">
                  <c:v>2550.4311150472827</c:v>
                </c:pt>
                <c:pt idx="298">
                  <c:v>2504.9767143961299</c:v>
                </c:pt>
                <c:pt idx="299">
                  <c:v>2457.3699797519125</c:v>
                </c:pt>
                <c:pt idx="300">
                  <c:v>2407.4695543495873</c:v>
                </c:pt>
                <c:pt idx="301">
                  <c:v>2355.1562010464486</c:v>
                </c:pt>
                <c:pt idx="302">
                  <c:v>2300.326787054626</c:v>
                </c:pt>
                <c:pt idx="303">
                  <c:v>2242.8882599403219</c:v>
                </c:pt>
                <c:pt idx="304">
                  <c:v>2182.7516867494378</c:v>
                </c:pt>
                <c:pt idx="305">
                  <c:v>2119.826375874462</c:v>
                </c:pt>
                <c:pt idx="306">
                  <c:v>2054.0140352256285</c:v>
                </c:pt>
                <c:pt idx="307">
                  <c:v>1985.2028317112631</c:v>
                </c:pt>
                <c:pt idx="308">
                  <c:v>1913.2610916359758</c:v>
                </c:pt>
                <c:pt idx="309">
                  <c:v>1838.0301945610165</c:v>
                </c:pt>
                <c:pt idx="310">
                  <c:v>1759.3159191913189</c:v>
                </c:pt>
                <c:pt idx="311">
                  <c:v>1676.8770123793497</c:v>
                </c:pt>
                <c:pt idx="312">
                  <c:v>1590.408897143175</c:v>
                </c:pt>
                <c:pt idx="313">
                  <c:v>1499.5188418934699</c:v>
                </c:pt>
                <c:pt idx="314">
                  <c:v>1403.6857381896709</c:v>
                </c:pt>
                <c:pt idx="315">
                  <c:v>1302.1908050669258</c:v>
                </c:pt>
                <c:pt idx="316">
                  <c:v>1193.9894254505186</c:v>
                </c:pt>
                <c:pt idx="317">
                  <c:v>1077.4515890847467</c:v>
                </c:pt>
                <c:pt idx="318">
                  <c:v>949.76586460034946</c:v>
                </c:pt>
                <c:pt idx="319">
                  <c:v>805.28563848943827</c:v>
                </c:pt>
                <c:pt idx="320">
                  <c:v>629.15493203072901</c:v>
                </c:pt>
                <c:pt idx="321">
                  <c:v>1138.5982428993425</c:v>
                </c:pt>
                <c:pt idx="322">
                  <c:v>1415.9641185600717</c:v>
                </c:pt>
                <c:pt idx="323">
                  <c:v>1630.3343068466081</c:v>
                </c:pt>
                <c:pt idx="324">
                  <c:v>1812.5160731535479</c:v>
                </c:pt>
                <c:pt idx="325">
                  <c:v>1974.2916574715421</c:v>
                </c:pt>
                <c:pt idx="326">
                  <c:v>2121.4279502792542</c:v>
                </c:pt>
                <c:pt idx="327">
                  <c:v>2257.1326168421201</c:v>
                </c:pt>
                <c:pt idx="328">
                  <c:v>2383.3285227393344</c:v>
                </c:pt>
                <c:pt idx="329">
                  <c:v>2501.2221364260654</c:v>
                </c:pt>
                <c:pt idx="330">
                  <c:v>2611.5918387170168</c:v>
                </c:pt>
                <c:pt idx="331">
                  <c:v>2714.9486705660611</c:v>
                </c:pt>
                <c:pt idx="332">
                  <c:v>2811.632756737104</c:v>
                </c:pt>
                <c:pt idx="333">
                  <c:v>2901.8745922402627</c:v>
                </c:pt>
                <c:pt idx="334">
                  <c:v>2985.8358235971382</c:v>
                </c:pt>
                <c:pt idx="335">
                  <c:v>2943.7266242596261</c:v>
                </c:pt>
                <c:pt idx="336">
                  <c:v>2903.6768712634262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64E-4A0C-86A3-915518AC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4944"/>
        <c:axId val="778439536"/>
      </c:scatterChart>
      <c:valAx>
        <c:axId val="77844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9536"/>
        <c:crosses val="autoZero"/>
        <c:crossBetween val="midCat"/>
        <c:majorUnit val="10"/>
      </c:valAx>
      <c:valAx>
        <c:axId val="77843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α</a:t>
                </a:r>
                <a:r>
                  <a:rPr lang="de-DE" baseline="0">
                    <a:latin typeface="+mn-lt"/>
                    <a:cs typeface="+mn-cs"/>
                  </a:rPr>
                  <a:t> in W/m²*K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4944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Wärmeabgabe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Konvektion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Temperaturverlauf!$K$2:$K$338</c:f>
              <c:numCache>
                <c:formatCode>0.0</c:formatCode>
                <c:ptCount val="337"/>
                <c:pt idx="0">
                  <c:v>0</c:v>
                </c:pt>
                <c:pt idx="1">
                  <c:v>0.67295271349340602</c:v>
                </c:pt>
                <c:pt idx="2">
                  <c:v>1.5831138244302918</c:v>
                </c:pt>
                <c:pt idx="3">
                  <c:v>2.5576244869976663</c:v>
                </c:pt>
                <c:pt idx="4">
                  <c:v>3.5216410433957943</c:v>
                </c:pt>
                <c:pt idx="5">
                  <c:v>4.4227358601751519</c:v>
                </c:pt>
                <c:pt idx="6">
                  <c:v>5.2202663289480284</c:v>
                </c:pt>
                <c:pt idx="7">
                  <c:v>5.8822696085827708</c:v>
                </c:pt>
                <c:pt idx="8">
                  <c:v>6.3844021082086968</c:v>
                </c:pt>
                <c:pt idx="9">
                  <c:v>6.7095685296927634</c:v>
                </c:pt>
                <c:pt idx="10">
                  <c:v>6.8477771500616589</c:v>
                </c:pt>
                <c:pt idx="11">
                  <c:v>6.7960326234349449</c:v>
                </c:pt>
                <c:pt idx="12">
                  <c:v>6.5581846559375361</c:v>
                </c:pt>
                <c:pt idx="13">
                  <c:v>6.144703113112465</c:v>
                </c:pt>
                <c:pt idx="14">
                  <c:v>5.5723841781423484</c:v>
                </c:pt>
                <c:pt idx="15">
                  <c:v>4.864025393285738</c:v>
                </c:pt>
                <c:pt idx="16">
                  <c:v>4.04815694922722</c:v>
                </c:pt>
                <c:pt idx="17">
                  <c:v>3.1590189801259916</c:v>
                </c:pt>
                <c:pt idx="18">
                  <c:v>2.2372447442761443</c:v>
                </c:pt>
                <c:pt idx="19">
                  <c:v>1.3326246026459394</c:v>
                </c:pt>
                <c:pt idx="20">
                  <c:v>0.51486797260372141</c:v>
                </c:pt>
                <c:pt idx="21">
                  <c:v>-4.5405326648074208E-2</c:v>
                </c:pt>
                <c:pt idx="22">
                  <c:v>-0.72657116176302305</c:v>
                </c:pt>
                <c:pt idx="23">
                  <c:v>-1.6443689632686738</c:v>
                </c:pt>
                <c:pt idx="24">
                  <c:v>-2.6798350459895017</c:v>
                </c:pt>
                <c:pt idx="25">
                  <c:v>-3.7702059828554901</c:v>
                </c:pt>
                <c:pt idx="26">
                  <c:v>-4.8660949961889406</c:v>
                </c:pt>
                <c:pt idx="27">
                  <c:v>-5.9246116402715439</c:v>
                </c:pt>
                <c:pt idx="28">
                  <c:v>-6.9076710450673025</c:v>
                </c:pt>
                <c:pt idx="29">
                  <c:v>-7.7817486438089061</c:v>
                </c:pt>
                <c:pt idx="30">
                  <c:v>-8.5181162578401519</c:v>
                </c:pt>
                <c:pt idx="31">
                  <c:v>-9.0932196489069312</c:v>
                </c:pt>
                <c:pt idx="32">
                  <c:v>-9.4890522724652513</c:v>
                </c:pt>
                <c:pt idx="33">
                  <c:v>-5.3648744223347329</c:v>
                </c:pt>
                <c:pt idx="34">
                  <c:v>-1.8808558837494931</c:v>
                </c:pt>
                <c:pt idx="35">
                  <c:v>0.34195019426482487</c:v>
                </c:pt>
                <c:pt idx="36">
                  <c:v>3.2779522994365031</c:v>
                </c:pt>
                <c:pt idx="37">
                  <c:v>7.1681256391554067</c:v>
                </c:pt>
                <c:pt idx="38">
                  <c:v>11.643141249754622</c:v>
                </c:pt>
                <c:pt idx="39">
                  <c:v>16.550740170840903</c:v>
                </c:pt>
                <c:pt idx="40">
                  <c:v>21.793959093940195</c:v>
                </c:pt>
                <c:pt idx="41">
                  <c:v>27.297806852909595</c:v>
                </c:pt>
                <c:pt idx="42">
                  <c:v>32.997306413806427</c:v>
                </c:pt>
                <c:pt idx="43">
                  <c:v>38.832234290932746</c:v>
                </c:pt>
                <c:pt idx="44">
                  <c:v>44.744637931896946</c:v>
                </c:pt>
                <c:pt idx="45">
                  <c:v>50.677726275045629</c:v>
                </c:pt>
                <c:pt idx="46">
                  <c:v>56.575526160638688</c:v>
                </c:pt>
                <c:pt idx="47">
                  <c:v>55.492909807628806</c:v>
                </c:pt>
                <c:pt idx="48">
                  <c:v>54.517971468278887</c:v>
                </c:pt>
                <c:pt idx="49">
                  <c:v>53.604175801825583</c:v>
                </c:pt>
                <c:pt idx="50">
                  <c:v>52.707987437216033</c:v>
                </c:pt>
                <c:pt idx="51">
                  <c:v>51.789308429272893</c:v>
                </c:pt>
                <c:pt idx="52">
                  <c:v>50.811947934411222</c:v>
                </c:pt>
                <c:pt idx="53">
                  <c:v>49.744099605325076</c:v>
                </c:pt>
                <c:pt idx="54">
                  <c:v>48.558799917087043</c:v>
                </c:pt>
                <c:pt idx="55">
                  <c:v>47.234340231411437</c:v>
                </c:pt>
                <c:pt idx="56">
                  <c:v>45.754606712641959</c:v>
                </c:pt>
                <c:pt idx="57">
                  <c:v>44.109324975521886</c:v>
                </c:pt>
                <c:pt idx="58">
                  <c:v>42.29419027802021</c:v>
                </c:pt>
                <c:pt idx="59">
                  <c:v>40.310868868310436</c:v>
                </c:pt>
                <c:pt idx="60">
                  <c:v>38.166861455304208</c:v>
                </c:pt>
                <c:pt idx="61">
                  <c:v>35.875225414153377</c:v>
                </c:pt>
                <c:pt idx="62">
                  <c:v>33.454157999884728</c:v>
                </c:pt>
                <c:pt idx="63">
                  <c:v>30.926448286778228</c:v>
                </c:pt>
                <c:pt idx="64">
                  <c:v>28.318810570441435</c:v>
                </c:pt>
                <c:pt idx="65">
                  <c:v>25.661116390205514</c:v>
                </c:pt>
                <c:pt idx="66">
                  <c:v>22.985546018044964</c:v>
                </c:pt>
                <c:pt idx="67">
                  <c:v>20.325683130425773</c:v>
                </c:pt>
                <c:pt idx="68">
                  <c:v>17.715578401514357</c:v>
                </c:pt>
                <c:pt idx="69">
                  <c:v>15.188808972010685</c:v>
                </c:pt>
                <c:pt idx="70">
                  <c:v>12.777561301739597</c:v>
                </c:pt>
                <c:pt idx="71">
                  <c:v>10.511765122055245</c:v>
                </c:pt>
                <c:pt idx="72">
                  <c:v>8.4183067259549738</c:v>
                </c:pt>
                <c:pt idx="73">
                  <c:v>6.5203521321098119</c:v>
                </c:pt>
                <c:pt idx="74">
                  <c:v>4.8368183354774024</c:v>
                </c:pt>
                <c:pt idx="75">
                  <c:v>3.3820540263386967</c:v>
                </c:pt>
                <c:pt idx="76">
                  <c:v>2.1658632198892591</c:v>
                </c:pt>
                <c:pt idx="77">
                  <c:v>1.1942635889764701</c:v>
                </c:pt>
                <c:pt idx="78">
                  <c:v>0.47261851366489704</c:v>
                </c:pt>
                <c:pt idx="79">
                  <c:v>2.5976452732163965E-2</c:v>
                </c:pt>
                <c:pt idx="80">
                  <c:v>-0.26774965097728742</c:v>
                </c:pt>
                <c:pt idx="81">
                  <c:v>1.6587522801888199</c:v>
                </c:pt>
                <c:pt idx="82">
                  <c:v>4.7232134321154913</c:v>
                </c:pt>
                <c:pt idx="83">
                  <c:v>8.3911354269318572</c:v>
                </c:pt>
                <c:pt idx="84">
                  <c:v>12.504203187882315</c:v>
                </c:pt>
                <c:pt idx="85">
                  <c:v>16.978691487014839</c:v>
                </c:pt>
                <c:pt idx="86">
                  <c:v>21.756845129613495</c:v>
                </c:pt>
                <c:pt idx="87">
                  <c:v>26.791534693809854</c:v>
                </c:pt>
                <c:pt idx="88">
                  <c:v>32.039707903306194</c:v>
                </c:pt>
                <c:pt idx="89">
                  <c:v>37.459194033728792</c:v>
                </c:pt>
                <c:pt idx="90">
                  <c:v>43.007095461517025</c:v>
                </c:pt>
                <c:pt idx="91">
                  <c:v>48.639054726656312</c:v>
                </c:pt>
                <c:pt idx="92">
                  <c:v>54.309062659635792</c:v>
                </c:pt>
                <c:pt idx="93">
                  <c:v>59.969629070373898</c:v>
                </c:pt>
                <c:pt idx="94">
                  <c:v>65.572208796313902</c:v>
                </c:pt>
                <c:pt idx="95">
                  <c:v>63.969209649695919</c:v>
                </c:pt>
                <c:pt idx="96">
                  <c:v>62.508938828588995</c:v>
                </c:pt>
                <c:pt idx="97">
                  <c:v>61.140906657637345</c:v>
                </c:pt>
                <c:pt idx="98">
                  <c:v>59.818153078131296</c:v>
                </c:pt>
                <c:pt idx="99">
                  <c:v>58.497636309079056</c:v>
                </c:pt>
                <c:pt idx="100">
                  <c:v>57.140651682265613</c:v>
                </c:pt>
                <c:pt idx="101">
                  <c:v>55.713257895177506</c:v>
                </c:pt>
                <c:pt idx="102">
                  <c:v>54.186685471511467</c:v>
                </c:pt>
                <c:pt idx="103">
                  <c:v>52.537701514690248</c:v>
                </c:pt>
                <c:pt idx="104">
                  <c:v>50.748905794525633</c:v>
                </c:pt>
                <c:pt idx="105">
                  <c:v>48.808935625696797</c:v>
                </c:pt>
                <c:pt idx="106">
                  <c:v>46.712560621989432</c:v>
                </c:pt>
                <c:pt idx="107">
                  <c:v>44.460652955375757</c:v>
                </c:pt>
                <c:pt idx="108">
                  <c:v>42.060023919330149</c:v>
                </c:pt>
                <c:pt idx="109">
                  <c:v>39.52312310312535</c:v>
                </c:pt>
                <c:pt idx="110">
                  <c:v>36.867602056035011</c:v>
                </c:pt>
                <c:pt idx="111">
                  <c:v>34.115749707932935</c:v>
                </c:pt>
                <c:pt idx="112">
                  <c:v>31.293811794648313</c:v>
                </c:pt>
                <c:pt idx="113">
                  <c:v>28.431210925021425</c:v>
                </c:pt>
                <c:pt idx="114">
                  <c:v>25.559687572434182</c:v>
                </c:pt>
                <c:pt idx="115">
                  <c:v>22.712385069291891</c:v>
                </c:pt>
                <c:pt idx="116">
                  <c:v>19.922903566360027</c:v>
                </c:pt>
                <c:pt idx="117">
                  <c:v>17.224348875780457</c:v>
                </c:pt>
                <c:pt idx="118">
                  <c:v>14.648402184101599</c:v>
                </c:pt>
                <c:pt idx="119">
                  <c:v>12.224435896143479</c:v>
                </c:pt>
                <c:pt idx="120">
                  <c:v>9.978699529105441</c:v>
                </c:pt>
                <c:pt idx="121">
                  <c:v>7.9335979358690842</c:v>
                </c:pt>
                <c:pt idx="122">
                  <c:v>6.1070828177520262</c:v>
                </c:pt>
                <c:pt idx="123">
                  <c:v>4.5121788960552447</c:v>
                </c:pt>
                <c:pt idx="124">
                  <c:v>3.1566719849396581</c:v>
                </c:pt>
                <c:pt idx="125">
                  <c:v>2.0430092863680951</c:v>
                </c:pt>
                <c:pt idx="126">
                  <c:v>1.1685475487718817</c:v>
                </c:pt>
                <c:pt idx="127">
                  <c:v>0.52666257855633813</c:v>
                </c:pt>
                <c:pt idx="128">
                  <c:v>0.11193754445826451</c:v>
                </c:pt>
                <c:pt idx="129">
                  <c:v>2.4331152622618477</c:v>
                </c:pt>
                <c:pt idx="130">
                  <c:v>5.6422873916291909</c:v>
                </c:pt>
                <c:pt idx="131">
                  <c:v>9.3855737541537412</c:v>
                </c:pt>
                <c:pt idx="132">
                  <c:v>13.54017554693116</c:v>
                </c:pt>
                <c:pt idx="133">
                  <c:v>18.035371367593005</c:v>
                </c:pt>
                <c:pt idx="134">
                  <c:v>22.819977320913715</c:v>
                </c:pt>
                <c:pt idx="135">
                  <c:v>27.850776255888153</c:v>
                </c:pt>
                <c:pt idx="136">
                  <c:v>33.087293431582168</c:v>
                </c:pt>
                <c:pt idx="137">
                  <c:v>38.489177546660748</c:v>
                </c:pt>
                <c:pt idx="138">
                  <c:v>44.014880762561432</c:v>
                </c:pt>
                <c:pt idx="139">
                  <c:v>49.621084903871925</c:v>
                </c:pt>
                <c:pt idx="140">
                  <c:v>55.262603993510758</c:v>
                </c:pt>
                <c:pt idx="141">
                  <c:v>60.892614192118643</c:v>
                </c:pt>
                <c:pt idx="142">
                  <c:v>66.463118748233313</c:v>
                </c:pt>
                <c:pt idx="143">
                  <c:v>64.807548666143703</c:v>
                </c:pt>
                <c:pt idx="144">
                  <c:v>63.298324408426723</c:v>
                </c:pt>
                <c:pt idx="145">
                  <c:v>61.884554793604579</c:v>
                </c:pt>
                <c:pt idx="146">
                  <c:v>60.518930641768549</c:v>
                </c:pt>
                <c:pt idx="147">
                  <c:v>59.158108627261385</c:v>
                </c:pt>
                <c:pt idx="148">
                  <c:v>57.76312516482848</c:v>
                </c:pt>
                <c:pt idx="149">
                  <c:v>56.299817714390329</c:v>
                </c:pt>
                <c:pt idx="150">
                  <c:v>54.739228426844065</c:v>
                </c:pt>
                <c:pt idx="151">
                  <c:v>53.057964327290925</c:v>
                </c:pt>
                <c:pt idx="152">
                  <c:v>51.238489158683194</c:v>
                </c:pt>
                <c:pt idx="153">
                  <c:v>49.269324398192417</c:v>
                </c:pt>
                <c:pt idx="154">
                  <c:v>47.14514055707096</c:v>
                </c:pt>
                <c:pt idx="155">
                  <c:v>44.866724397461262</c:v>
                </c:pt>
                <c:pt idx="156">
                  <c:v>42.440812852481415</c:v>
                </c:pt>
                <c:pt idx="157">
                  <c:v>39.879789930649778</c:v>
                </c:pt>
                <c:pt idx="158">
                  <c:v>37.20124844941391</c:v>
                </c:pt>
                <c:pt idx="159">
                  <c:v>34.427423824820394</c:v>
                </c:pt>
                <c:pt idx="160">
                  <c:v>31.584512123103156</c:v>
                </c:pt>
                <c:pt idx="161">
                  <c:v>28.70188896651463</c:v>
                </c:pt>
                <c:pt idx="162">
                  <c:v>25.8112495294788</c:v>
                </c:pt>
                <c:pt idx="163">
                  <c:v>22.945692653394033</c:v>
                </c:pt>
                <c:pt idx="164">
                  <c:v>20.13877398518634</c:v>
                </c:pt>
                <c:pt idx="165">
                  <c:v>17.423553988857499</c:v>
                </c:pt>
                <c:pt idx="166">
                  <c:v>14.831666722728066</c:v>
                </c:pt>
                <c:pt idx="167">
                  <c:v>12.392434504252101</c:v>
                </c:pt>
                <c:pt idx="168">
                  <c:v>10.132052155730957</c:v>
                </c:pt>
                <c:pt idx="169">
                  <c:v>8.0728627093641645</c:v>
                </c:pt>
                <c:pt idx="170">
                  <c:v>6.2327447612529667</c:v>
                </c:pt>
                <c:pt idx="171">
                  <c:v>4.624631224109871</c:v>
                </c:pt>
                <c:pt idx="172">
                  <c:v>3.2561829444316741</c:v>
                </c:pt>
                <c:pt idx="173">
                  <c:v>2.1296574391888132</c:v>
                </c:pt>
                <c:pt idx="174">
                  <c:v>1.2420760566206215</c:v>
                </c:pt>
                <c:pt idx="175">
                  <c:v>0.58606363382813054</c:v>
                </c:pt>
                <c:pt idx="176">
                  <c:v>0.15348224995999435</c:v>
                </c:pt>
                <c:pt idx="177">
                  <c:v>2.5105815477767717</c:v>
                </c:pt>
                <c:pt idx="178">
                  <c:v>5.7320781413525062</c:v>
                </c:pt>
                <c:pt idx="179">
                  <c:v>9.4819424645929136</c:v>
                </c:pt>
                <c:pt idx="180">
                  <c:v>13.640154864927286</c:v>
                </c:pt>
                <c:pt idx="181">
                  <c:v>18.137092449496006</c:v>
                </c:pt>
                <c:pt idx="182">
                  <c:v>22.922145647083688</c:v>
                </c:pt>
                <c:pt idx="183">
                  <c:v>27.952446001585962</c:v>
                </c:pt>
                <c:pt idx="184">
                  <c:v>33.187751442311068</c:v>
                </c:pt>
                <c:pt idx="185">
                  <c:v>38.587876363601801</c:v>
                </c:pt>
                <c:pt idx="186">
                  <c:v>44.111396649007972</c:v>
                </c:pt>
                <c:pt idx="187">
                  <c:v>49.715089851264253</c:v>
                </c:pt>
                <c:pt idx="188">
                  <c:v>55.353846105772128</c:v>
                </c:pt>
                <c:pt idx="189">
                  <c:v>60.980903369823636</c:v>
                </c:pt>
                <c:pt idx="190">
                  <c:v>66.548315874245418</c:v>
                </c:pt>
                <c:pt idx="191">
                  <c:v>64.887709211430604</c:v>
                </c:pt>
                <c:pt idx="192">
                  <c:v>63.37379562732454</c:v>
                </c:pt>
                <c:pt idx="193">
                  <c:v>61.955645451207317</c:v>
                </c:pt>
                <c:pt idx="194">
                  <c:v>60.585916024476191</c:v>
                </c:pt>
                <c:pt idx="195">
                  <c:v>59.221235093362075</c:v>
                </c:pt>
                <c:pt idx="196">
                  <c:v>57.82261422226631</c:v>
                </c:pt>
                <c:pt idx="197">
                  <c:v>56.355869626114142</c:v>
                </c:pt>
                <c:pt idx="198">
                  <c:v>54.792025356614509</c:v>
                </c:pt>
                <c:pt idx="199">
                  <c:v>53.107673049290646</c:v>
                </c:pt>
                <c:pt idx="200">
                  <c:v>51.285263362115856</c:v>
                </c:pt>
                <c:pt idx="201">
                  <c:v>49.31330662314096</c:v>
                </c:pt>
                <c:pt idx="202">
                  <c:v>47.186463800445395</c:v>
                </c:pt>
                <c:pt idx="203">
                  <c:v>44.905513428296572</c:v>
                </c:pt>
                <c:pt idx="204">
                  <c:v>42.477185274624617</c:v>
                </c:pt>
                <c:pt idx="205">
                  <c:v>39.913857028452085</c:v>
                </c:pt>
                <c:pt idx="206">
                  <c:v>37.233115848816539</c:v>
                </c:pt>
                <c:pt idx="207">
                  <c:v>34.457191998490288</c:v>
                </c:pt>
                <c:pt idx="208">
                  <c:v>31.612276764248413</c:v>
                </c:pt>
                <c:pt idx="209">
                  <c:v>28.727741251796552</c:v>
                </c:pt>
                <c:pt idx="210">
                  <c:v>25.835276287040685</c:v>
                </c:pt>
                <c:pt idx="211">
                  <c:v>22.967976447327665</c:v>
                </c:pt>
                <c:pt idx="212">
                  <c:v>20.159393122469567</c:v>
                </c:pt>
                <c:pt idx="213">
                  <c:v>17.442582448374111</c:v>
                </c:pt>
                <c:pt idx="214">
                  <c:v>14.849173997417441</c:v>
                </c:pt>
                <c:pt idx="215">
                  <c:v>12.40848533483959</c:v>
                </c:pt>
                <c:pt idx="216">
                  <c:v>10.14670611415978</c:v>
                </c:pt>
                <c:pt idx="217">
                  <c:v>8.0861735543029916</c:v>
                </c:pt>
                <c:pt idx="218">
                  <c:v>6.2447594197851455</c:v>
                </c:pt>
                <c:pt idx="219">
                  <c:v>4.6353881114251161</c:v>
                </c:pt>
                <c:pt idx="220">
                  <c:v>3.2657090048746467</c:v>
                </c:pt>
                <c:pt idx="221">
                  <c:v>2.1379624282564893</c:v>
                </c:pt>
                <c:pt idx="222">
                  <c:v>1.2491398623833845</c:v>
                </c:pt>
                <c:pt idx="223">
                  <c:v>0.59180108952130017</c:v>
                </c:pt>
                <c:pt idx="224">
                  <c:v>0.15758790687681398</c:v>
                </c:pt>
                <c:pt idx="225">
                  <c:v>2.5179936748730367</c:v>
                </c:pt>
                <c:pt idx="226">
                  <c:v>5.7406526209377589</c:v>
                </c:pt>
                <c:pt idx="227">
                  <c:v>9.4911384757679151</c:v>
                </c:pt>
                <c:pt idx="228">
                  <c:v>13.649691828014262</c:v>
                </c:pt>
                <c:pt idx="229">
                  <c:v>18.146793302741106</c:v>
                </c:pt>
                <c:pt idx="230">
                  <c:v>22.931887611741516</c:v>
                </c:pt>
                <c:pt idx="231">
                  <c:v>27.962139314315436</c:v>
                </c:pt>
                <c:pt idx="232">
                  <c:v>33.197328395124835</c:v>
                </c:pt>
                <c:pt idx="233">
                  <c:v>38.597284967947566</c:v>
                </c:pt>
                <c:pt idx="234">
                  <c:v>44.120596660771042</c:v>
                </c:pt>
                <c:pt idx="235">
                  <c:v>49.724050117538766</c:v>
                </c:pt>
                <c:pt idx="236">
                  <c:v>55.362542704540715</c:v>
                </c:pt>
                <c:pt idx="237">
                  <c:v>60.989318251569827</c:v>
                </c:pt>
                <c:pt idx="238">
                  <c:v>66.556435835371559</c:v>
                </c:pt>
                <c:pt idx="239">
                  <c:v>64.895349062613775</c:v>
                </c:pt>
                <c:pt idx="240">
                  <c:v>63.380988476583553</c:v>
                </c:pt>
                <c:pt idx="241">
                  <c:v>61.962420737379418</c:v>
                </c:pt>
                <c:pt idx="242">
                  <c:v>60.592299994772901</c:v>
                </c:pt>
                <c:pt idx="243">
                  <c:v>59.227251237084324</c:v>
                </c:pt>
                <c:pt idx="244">
                  <c:v>57.828283659460951</c:v>
                </c:pt>
                <c:pt idx="245">
                  <c:v>56.361211451211716</c:v>
                </c:pt>
                <c:pt idx="246">
                  <c:v>54.797056938276818</c:v>
                </c:pt>
                <c:pt idx="247">
                  <c:v>53.11241028869312</c:v>
                </c:pt>
                <c:pt idx="248">
                  <c:v>51.289720912635516</c:v>
                </c:pt>
                <c:pt idx="249">
                  <c:v>49.317498074906112</c:v>
                </c:pt>
                <c:pt idx="250">
                  <c:v>47.190401833445748</c:v>
                </c:pt>
                <c:pt idx="251">
                  <c:v>44.909209937794905</c:v>
                </c:pt>
                <c:pt idx="252">
                  <c:v>42.480651472493662</c:v>
                </c:pt>
                <c:pt idx="253">
                  <c:v>39.917103523831216</c:v>
                </c:pt>
                <c:pt idx="254">
                  <c:v>37.236152711173723</c:v>
                </c:pt>
                <c:pt idx="255">
                  <c:v>34.46002880582116</c:v>
                </c:pt>
                <c:pt idx="256">
                  <c:v>31.614922638759801</c:v>
                </c:pt>
                <c:pt idx="257">
                  <c:v>28.730204885021344</c:v>
                </c:pt>
                <c:pt idx="258">
                  <c:v>25.83756595591214</c:v>
                </c:pt>
                <c:pt idx="259">
                  <c:v>22.970100022294801</c:v>
                </c:pt>
                <c:pt idx="260">
                  <c:v>20.161358068231586</c:v>
                </c:pt>
                <c:pt idx="261">
                  <c:v>17.44439581720329</c:v>
                </c:pt>
                <c:pt idx="262">
                  <c:v>14.8508424142255</c:v>
                </c:pt>
                <c:pt idx="263">
                  <c:v>12.410014971949348</c:v>
                </c:pt>
                <c:pt idx="264">
                  <c:v>10.148102651817293</c:v>
                </c:pt>
                <c:pt idx="265">
                  <c:v>8.0874421195803343</c:v>
                </c:pt>
                <c:pt idx="266">
                  <c:v>6.245904490065679</c:v>
                </c:pt>
                <c:pt idx="267">
                  <c:v>4.6364133552106468</c:v>
                </c:pt>
                <c:pt idx="268">
                  <c:v>3.2666170016304896</c:v>
                </c:pt>
                <c:pt idx="269">
                  <c:v>2.1387541275286521</c:v>
                </c:pt>
                <c:pt idx="270">
                  <c:v>1.2498133861901246</c:v>
                </c:pt>
                <c:pt idx="271">
                  <c:v>0.59234841677024952</c:v>
                </c:pt>
                <c:pt idx="272">
                  <c:v>0.15798033677868065</c:v>
                </c:pt>
                <c:pt idx="273">
                  <c:v>2.5187001455768758</c:v>
                </c:pt>
                <c:pt idx="274">
                  <c:v>5.7414697274738868</c:v>
                </c:pt>
                <c:pt idx="275">
                  <c:v>9.4920147515328832</c:v>
                </c:pt>
                <c:pt idx="276">
                  <c:v>13.650600560176695</c:v>
                </c:pt>
                <c:pt idx="277">
                  <c:v>18.147717630809897</c:v>
                </c:pt>
                <c:pt idx="278">
                  <c:v>22.932815843079432</c:v>
                </c:pt>
                <c:pt idx="279">
                  <c:v>27.963062899943502</c:v>
                </c:pt>
                <c:pt idx="280">
                  <c:v>33.198240886359478</c:v>
                </c:pt>
                <c:pt idx="281">
                  <c:v>38.598181413156716</c:v>
                </c:pt>
                <c:pt idx="282">
                  <c:v>44.121473226875978</c:v>
                </c:pt>
                <c:pt idx="283">
                  <c:v>49.724903837354816</c:v>
                </c:pt>
                <c:pt idx="284">
                  <c:v>55.363371299613902</c:v>
                </c:pt>
                <c:pt idx="285">
                  <c:v>60.990120002807707</c:v>
                </c:pt>
                <c:pt idx="286">
                  <c:v>66.557209485270192</c:v>
                </c:pt>
                <c:pt idx="287">
                  <c:v>64.896076968058011</c:v>
                </c:pt>
                <c:pt idx="288">
                  <c:v>63.381673792132148</c:v>
                </c:pt>
                <c:pt idx="289">
                  <c:v>61.963066267992872</c:v>
                </c:pt>
                <c:pt idx="290">
                  <c:v>60.592908241313694</c:v>
                </c:pt>
                <c:pt idx="291">
                  <c:v>59.227824437640635</c:v>
                </c:pt>
                <c:pt idx="292">
                  <c:v>57.82882382637672</c:v>
                </c:pt>
                <c:pt idx="293">
                  <c:v>56.361720403828031</c:v>
                </c:pt>
                <c:pt idx="294">
                  <c:v>54.797536331500481</c:v>
                </c:pt>
                <c:pt idx="295">
                  <c:v>53.11286163760596</c:v>
                </c:pt>
                <c:pt idx="296">
                  <c:v>51.29014561342585</c:v>
                </c:pt>
                <c:pt idx="297">
                  <c:v>49.317897422452617</c:v>
                </c:pt>
                <c:pt idx="298">
                  <c:v>47.19077703590591</c:v>
                </c:pt>
                <c:pt idx="299">
                  <c:v>44.909562128554363</c:v>
                </c:pt>
                <c:pt idx="300">
                  <c:v>42.480981719821997</c:v>
                </c:pt>
                <c:pt idx="301">
                  <c:v>39.917412838567031</c:v>
                </c:pt>
                <c:pt idx="302">
                  <c:v>37.236442052733693</c:v>
                </c:pt>
                <c:pt idx="303">
                  <c:v>34.460299086792638</c:v>
                </c:pt>
                <c:pt idx="304">
                  <c:v>31.615174728301248</c:v>
                </c:pt>
                <c:pt idx="305">
                  <c:v>28.730439611255804</c:v>
                </c:pt>
                <c:pt idx="306">
                  <c:v>25.837784107459328</c:v>
                </c:pt>
                <c:pt idx="307">
                  <c:v>22.970302349044665</c:v>
                </c:pt>
                <c:pt idx="308">
                  <c:v>20.161545281415222</c:v>
                </c:pt>
                <c:pt idx="309">
                  <c:v>17.444568588757431</c:v>
                </c:pt>
                <c:pt idx="310">
                  <c:v>14.851001375370689</c:v>
                </c:pt>
                <c:pt idx="311">
                  <c:v>12.410160710787594</c:v>
                </c:pt>
                <c:pt idx="312">
                  <c:v>10.14823570957174</c:v>
                </c:pt>
                <c:pt idx="313">
                  <c:v>8.0875629847770139</c:v>
                </c:pt>
                <c:pt idx="314">
                  <c:v>6.2460135893427022</c:v>
                </c:pt>
                <c:pt idx="315">
                  <c:v>4.6365110381593251</c:v>
                </c:pt>
                <c:pt idx="316">
                  <c:v>3.2667035141196803</c:v>
                </c:pt>
                <c:pt idx="317">
                  <c:v>2.1388295602077259</c:v>
                </c:pt>
                <c:pt idx="318">
                  <c:v>1.2498775604809256</c:v>
                </c:pt>
                <c:pt idx="319">
                  <c:v>0.59240056930931662</c:v>
                </c:pt>
                <c:pt idx="320">
                  <c:v>0.15801773671486807</c:v>
                </c:pt>
                <c:pt idx="321">
                  <c:v>2.5187674566941469</c:v>
                </c:pt>
                <c:pt idx="322">
                  <c:v>5.7415475783809047</c:v>
                </c:pt>
                <c:pt idx="323">
                  <c:v>9.4920982393246618</c:v>
                </c:pt>
                <c:pt idx="324">
                  <c:v>13.650687139980111</c:v>
                </c:pt>
                <c:pt idx="325">
                  <c:v>18.147805696334011</c:v>
                </c:pt>
                <c:pt idx="326">
                  <c:v>22.932904280361566</c:v>
                </c:pt>
                <c:pt idx="327">
                  <c:v>27.963150894514023</c:v>
                </c:pt>
                <c:pt idx="328">
                  <c:v>33.198327823843833</c:v>
                </c:pt>
                <c:pt idx="329">
                  <c:v>38.598266821805446</c:v>
                </c:pt>
                <c:pt idx="330">
                  <c:v>44.121556741505472</c:v>
                </c:pt>
                <c:pt idx="331">
                  <c:v>49.724985175276593</c:v>
                </c:pt>
                <c:pt idx="332">
                  <c:v>55.363450243756169</c:v>
                </c:pt>
                <c:pt idx="333">
                  <c:v>60.990196389390192</c:v>
                </c:pt>
                <c:pt idx="334">
                  <c:v>66.557283194489031</c:v>
                </c:pt>
                <c:pt idx="335">
                  <c:v>64.896146318983398</c:v>
                </c:pt>
                <c:pt idx="336">
                  <c:v>63.381739085314464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A0-49B4-98F3-FCF675EAE627}"/>
            </c:ext>
          </c:extLst>
        </c:ser>
        <c:ser>
          <c:idx val="1"/>
          <c:order val="1"/>
          <c:tx>
            <c:v>Wärmestrahlung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Temperaturverlauf!$L$2:$L$338</c:f>
              <c:numCache>
                <c:formatCode>0.0</c:formatCode>
                <c:ptCount val="337"/>
                <c:pt idx="0">
                  <c:v>0</c:v>
                </c:pt>
                <c:pt idx="1">
                  <c:v>2.7984360031970867</c:v>
                </c:pt>
                <c:pt idx="2">
                  <c:v>5.4453472439689037</c:v>
                </c:pt>
                <c:pt idx="3">
                  <c:v>7.8921376097934415</c:v>
                </c:pt>
                <c:pt idx="4">
                  <c:v>10.098447881069376</c:v>
                </c:pt>
                <c:pt idx="5">
                  <c:v>12.029914068817099</c:v>
                </c:pt>
                <c:pt idx="6">
                  <c:v>13.657993420122178</c:v>
                </c:pt>
                <c:pt idx="7">
                  <c:v>14.960013349353018</c:v>
                </c:pt>
                <c:pt idx="8">
                  <c:v>15.919229507836823</c:v>
                </c:pt>
                <c:pt idx="9">
                  <c:v>16.524837213369214</c:v>
                </c:pt>
                <c:pt idx="10">
                  <c:v>16.771920232157257</c:v>
                </c:pt>
                <c:pt idx="11">
                  <c:v>16.661334530651747</c:v>
                </c:pt>
                <c:pt idx="12">
                  <c:v>16.199529816981862</c:v>
                </c:pt>
                <c:pt idx="13">
                  <c:v>15.398313393262054</c:v>
                </c:pt>
                <c:pt idx="14">
                  <c:v>14.274560761981711</c:v>
                </c:pt>
                <c:pt idx="15">
                  <c:v>12.849876257041553</c:v>
                </c:pt>
                <c:pt idx="16">
                  <c:v>11.150204904027085</c:v>
                </c:pt>
                <c:pt idx="17">
                  <c:v>9.2053934812623304</c:v>
                </c:pt>
                <c:pt idx="18">
                  <c:v>7.0486930807218746</c:v>
                </c:pt>
                <c:pt idx="19">
                  <c:v>4.7161829702056437</c:v>
                </c:pt>
                <c:pt idx="20">
                  <c:v>2.2460589456209914</c:v>
                </c:pt>
                <c:pt idx="21">
                  <c:v>-0.32242943196598212</c:v>
                </c:pt>
                <c:pt idx="22">
                  <c:v>-2.9522956337166768</c:v>
                </c:pt>
                <c:pt idx="23">
                  <c:v>-5.5944250304037535</c:v>
                </c:pt>
                <c:pt idx="24">
                  <c:v>-8.1957375543689075</c:v>
                </c:pt>
                <c:pt idx="25">
                  <c:v>-10.706428112818989</c:v>
                </c:pt>
                <c:pt idx="26">
                  <c:v>-13.079146412249223</c:v>
                </c:pt>
                <c:pt idx="27">
                  <c:v>-15.269408630598393</c:v>
                </c:pt>
                <c:pt idx="28">
                  <c:v>-17.236213242022572</c:v>
                </c:pt>
                <c:pt idx="29">
                  <c:v>-18.942695982351186</c:v>
                </c:pt>
                <c:pt idx="30">
                  <c:v>-20.356763178573622</c:v>
                </c:pt>
                <c:pt idx="31">
                  <c:v>-21.451669050339202</c:v>
                </c:pt>
                <c:pt idx="32">
                  <c:v>-22.206512112325367</c:v>
                </c:pt>
                <c:pt idx="33">
                  <c:v>-14.349173515575401</c:v>
                </c:pt>
                <c:pt idx="34">
                  <c:v>-6.3906468573615625</c:v>
                </c:pt>
                <c:pt idx="35">
                  <c:v>1.6921432946088382</c:v>
                </c:pt>
                <c:pt idx="36">
                  <c:v>9.9334580120071401</c:v>
                </c:pt>
                <c:pt idx="37">
                  <c:v>18.304520070862601</c:v>
                </c:pt>
                <c:pt idx="38">
                  <c:v>26.762920358986666</c:v>
                </c:pt>
                <c:pt idx="39">
                  <c:v>35.270699544852874</c:v>
                </c:pt>
                <c:pt idx="40">
                  <c:v>43.788621094426205</c:v>
                </c:pt>
                <c:pt idx="41">
                  <c:v>52.275204617174815</c:v>
                </c:pt>
                <c:pt idx="42">
                  <c:v>60.686817083780909</c:v>
                </c:pt>
                <c:pt idx="43">
                  <c:v>68.978189620388861</c:v>
                </c:pt>
                <c:pt idx="44">
                  <c:v>77.103144963637646</c:v>
                </c:pt>
                <c:pt idx="45">
                  <c:v>85.015431441838373</c:v>
                </c:pt>
                <c:pt idx="46">
                  <c:v>92.66959946094488</c:v>
                </c:pt>
                <c:pt idx="47">
                  <c:v>90.917158904273791</c:v>
                </c:pt>
                <c:pt idx="48">
                  <c:v>89.309133347366185</c:v>
                </c:pt>
                <c:pt idx="49">
                  <c:v>87.788606997242212</c:v>
                </c:pt>
                <c:pt idx="50">
                  <c:v>86.302480132177379</c:v>
                </c:pt>
                <c:pt idx="51">
                  <c:v>84.801995985027133</c:v>
                </c:pt>
                <c:pt idx="52">
                  <c:v>83.24319615772842</c:v>
                </c:pt>
                <c:pt idx="53">
                  <c:v>81.587296439536061</c:v>
                </c:pt>
                <c:pt idx="54">
                  <c:v>79.800978691994416</c:v>
                </c:pt>
                <c:pt idx="55">
                  <c:v>77.856597860494915</c:v>
                </c:pt>
                <c:pt idx="56">
                  <c:v>75.73230602004223</c:v>
                </c:pt>
                <c:pt idx="57">
                  <c:v>73.412097558184399</c:v>
                </c:pt>
                <c:pt idx="58">
                  <c:v>70.885781092729587</c:v>
                </c:pt>
                <c:pt idx="59">
                  <c:v>68.148884521069789</c:v>
                </c:pt>
                <c:pt idx="60">
                  <c:v>65.202499754981986</c:v>
                </c:pt>
                <c:pt idx="61">
                  <c:v>62.053073303594381</c:v>
                </c:pt>
                <c:pt idx="62">
                  <c:v>58.712148052829527</c:v>
                </c:pt>
                <c:pt idx="63">
                  <c:v>55.196060498120225</c:v>
                </c:pt>
                <c:pt idx="64">
                  <c:v>51.52559647507406</c:v>
                </c:pt>
                <c:pt idx="65">
                  <c:v>47.725607256826947</c:v>
                </c:pt>
                <c:pt idx="66">
                  <c:v>43.824586893817809</c:v>
                </c:pt>
                <c:pt idx="67">
                  <c:v>39.854210989753895</c:v>
                </c:pt>
                <c:pt idx="68">
                  <c:v>35.848836837148198</c:v>
                </c:pt>
                <c:pt idx="69">
                  <c:v>31.844965043472559</c:v>
                </c:pt>
                <c:pt idx="70">
                  <c:v>27.88066349073501</c:v>
                </c:pt>
                <c:pt idx="71">
                  <c:v>23.994955668212896</c:v>
                </c:pt>
                <c:pt idx="72">
                  <c:v>20.22717703179179</c:v>
                </c:pt>
                <c:pt idx="73">
                  <c:v>16.616304949078973</c:v>
                </c:pt>
                <c:pt idx="74">
                  <c:v>13.200269789381904</c:v>
                </c:pt>
                <c:pt idx="75">
                  <c:v>10.015256489970955</c:v>
                </c:pt>
                <c:pt idx="76">
                  <c:v>7.0950068592838855</c:v>
                </c:pt>
                <c:pt idx="77">
                  <c:v>4.4701314230105567</c:v>
                </c:pt>
                <c:pt idx="78">
                  <c:v>2.1674304412364447</c:v>
                </c:pt>
                <c:pt idx="79">
                  <c:v>0.20917918461246152</c:v>
                </c:pt>
                <c:pt idx="80">
                  <c:v>-1.388080961878444</c:v>
                </c:pt>
                <c:pt idx="81">
                  <c:v>5.8257726854028062</c:v>
                </c:pt>
                <c:pt idx="82">
                  <c:v>13.200334505146582</c:v>
                </c:pt>
                <c:pt idx="83">
                  <c:v>20.70883575635996</c:v>
                </c:pt>
                <c:pt idx="84">
                  <c:v>28.333122517266606</c:v>
                </c:pt>
                <c:pt idx="85">
                  <c:v>36.052936984887552</c:v>
                </c:pt>
                <c:pt idx="86">
                  <c:v>43.84397037546443</c:v>
                </c:pt>
                <c:pt idx="87">
                  <c:v>51.677452586820593</c:v>
                </c:pt>
                <c:pt idx="88">
                  <c:v>59.520319466818506</c:v>
                </c:pt>
                <c:pt idx="89">
                  <c:v>67.335692961300893</c:v>
                </c:pt>
                <c:pt idx="90">
                  <c:v>75.083560304884386</c:v>
                </c:pt>
                <c:pt idx="91">
                  <c:v>82.721585357087932</c:v>
                </c:pt>
                <c:pt idx="92">
                  <c:v>90.206003192643706</c:v>
                </c:pt>
                <c:pt idx="93">
                  <c:v>97.492557503856858</c:v>
                </c:pt>
                <c:pt idx="94">
                  <c:v>104.53744556218024</c:v>
                </c:pt>
                <c:pt idx="95">
                  <c:v>102.09687874726035</c:v>
                </c:pt>
                <c:pt idx="96">
                  <c:v>99.844288242125543</c:v>
                </c:pt>
                <c:pt idx="97">
                  <c:v>97.719603312308195</c:v>
                </c:pt>
                <c:pt idx="98">
                  <c:v>95.666897551177811</c:v>
                </c:pt>
                <c:pt idx="99">
                  <c:v>93.634869991329751</c:v>
                </c:pt>
                <c:pt idx="100">
                  <c:v>91.577260789862251</c:v>
                </c:pt>
                <c:pt idx="101">
                  <c:v>89.453192796319371</c:v>
                </c:pt>
                <c:pt idx="102">
                  <c:v>87.227434130382804</c:v>
                </c:pt>
                <c:pt idx="103">
                  <c:v>84.870580313074683</c:v>
                </c:pt>
                <c:pt idx="104">
                  <c:v>82.359157361775075</c:v>
                </c:pt>
                <c:pt idx="105">
                  <c:v>79.675649476139284</c:v>
                </c:pt>
                <c:pt idx="106">
                  <c:v>76.808456462523807</c:v>
                </c:pt>
                <c:pt idx="107">
                  <c:v>73.751786873982098</c:v>
                </c:pt>
                <c:pt idx="108">
                  <c:v>70.505493033885259</c:v>
                </c:pt>
                <c:pt idx="109">
                  <c:v>67.074853756536328</c:v>
                </c:pt>
                <c:pt idx="110">
                  <c:v>63.470309801587661</c:v>
                </c:pt>
                <c:pt idx="111">
                  <c:v>59.707156045689715</c:v>
                </c:pt>
                <c:pt idx="112">
                  <c:v>55.805193180281059</c:v>
                </c:pt>
                <c:pt idx="113">
                  <c:v>51.788340605002432</c:v>
                </c:pt>
                <c:pt idx="114">
                  <c:v>47.684211228557778</c:v>
                </c:pt>
                <c:pt idx="115">
                  <c:v>43.523648241203176</c:v>
                </c:pt>
                <c:pt idx="116">
                  <c:v>39.340223686884308</c:v>
                </c:pt>
                <c:pt idx="117">
                  <c:v>35.169698906543964</c:v>
                </c:pt>
                <c:pt idx="118">
                  <c:v>31.049447676572768</c:v>
                </c:pt>
                <c:pt idx="119">
                  <c:v>27.017844115179066</c:v>
                </c:pt>
                <c:pt idx="120">
                  <c:v>23.11361911837076</c:v>
                </c:pt>
                <c:pt idx="121">
                  <c:v>19.375191116947569</c:v>
                </c:pt>
                <c:pt idx="122">
                  <c:v>15.839979175487485</c:v>
                </c:pt>
                <c:pt idx="123">
                  <c:v>12.543708700561787</c:v>
                </c:pt>
                <c:pt idx="124">
                  <c:v>9.5197220514973573</c:v>
                </c:pt>
                <c:pt idx="125">
                  <c:v>6.7983078102886987</c:v>
                </c:pt>
                <c:pt idx="126">
                  <c:v>4.4060627108366583</c:v>
                </c:pt>
                <c:pt idx="127">
                  <c:v>2.3652973690436538</c:v>
                </c:pt>
                <c:pt idx="128">
                  <c:v>0.69348273690680262</c:v>
                </c:pt>
                <c:pt idx="129">
                  <c:v>7.8562608297117222</c:v>
                </c:pt>
                <c:pt idx="130">
                  <c:v>15.168283662376691</c:v>
                </c:pt>
                <c:pt idx="131">
                  <c:v>22.610028611085024</c:v>
                </c:pt>
                <c:pt idx="132">
                  <c:v>30.165433556749385</c:v>
                </c:pt>
                <c:pt idx="133">
                  <c:v>37.81531897234899</c:v>
                </c:pt>
                <c:pt idx="134">
                  <c:v>45.536082384105605</c:v>
                </c:pt>
                <c:pt idx="135">
                  <c:v>53.299470124313082</c:v>
                </c:pt>
                <c:pt idx="136">
                  <c:v>61.072819215916908</c:v>
                </c:pt>
                <c:pt idx="137">
                  <c:v>68.819574544485278</c:v>
                </c:pt>
                <c:pt idx="138">
                  <c:v>76.499988767999668</c:v>
                </c:pt>
                <c:pt idx="139">
                  <c:v>84.071946258973483</c:v>
                </c:pt>
                <c:pt idx="140">
                  <c:v>91.491865865101488</c:v>
                </c:pt>
                <c:pt idx="141">
                  <c:v>98.715643891265373</c:v>
                </c:pt>
                <c:pt idx="142">
                  <c:v>105.69960305740668</c:v>
                </c:pt>
                <c:pt idx="143">
                  <c:v>103.19061928708715</c:v>
                </c:pt>
                <c:pt idx="144">
                  <c:v>100.87404522392806</c:v>
                </c:pt>
                <c:pt idx="145">
                  <c:v>98.689479329722857</c:v>
                </c:pt>
                <c:pt idx="146">
                  <c:v>96.580699155807949</c:v>
                </c:pt>
                <c:pt idx="147">
                  <c:v>94.49613764545947</c:v>
                </c:pt>
                <c:pt idx="148">
                  <c:v>92.389294652487607</c:v>
                </c:pt>
                <c:pt idx="149">
                  <c:v>90.219074919069271</c:v>
                </c:pt>
                <c:pt idx="150">
                  <c:v>87.950047579363371</c:v>
                </c:pt>
                <c:pt idx="151">
                  <c:v>85.55262567607322</c:v>
                </c:pt>
                <c:pt idx="152">
                  <c:v>83.003167046947695</c:v>
                </c:pt>
                <c:pt idx="153">
                  <c:v>80.28400015823992</c:v>
                </c:pt>
                <c:pt idx="154">
                  <c:v>77.383379985961668</c:v>
                </c:pt>
                <c:pt idx="155">
                  <c:v>74.295379878775123</c:v>
                </c:pt>
                <c:pt idx="156">
                  <c:v>71.01972553108908</c:v>
                </c:pt>
                <c:pt idx="157">
                  <c:v>67.561576844094731</c:v>
                </c:pt>
                <c:pt idx="158">
                  <c:v>63.93126267981684</c:v>
                </c:pt>
                <c:pt idx="159">
                  <c:v>60.143972463756121</c:v>
                </c:pt>
                <c:pt idx="160">
                  <c:v>56.219407420911757</c:v>
                </c:pt>
                <c:pt idx="161">
                  <c:v>52.181393094176812</c:v>
                </c:pt>
                <c:pt idx="162">
                  <c:v>48.057453839825932</c:v>
                </c:pt>
                <c:pt idx="163">
                  <c:v>43.878349350453576</c:v>
                </c:pt>
                <c:pt idx="164">
                  <c:v>39.677573022627911</c:v>
                </c:pt>
                <c:pt idx="165">
                  <c:v>35.490812233117005</c:v>
                </c:pt>
                <c:pt idx="166">
                  <c:v>31.355371343173886</c:v>
                </c:pt>
                <c:pt idx="167">
                  <c:v>27.309559502818782</c:v>
                </c:pt>
                <c:pt idx="168">
                  <c:v>23.392047020604615</c:v>
                </c:pt>
                <c:pt idx="169">
                  <c:v>19.641196100975566</c:v>
                </c:pt>
                <c:pt idx="170">
                  <c:v>16.094373992277976</c:v>
                </c:pt>
                <c:pt idx="171">
                  <c:v>12.787258856177708</c:v>
                </c:pt>
                <c:pt idx="172">
                  <c:v>9.7531507397915913</c:v>
                </c:pt>
                <c:pt idx="173">
                  <c:v>7.0223015988120903</c:v>
                </c:pt>
                <c:pt idx="174">
                  <c:v>4.6212788404819394</c:v>
                </c:pt>
                <c:pt idx="175">
                  <c:v>2.5723748903767629</c:v>
                </c:pt>
                <c:pt idx="176">
                  <c:v>0.89306493991252667</c:v>
                </c:pt>
                <c:pt idx="177">
                  <c:v>8.0507839280218789</c:v>
                </c:pt>
                <c:pt idx="178">
                  <c:v>15.356703773993043</c:v>
                </c:pt>
                <c:pt idx="179">
                  <c:v>22.791987731422505</c:v>
                </c:pt>
                <c:pt idx="180">
                  <c:v>30.340748413099284</c:v>
                </c:pt>
                <c:pt idx="181">
                  <c:v>37.983901729521008</c:v>
                </c:pt>
                <c:pt idx="182">
                  <c:v>45.697909189212012</c:v>
                </c:pt>
                <c:pt idx="183">
                  <c:v>53.454564472078509</c:v>
                </c:pt>
                <c:pt idx="184">
                  <c:v>61.221241637135805</c:v>
                </c:pt>
                <c:pt idx="185">
                  <c:v>68.961415508239412</c:v>
                </c:pt>
                <c:pt idx="186">
                  <c:v>76.635363411372921</c:v>
                </c:pt>
                <c:pt idx="187">
                  <c:v>84.200990241469185</c:v>
                </c:pt>
                <c:pt idx="188">
                  <c:v>91.614731958342318</c:v>
                </c:pt>
                <c:pt idx="189">
                  <c:v>98.832499074304238</c:v>
                </c:pt>
                <c:pt idx="190">
                  <c:v>105.81062597629595</c:v>
                </c:pt>
                <c:pt idx="191">
                  <c:v>103.29509673239771</c:v>
                </c:pt>
                <c:pt idx="192">
                  <c:v>100.97240227797636</c:v>
                </c:pt>
                <c:pt idx="193">
                  <c:v>98.782109267874759</c:v>
                </c:pt>
                <c:pt idx="194">
                  <c:v>96.667966792334468</c:v>
                </c:pt>
                <c:pt idx="195">
                  <c:v>94.578382216767338</c:v>
                </c:pt>
                <c:pt idx="196">
                  <c:v>92.466832299592369</c:v>
                </c:pt>
                <c:pt idx="197">
                  <c:v>90.29220082479776</c:v>
                </c:pt>
                <c:pt idx="198">
                  <c:v>88.019037809900851</c:v>
                </c:pt>
                <c:pt idx="199">
                  <c:v>85.617738771010337</c:v>
                </c:pt>
                <c:pt idx="200">
                  <c:v>83.06464539684012</c:v>
                </c:pt>
                <c:pt idx="201">
                  <c:v>80.342071203873914</c:v>
                </c:pt>
                <c:pt idx="202">
                  <c:v>77.438257269017228</c:v>
                </c:pt>
                <c:pt idx="203">
                  <c:v>74.347263969443276</c:v>
                </c:pt>
                <c:pt idx="204">
                  <c:v>71.068804854391985</c:v>
                </c:pt>
                <c:pt idx="205">
                  <c:v>67.608028423249436</c:v>
                </c:pt>
                <c:pt idx="206">
                  <c:v>63.975252811936805</c:v>
                </c:pt>
                <c:pt idx="207">
                  <c:v>60.185657340510886</c:v>
                </c:pt>
                <c:pt idx="208">
                  <c:v>56.258933704459054</c:v>
                </c:pt>
                <c:pt idx="209">
                  <c:v>52.218898456697538</c:v>
                </c:pt>
                <c:pt idx="210">
                  <c:v>48.093067473376806</c:v>
                </c:pt>
                <c:pt idx="211">
                  <c:v>43.91219245248471</c:v>
                </c:pt>
                <c:pt idx="212">
                  <c:v>39.70975926151533</c:v>
                </c:pt>
                <c:pt idx="213">
                  <c:v>35.521448197271965</c:v>
                </c:pt>
                <c:pt idx="214">
                  <c:v>31.384556976881608</c:v>
                </c:pt>
                <c:pt idx="215">
                  <c:v>27.337388531809847</c:v>
                </c:pt>
                <c:pt idx="216">
                  <c:v>23.418607370716582</c:v>
                </c:pt>
                <c:pt idx="217">
                  <c:v>19.666570314164634</c:v>
                </c:pt>
                <c:pt idx="218">
                  <c:v>16.118639646236133</c:v>
                </c:pt>
                <c:pt idx="219">
                  <c:v>12.810488997644221</c:v>
                </c:pt>
                <c:pt idx="220">
                  <c:v>9.7754143494407053</c:v>
                </c:pt>
                <c:pt idx="221">
                  <c:v>7.0436641223650671</c:v>
                </c:pt>
                <c:pt idx="222">
                  <c:v>4.6418028612710769</c:v>
                </c:pt>
                <c:pt idx="223">
                  <c:v>2.5921211343133881</c:v>
                </c:pt>
                <c:pt idx="224">
                  <c:v>0.91209423454155503</c:v>
                </c:pt>
                <c:pt idx="225">
                  <c:v>8.0693266137716222</c:v>
                </c:pt>
                <c:pt idx="226">
                  <c:v>15.374663741509137</c:v>
                </c:pt>
                <c:pt idx="227">
                  <c:v>22.809331229111365</c:v>
                </c:pt>
                <c:pt idx="228">
                  <c:v>30.357458146415237</c:v>
                </c:pt>
                <c:pt idx="229">
                  <c:v>37.999969435823544</c:v>
                </c:pt>
                <c:pt idx="230">
                  <c:v>45.713332673255607</c:v>
                </c:pt>
                <c:pt idx="231">
                  <c:v>53.469346033385058</c:v>
                </c:pt>
                <c:pt idx="232">
                  <c:v>61.235387093308958</c:v>
                </c:pt>
                <c:pt idx="233">
                  <c:v>68.974933521822763</c:v>
                </c:pt>
                <c:pt idx="234">
                  <c:v>76.64826498956333</c:v>
                </c:pt>
                <c:pt idx="235">
                  <c:v>84.213288342330259</c:v>
                </c:pt>
                <c:pt idx="236">
                  <c:v>91.626441166687769</c:v>
                </c:pt>
                <c:pt idx="237">
                  <c:v>98.843635325533896</c:v>
                </c:pt>
                <c:pt idx="238">
                  <c:v>105.82120631478377</c:v>
                </c:pt>
                <c:pt idx="239">
                  <c:v>103.30505320965237</c:v>
                </c:pt>
                <c:pt idx="240">
                  <c:v>100.98177541790302</c:v>
                </c:pt>
                <c:pt idx="241">
                  <c:v>98.790936561353661</c:v>
                </c:pt>
                <c:pt idx="242">
                  <c:v>96.676283016305206</c:v>
                </c:pt>
                <c:pt idx="243">
                  <c:v>94.586219709195063</c:v>
                </c:pt>
                <c:pt idx="244">
                  <c:v>92.474221196220029</c:v>
                </c:pt>
                <c:pt idx="245">
                  <c:v>90.299169262969244</c:v>
                </c:pt>
                <c:pt idx="246">
                  <c:v>88.025612104193684</c:v>
                </c:pt>
                <c:pt idx="247">
                  <c:v>85.623943564886716</c:v>
                </c:pt>
                <c:pt idx="248">
                  <c:v>83.070503794028028</c:v>
                </c:pt>
                <c:pt idx="249">
                  <c:v>80.347604882751682</c:v>
                </c:pt>
                <c:pt idx="250">
                  <c:v>77.443486582821549</c:v>
                </c:pt>
                <c:pt idx="251">
                  <c:v>74.352208034744336</c:v>
                </c:pt>
                <c:pt idx="252">
                  <c:v>71.073481629902957</c:v>
                </c:pt>
                <c:pt idx="253">
                  <c:v>67.612454780727489</c:v>
                </c:pt>
                <c:pt idx="254">
                  <c:v>63.979444600624788</c:v>
                </c:pt>
                <c:pt idx="255">
                  <c:v>60.189629446330692</c:v>
                </c:pt>
                <c:pt idx="256">
                  <c:v>56.262700104933622</c:v>
                </c:pt>
                <c:pt idx="257">
                  <c:v>52.222472272403238</c:v>
                </c:pt>
                <c:pt idx="258">
                  <c:v>48.096461016556653</c:v>
                </c:pt>
                <c:pt idx="259">
                  <c:v>43.915417273345234</c:v>
                </c:pt>
                <c:pt idx="260">
                  <c:v>39.712826192607253</c:v>
                </c:pt>
                <c:pt idx="261">
                  <c:v>35.524367396310026</c:v>
                </c:pt>
                <c:pt idx="262">
                  <c:v>31.38733796828684</c:v>
                </c:pt>
                <c:pt idx="263">
                  <c:v>27.340040247274711</c:v>
                </c:pt>
                <c:pt idx="264">
                  <c:v>23.421138189103612</c:v>
                </c:pt>
                <c:pt idx="265">
                  <c:v>19.668988101147381</c:v>
                </c:pt>
                <c:pt idx="266">
                  <c:v>16.12095179427325</c:v>
                </c:pt>
                <c:pt idx="267">
                  <c:v>12.812702467243492</c:v>
                </c:pt>
                <c:pt idx="268">
                  <c:v>9.7775357134048164</c:v>
                </c:pt>
                <c:pt idx="269">
                  <c:v>7.0456996163007277</c:v>
                </c:pt>
                <c:pt idx="270">
                  <c:v>4.6437584474683016</c:v>
                </c:pt>
                <c:pt idx="271">
                  <c:v>2.5940025970058063</c:v>
                </c:pt>
                <c:pt idx="272">
                  <c:v>0.91390736505073644</c:v>
                </c:pt>
                <c:pt idx="273">
                  <c:v>8.0710933432253746</c:v>
                </c:pt>
                <c:pt idx="274">
                  <c:v>15.376374941468763</c:v>
                </c:pt>
                <c:pt idx="275">
                  <c:v>22.810983687126853</c:v>
                </c:pt>
                <c:pt idx="276">
                  <c:v>30.359050216266201</c:v>
                </c:pt>
                <c:pt idx="277">
                  <c:v>38.001500331250973</c:v>
                </c:pt>
                <c:pt idx="278">
                  <c:v>45.714802185809802</c:v>
                </c:pt>
                <c:pt idx="279">
                  <c:v>53.470754382706019</c:v>
                </c:pt>
                <c:pt idx="280">
                  <c:v>61.236734834123538</c:v>
                </c:pt>
                <c:pt idx="281">
                  <c:v>68.976221479840632</c:v>
                </c:pt>
                <c:pt idx="282">
                  <c:v>76.649494213829584</c:v>
                </c:pt>
                <c:pt idx="283">
                  <c:v>84.214460067716743</c:v>
                </c:pt>
                <c:pt idx="284">
                  <c:v>91.627556783022186</c:v>
                </c:pt>
                <c:pt idx="285">
                  <c:v>98.844696351292072</c:v>
                </c:pt>
                <c:pt idx="286">
                  <c:v>105.82221437407458</c:v>
                </c:pt>
                <c:pt idx="287">
                  <c:v>103.30600182874763</c:v>
                </c:pt>
                <c:pt idx="288">
                  <c:v>100.98266845791316</c:v>
                </c:pt>
                <c:pt idx="289">
                  <c:v>98.791777594395313</c:v>
                </c:pt>
                <c:pt idx="290">
                  <c:v>96.677075355905828</c:v>
                </c:pt>
                <c:pt idx="291">
                  <c:v>94.586966436491196</c:v>
                </c:pt>
                <c:pt idx="292">
                  <c:v>92.474925182515832</c:v>
                </c:pt>
                <c:pt idx="293">
                  <c:v>90.29983318915815</c:v>
                </c:pt>
                <c:pt idx="294">
                  <c:v>88.026238477495212</c:v>
                </c:pt>
                <c:pt idx="295">
                  <c:v>85.624534733291711</c:v>
                </c:pt>
                <c:pt idx="296">
                  <c:v>83.071061958821517</c:v>
                </c:pt>
                <c:pt idx="297">
                  <c:v>80.348132109408738</c:v>
                </c:pt>
                <c:pt idx="298">
                  <c:v>77.443984810558533</c:v>
                </c:pt>
                <c:pt idx="299">
                  <c:v>74.352679084945677</c:v>
                </c:pt>
                <c:pt idx="300">
                  <c:v>71.073927213635059</c:v>
                </c:pt>
                <c:pt idx="301">
                  <c:v>67.612876505488558</c:v>
                </c:pt>
                <c:pt idx="302">
                  <c:v>63.979843976490905</c:v>
                </c:pt>
                <c:pt idx="303">
                  <c:v>60.1900078915926</c:v>
                </c:pt>
                <c:pt idx="304">
                  <c:v>56.263058951329946</c:v>
                </c:pt>
                <c:pt idx="305">
                  <c:v>52.222812770023857</c:v>
                </c:pt>
                <c:pt idx="306">
                  <c:v>48.096784338474713</c:v>
                </c:pt>
                <c:pt idx="307">
                  <c:v>43.915724520028469</c:v>
                </c:pt>
                <c:pt idx="308">
                  <c:v>39.713118396145695</c:v>
                </c:pt>
                <c:pt idx="309">
                  <c:v>35.524645524496229</c:v>
                </c:pt>
                <c:pt idx="310">
                  <c:v>31.387602928574946</c:v>
                </c:pt>
                <c:pt idx="311">
                  <c:v>27.340292890644012</c:v>
                </c:pt>
                <c:pt idx="312">
                  <c:v>23.42137931386144</c:v>
                </c:pt>
                <c:pt idx="313">
                  <c:v>19.669218456704371</c:v>
                </c:pt>
                <c:pt idx="314">
                  <c:v>16.121172084952839</c:v>
                </c:pt>
                <c:pt idx="315">
                  <c:v>12.812913356212153</c:v>
                </c:pt>
                <c:pt idx="316">
                  <c:v>9.7777378268892043</c:v>
                </c:pt>
                <c:pt idx="317">
                  <c:v>7.0458935483962124</c:v>
                </c:pt>
                <c:pt idx="318">
                  <c:v>4.6439447662259514</c:v>
                </c:pt>
                <c:pt idx="319">
                  <c:v>2.5941818535016794</c:v>
                </c:pt>
                <c:pt idx="320">
                  <c:v>0.91408011101457676</c:v>
                </c:pt>
                <c:pt idx="321">
                  <c:v>8.0712616679998188</c:v>
                </c:pt>
                <c:pt idx="322">
                  <c:v>15.376537975603718</c:v>
                </c:pt>
                <c:pt idx="323">
                  <c:v>22.811141124587905</c:v>
                </c:pt>
                <c:pt idx="324">
                  <c:v>30.359201900224146</c:v>
                </c:pt>
                <c:pt idx="325">
                  <c:v>38.001646186804017</c:v>
                </c:pt>
                <c:pt idx="326">
                  <c:v>45.714942193104591</c:v>
                </c:pt>
                <c:pt idx="327">
                  <c:v>53.47088856267365</c:v>
                </c:pt>
                <c:pt idx="328">
                  <c:v>61.236863239619396</c:v>
                </c:pt>
                <c:pt idx="329">
                  <c:v>68.976344189536832</c:v>
                </c:pt>
                <c:pt idx="330">
                  <c:v>76.649611327676709</c:v>
                </c:pt>
                <c:pt idx="331">
                  <c:v>84.214571703369032</c:v>
                </c:pt>
                <c:pt idx="332">
                  <c:v>91.627663072897519</c:v>
                </c:pt>
                <c:pt idx="333">
                  <c:v>98.844797440063829</c:v>
                </c:pt>
                <c:pt idx="334">
                  <c:v>105.82231041648033</c:v>
                </c:pt>
                <c:pt idx="335">
                  <c:v>103.30609220800798</c:v>
                </c:pt>
                <c:pt idx="336">
                  <c:v>100.98275354189468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4A0-49B4-98F3-FCF675EAE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4944"/>
        <c:axId val="778439536"/>
      </c:scatterChart>
      <c:valAx>
        <c:axId val="77844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9536"/>
        <c:crosses val="autoZero"/>
        <c:crossBetween val="midCat"/>
        <c:majorUnit val="10"/>
      </c:valAx>
      <c:valAx>
        <c:axId val="77843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P</a:t>
                </a:r>
                <a:r>
                  <a:rPr lang="de-DE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4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Wärmeabgabe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Konvektion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Temperaturverlauf!$K$2:$K$338</c:f>
              <c:numCache>
                <c:formatCode>0.0</c:formatCode>
                <c:ptCount val="337"/>
                <c:pt idx="0">
                  <c:v>0</c:v>
                </c:pt>
                <c:pt idx="1">
                  <c:v>0.67295271349340602</c:v>
                </c:pt>
                <c:pt idx="2">
                  <c:v>1.5831138244302918</c:v>
                </c:pt>
                <c:pt idx="3">
                  <c:v>2.5576244869976663</c:v>
                </c:pt>
                <c:pt idx="4">
                  <c:v>3.5216410433957943</c:v>
                </c:pt>
                <c:pt idx="5">
                  <c:v>4.4227358601751519</c:v>
                </c:pt>
                <c:pt idx="6">
                  <c:v>5.2202663289480284</c:v>
                </c:pt>
                <c:pt idx="7">
                  <c:v>5.8822696085827708</c:v>
                </c:pt>
                <c:pt idx="8">
                  <c:v>6.3844021082086968</c:v>
                </c:pt>
                <c:pt idx="9">
                  <c:v>6.7095685296927634</c:v>
                </c:pt>
                <c:pt idx="10">
                  <c:v>6.8477771500616589</c:v>
                </c:pt>
                <c:pt idx="11">
                  <c:v>6.7960326234349449</c:v>
                </c:pt>
                <c:pt idx="12">
                  <c:v>6.5581846559375361</c:v>
                </c:pt>
                <c:pt idx="13">
                  <c:v>6.144703113112465</c:v>
                </c:pt>
                <c:pt idx="14">
                  <c:v>5.5723841781423484</c:v>
                </c:pt>
                <c:pt idx="15">
                  <c:v>4.864025393285738</c:v>
                </c:pt>
                <c:pt idx="16">
                  <c:v>4.04815694922722</c:v>
                </c:pt>
                <c:pt idx="17">
                  <c:v>3.1590189801259916</c:v>
                </c:pt>
                <c:pt idx="18">
                  <c:v>2.2372447442761443</c:v>
                </c:pt>
                <c:pt idx="19">
                  <c:v>1.3326246026459394</c:v>
                </c:pt>
                <c:pt idx="20">
                  <c:v>0.51486797260372141</c:v>
                </c:pt>
                <c:pt idx="21">
                  <c:v>-4.5405326648074208E-2</c:v>
                </c:pt>
                <c:pt idx="22">
                  <c:v>-0.72657116176302305</c:v>
                </c:pt>
                <c:pt idx="23">
                  <c:v>-1.6443689632686738</c:v>
                </c:pt>
                <c:pt idx="24">
                  <c:v>-2.6798350459895017</c:v>
                </c:pt>
                <c:pt idx="25">
                  <c:v>-3.7702059828554901</c:v>
                </c:pt>
                <c:pt idx="26">
                  <c:v>-4.8660949961889406</c:v>
                </c:pt>
                <c:pt idx="27">
                  <c:v>-5.9246116402715439</c:v>
                </c:pt>
                <c:pt idx="28">
                  <c:v>-6.9076710450673025</c:v>
                </c:pt>
                <c:pt idx="29">
                  <c:v>-7.7817486438089061</c:v>
                </c:pt>
                <c:pt idx="30">
                  <c:v>-8.5181162578401519</c:v>
                </c:pt>
                <c:pt idx="31">
                  <c:v>-9.0932196489069312</c:v>
                </c:pt>
                <c:pt idx="32">
                  <c:v>-9.4890522724652513</c:v>
                </c:pt>
                <c:pt idx="33">
                  <c:v>-5.3648744223347329</c:v>
                </c:pt>
                <c:pt idx="34">
                  <c:v>-1.8808558837494931</c:v>
                </c:pt>
                <c:pt idx="35">
                  <c:v>0.34195019426482487</c:v>
                </c:pt>
                <c:pt idx="36">
                  <c:v>3.2779522994365031</c:v>
                </c:pt>
                <c:pt idx="37">
                  <c:v>7.1681256391554067</c:v>
                </c:pt>
                <c:pt idx="38">
                  <c:v>11.643141249754622</c:v>
                </c:pt>
                <c:pt idx="39">
                  <c:v>16.550740170840903</c:v>
                </c:pt>
                <c:pt idx="40">
                  <c:v>21.793959093940195</c:v>
                </c:pt>
                <c:pt idx="41">
                  <c:v>27.297806852909595</c:v>
                </c:pt>
                <c:pt idx="42">
                  <c:v>32.997306413806427</c:v>
                </c:pt>
                <c:pt idx="43">
                  <c:v>38.832234290932746</c:v>
                </c:pt>
                <c:pt idx="44">
                  <c:v>44.744637931896946</c:v>
                </c:pt>
                <c:pt idx="45">
                  <c:v>50.677726275045629</c:v>
                </c:pt>
                <c:pt idx="46">
                  <c:v>56.575526160638688</c:v>
                </c:pt>
                <c:pt idx="47">
                  <c:v>55.492909807628806</c:v>
                </c:pt>
                <c:pt idx="48">
                  <c:v>54.517971468278887</c:v>
                </c:pt>
                <c:pt idx="49">
                  <c:v>53.604175801825583</c:v>
                </c:pt>
                <c:pt idx="50">
                  <c:v>52.707987437216033</c:v>
                </c:pt>
                <c:pt idx="51">
                  <c:v>51.789308429272893</c:v>
                </c:pt>
                <c:pt idx="52">
                  <c:v>50.811947934411222</c:v>
                </c:pt>
                <c:pt idx="53">
                  <c:v>49.744099605325076</c:v>
                </c:pt>
                <c:pt idx="54">
                  <c:v>48.558799917087043</c:v>
                </c:pt>
                <c:pt idx="55">
                  <c:v>47.234340231411437</c:v>
                </c:pt>
                <c:pt idx="56">
                  <c:v>45.754606712641959</c:v>
                </c:pt>
                <c:pt idx="57">
                  <c:v>44.109324975521886</c:v>
                </c:pt>
                <c:pt idx="58">
                  <c:v>42.29419027802021</c:v>
                </c:pt>
                <c:pt idx="59">
                  <c:v>40.310868868310436</c:v>
                </c:pt>
                <c:pt idx="60">
                  <c:v>38.166861455304208</c:v>
                </c:pt>
                <c:pt idx="61">
                  <c:v>35.875225414153377</c:v>
                </c:pt>
                <c:pt idx="62">
                  <c:v>33.454157999884728</c:v>
                </c:pt>
                <c:pt idx="63">
                  <c:v>30.926448286778228</c:v>
                </c:pt>
                <c:pt idx="64">
                  <c:v>28.318810570441435</c:v>
                </c:pt>
                <c:pt idx="65">
                  <c:v>25.661116390205514</c:v>
                </c:pt>
                <c:pt idx="66">
                  <c:v>22.985546018044964</c:v>
                </c:pt>
                <c:pt idx="67">
                  <c:v>20.325683130425773</c:v>
                </c:pt>
                <c:pt idx="68">
                  <c:v>17.715578401514357</c:v>
                </c:pt>
                <c:pt idx="69">
                  <c:v>15.188808972010685</c:v>
                </c:pt>
                <c:pt idx="70">
                  <c:v>12.777561301739597</c:v>
                </c:pt>
                <c:pt idx="71">
                  <c:v>10.511765122055245</c:v>
                </c:pt>
                <c:pt idx="72">
                  <c:v>8.4183067259549738</c:v>
                </c:pt>
                <c:pt idx="73">
                  <c:v>6.5203521321098119</c:v>
                </c:pt>
                <c:pt idx="74">
                  <c:v>4.8368183354774024</c:v>
                </c:pt>
                <c:pt idx="75">
                  <c:v>3.3820540263386967</c:v>
                </c:pt>
                <c:pt idx="76">
                  <c:v>2.1658632198892591</c:v>
                </c:pt>
                <c:pt idx="77">
                  <c:v>1.1942635889764701</c:v>
                </c:pt>
                <c:pt idx="78">
                  <c:v>0.47261851366489704</c:v>
                </c:pt>
                <c:pt idx="79">
                  <c:v>2.5976452732163965E-2</c:v>
                </c:pt>
                <c:pt idx="80">
                  <c:v>-0.26774965097728742</c:v>
                </c:pt>
                <c:pt idx="81">
                  <c:v>1.6587522801888199</c:v>
                </c:pt>
                <c:pt idx="82">
                  <c:v>4.7232134321154913</c:v>
                </c:pt>
                <c:pt idx="83">
                  <c:v>8.3911354269318572</c:v>
                </c:pt>
                <c:pt idx="84">
                  <c:v>12.504203187882315</c:v>
                </c:pt>
                <c:pt idx="85">
                  <c:v>16.978691487014839</c:v>
                </c:pt>
                <c:pt idx="86">
                  <c:v>21.756845129613495</c:v>
                </c:pt>
                <c:pt idx="87">
                  <c:v>26.791534693809854</c:v>
                </c:pt>
                <c:pt idx="88">
                  <c:v>32.039707903306194</c:v>
                </c:pt>
                <c:pt idx="89">
                  <c:v>37.459194033728792</c:v>
                </c:pt>
                <c:pt idx="90">
                  <c:v>43.007095461517025</c:v>
                </c:pt>
                <c:pt idx="91">
                  <c:v>48.639054726656312</c:v>
                </c:pt>
                <c:pt idx="92">
                  <c:v>54.309062659635792</c:v>
                </c:pt>
                <c:pt idx="93">
                  <c:v>59.969629070373898</c:v>
                </c:pt>
                <c:pt idx="94">
                  <c:v>65.572208796313902</c:v>
                </c:pt>
                <c:pt idx="95">
                  <c:v>63.969209649695919</c:v>
                </c:pt>
                <c:pt idx="96">
                  <c:v>62.508938828588995</c:v>
                </c:pt>
                <c:pt idx="97">
                  <c:v>61.140906657637345</c:v>
                </c:pt>
                <c:pt idx="98">
                  <c:v>59.818153078131296</c:v>
                </c:pt>
                <c:pt idx="99">
                  <c:v>58.497636309079056</c:v>
                </c:pt>
                <c:pt idx="100">
                  <c:v>57.140651682265613</c:v>
                </c:pt>
                <c:pt idx="101">
                  <c:v>55.713257895177506</c:v>
                </c:pt>
                <c:pt idx="102">
                  <c:v>54.186685471511467</c:v>
                </c:pt>
                <c:pt idx="103">
                  <c:v>52.537701514690248</c:v>
                </c:pt>
                <c:pt idx="104">
                  <c:v>50.748905794525633</c:v>
                </c:pt>
                <c:pt idx="105">
                  <c:v>48.808935625696797</c:v>
                </c:pt>
                <c:pt idx="106">
                  <c:v>46.712560621989432</c:v>
                </c:pt>
                <c:pt idx="107">
                  <c:v>44.460652955375757</c:v>
                </c:pt>
                <c:pt idx="108">
                  <c:v>42.060023919330149</c:v>
                </c:pt>
                <c:pt idx="109">
                  <c:v>39.52312310312535</c:v>
                </c:pt>
                <c:pt idx="110">
                  <c:v>36.867602056035011</c:v>
                </c:pt>
                <c:pt idx="111">
                  <c:v>34.115749707932935</c:v>
                </c:pt>
                <c:pt idx="112">
                  <c:v>31.293811794648313</c:v>
                </c:pt>
                <c:pt idx="113">
                  <c:v>28.431210925021425</c:v>
                </c:pt>
                <c:pt idx="114">
                  <c:v>25.559687572434182</c:v>
                </c:pt>
                <c:pt idx="115">
                  <c:v>22.712385069291891</c:v>
                </c:pt>
                <c:pt idx="116">
                  <c:v>19.922903566360027</c:v>
                </c:pt>
                <c:pt idx="117">
                  <c:v>17.224348875780457</c:v>
                </c:pt>
                <c:pt idx="118">
                  <c:v>14.648402184101599</c:v>
                </c:pt>
                <c:pt idx="119">
                  <c:v>12.224435896143479</c:v>
                </c:pt>
                <c:pt idx="120">
                  <c:v>9.978699529105441</c:v>
                </c:pt>
                <c:pt idx="121">
                  <c:v>7.9335979358690842</c:v>
                </c:pt>
                <c:pt idx="122">
                  <c:v>6.1070828177520262</c:v>
                </c:pt>
                <c:pt idx="123">
                  <c:v>4.5121788960552447</c:v>
                </c:pt>
                <c:pt idx="124">
                  <c:v>3.1566719849396581</c:v>
                </c:pt>
                <c:pt idx="125">
                  <c:v>2.0430092863680951</c:v>
                </c:pt>
                <c:pt idx="126">
                  <c:v>1.1685475487718817</c:v>
                </c:pt>
                <c:pt idx="127">
                  <c:v>0.52666257855633813</c:v>
                </c:pt>
                <c:pt idx="128">
                  <c:v>0.11193754445826451</c:v>
                </c:pt>
                <c:pt idx="129">
                  <c:v>2.4331152622618477</c:v>
                </c:pt>
                <c:pt idx="130">
                  <c:v>5.6422873916291909</c:v>
                </c:pt>
                <c:pt idx="131">
                  <c:v>9.3855737541537412</c:v>
                </c:pt>
                <c:pt idx="132">
                  <c:v>13.54017554693116</c:v>
                </c:pt>
                <c:pt idx="133">
                  <c:v>18.035371367593005</c:v>
                </c:pt>
                <c:pt idx="134">
                  <c:v>22.819977320913715</c:v>
                </c:pt>
                <c:pt idx="135">
                  <c:v>27.850776255888153</c:v>
                </c:pt>
                <c:pt idx="136">
                  <c:v>33.087293431582168</c:v>
                </c:pt>
                <c:pt idx="137">
                  <c:v>38.489177546660748</c:v>
                </c:pt>
                <c:pt idx="138">
                  <c:v>44.014880762561432</c:v>
                </c:pt>
                <c:pt idx="139">
                  <c:v>49.621084903871925</c:v>
                </c:pt>
                <c:pt idx="140">
                  <c:v>55.262603993510758</c:v>
                </c:pt>
                <c:pt idx="141">
                  <c:v>60.892614192118643</c:v>
                </c:pt>
                <c:pt idx="142">
                  <c:v>66.463118748233313</c:v>
                </c:pt>
                <c:pt idx="143">
                  <c:v>64.807548666143703</c:v>
                </c:pt>
                <c:pt idx="144">
                  <c:v>63.298324408426723</c:v>
                </c:pt>
                <c:pt idx="145">
                  <c:v>61.884554793604579</c:v>
                </c:pt>
                <c:pt idx="146">
                  <c:v>60.518930641768549</c:v>
                </c:pt>
                <c:pt idx="147">
                  <c:v>59.158108627261385</c:v>
                </c:pt>
                <c:pt idx="148">
                  <c:v>57.76312516482848</c:v>
                </c:pt>
                <c:pt idx="149">
                  <c:v>56.299817714390329</c:v>
                </c:pt>
                <c:pt idx="150">
                  <c:v>54.739228426844065</c:v>
                </c:pt>
                <c:pt idx="151">
                  <c:v>53.057964327290925</c:v>
                </c:pt>
                <c:pt idx="152">
                  <c:v>51.238489158683194</c:v>
                </c:pt>
                <c:pt idx="153">
                  <c:v>49.269324398192417</c:v>
                </c:pt>
                <c:pt idx="154">
                  <c:v>47.14514055707096</c:v>
                </c:pt>
                <c:pt idx="155">
                  <c:v>44.866724397461262</c:v>
                </c:pt>
                <c:pt idx="156">
                  <c:v>42.440812852481415</c:v>
                </c:pt>
                <c:pt idx="157">
                  <c:v>39.879789930649778</c:v>
                </c:pt>
                <c:pt idx="158">
                  <c:v>37.20124844941391</c:v>
                </c:pt>
                <c:pt idx="159">
                  <c:v>34.427423824820394</c:v>
                </c:pt>
                <c:pt idx="160">
                  <c:v>31.584512123103156</c:v>
                </c:pt>
                <c:pt idx="161">
                  <c:v>28.70188896651463</c:v>
                </c:pt>
                <c:pt idx="162">
                  <c:v>25.8112495294788</c:v>
                </c:pt>
                <c:pt idx="163">
                  <c:v>22.945692653394033</c:v>
                </c:pt>
                <c:pt idx="164">
                  <c:v>20.13877398518634</c:v>
                </c:pt>
                <c:pt idx="165">
                  <c:v>17.423553988857499</c:v>
                </c:pt>
                <c:pt idx="166">
                  <c:v>14.831666722728066</c:v>
                </c:pt>
                <c:pt idx="167">
                  <c:v>12.392434504252101</c:v>
                </c:pt>
                <c:pt idx="168">
                  <c:v>10.132052155730957</c:v>
                </c:pt>
                <c:pt idx="169">
                  <c:v>8.0728627093641645</c:v>
                </c:pt>
                <c:pt idx="170">
                  <c:v>6.2327447612529667</c:v>
                </c:pt>
                <c:pt idx="171">
                  <c:v>4.624631224109871</c:v>
                </c:pt>
                <c:pt idx="172">
                  <c:v>3.2561829444316741</c:v>
                </c:pt>
                <c:pt idx="173">
                  <c:v>2.1296574391888132</c:v>
                </c:pt>
                <c:pt idx="174">
                  <c:v>1.2420760566206215</c:v>
                </c:pt>
                <c:pt idx="175">
                  <c:v>0.58606363382813054</c:v>
                </c:pt>
                <c:pt idx="176">
                  <c:v>0.15348224995999435</c:v>
                </c:pt>
                <c:pt idx="177">
                  <c:v>2.5105815477767717</c:v>
                </c:pt>
                <c:pt idx="178">
                  <c:v>5.7320781413525062</c:v>
                </c:pt>
                <c:pt idx="179">
                  <c:v>9.4819424645929136</c:v>
                </c:pt>
                <c:pt idx="180">
                  <c:v>13.640154864927286</c:v>
                </c:pt>
                <c:pt idx="181">
                  <c:v>18.137092449496006</c:v>
                </c:pt>
                <c:pt idx="182">
                  <c:v>22.922145647083688</c:v>
                </c:pt>
                <c:pt idx="183">
                  <c:v>27.952446001585962</c:v>
                </c:pt>
                <c:pt idx="184">
                  <c:v>33.187751442311068</c:v>
                </c:pt>
                <c:pt idx="185">
                  <c:v>38.587876363601801</c:v>
                </c:pt>
                <c:pt idx="186">
                  <c:v>44.111396649007972</c:v>
                </c:pt>
                <c:pt idx="187">
                  <c:v>49.715089851264253</c:v>
                </c:pt>
                <c:pt idx="188">
                  <c:v>55.353846105772128</c:v>
                </c:pt>
                <c:pt idx="189">
                  <c:v>60.980903369823636</c:v>
                </c:pt>
                <c:pt idx="190">
                  <c:v>66.548315874245418</c:v>
                </c:pt>
                <c:pt idx="191">
                  <c:v>64.887709211430604</c:v>
                </c:pt>
                <c:pt idx="192">
                  <c:v>63.37379562732454</c:v>
                </c:pt>
                <c:pt idx="193">
                  <c:v>61.955645451207317</c:v>
                </c:pt>
                <c:pt idx="194">
                  <c:v>60.585916024476191</c:v>
                </c:pt>
                <c:pt idx="195">
                  <c:v>59.221235093362075</c:v>
                </c:pt>
                <c:pt idx="196">
                  <c:v>57.82261422226631</c:v>
                </c:pt>
                <c:pt idx="197">
                  <c:v>56.355869626114142</c:v>
                </c:pt>
                <c:pt idx="198">
                  <c:v>54.792025356614509</c:v>
                </c:pt>
                <c:pt idx="199">
                  <c:v>53.107673049290646</c:v>
                </c:pt>
                <c:pt idx="200">
                  <c:v>51.285263362115856</c:v>
                </c:pt>
                <c:pt idx="201">
                  <c:v>49.31330662314096</c:v>
                </c:pt>
                <c:pt idx="202">
                  <c:v>47.186463800445395</c:v>
                </c:pt>
                <c:pt idx="203">
                  <c:v>44.905513428296572</c:v>
                </c:pt>
                <c:pt idx="204">
                  <c:v>42.477185274624617</c:v>
                </c:pt>
                <c:pt idx="205">
                  <c:v>39.913857028452085</c:v>
                </c:pt>
                <c:pt idx="206">
                  <c:v>37.233115848816539</c:v>
                </c:pt>
                <c:pt idx="207">
                  <c:v>34.457191998490288</c:v>
                </c:pt>
                <c:pt idx="208">
                  <c:v>31.612276764248413</c:v>
                </c:pt>
                <c:pt idx="209">
                  <c:v>28.727741251796552</c:v>
                </c:pt>
                <c:pt idx="210">
                  <c:v>25.835276287040685</c:v>
                </c:pt>
                <c:pt idx="211">
                  <c:v>22.967976447327665</c:v>
                </c:pt>
                <c:pt idx="212">
                  <c:v>20.159393122469567</c:v>
                </c:pt>
                <c:pt idx="213">
                  <c:v>17.442582448374111</c:v>
                </c:pt>
                <c:pt idx="214">
                  <c:v>14.849173997417441</c:v>
                </c:pt>
                <c:pt idx="215">
                  <c:v>12.40848533483959</c:v>
                </c:pt>
                <c:pt idx="216">
                  <c:v>10.14670611415978</c:v>
                </c:pt>
                <c:pt idx="217">
                  <c:v>8.0861735543029916</c:v>
                </c:pt>
                <c:pt idx="218">
                  <c:v>6.2447594197851455</c:v>
                </c:pt>
                <c:pt idx="219">
                  <c:v>4.6353881114251161</c:v>
                </c:pt>
                <c:pt idx="220">
                  <c:v>3.2657090048746467</c:v>
                </c:pt>
                <c:pt idx="221">
                  <c:v>2.1379624282564893</c:v>
                </c:pt>
                <c:pt idx="222">
                  <c:v>1.2491398623833845</c:v>
                </c:pt>
                <c:pt idx="223">
                  <c:v>0.59180108952130017</c:v>
                </c:pt>
                <c:pt idx="224">
                  <c:v>0.15758790687681398</c:v>
                </c:pt>
                <c:pt idx="225">
                  <c:v>2.5179936748730367</c:v>
                </c:pt>
                <c:pt idx="226">
                  <c:v>5.7406526209377589</c:v>
                </c:pt>
                <c:pt idx="227">
                  <c:v>9.4911384757679151</c:v>
                </c:pt>
                <c:pt idx="228">
                  <c:v>13.649691828014262</c:v>
                </c:pt>
                <c:pt idx="229">
                  <c:v>18.146793302741106</c:v>
                </c:pt>
                <c:pt idx="230">
                  <c:v>22.931887611741516</c:v>
                </c:pt>
                <c:pt idx="231">
                  <c:v>27.962139314315436</c:v>
                </c:pt>
                <c:pt idx="232">
                  <c:v>33.197328395124835</c:v>
                </c:pt>
                <c:pt idx="233">
                  <c:v>38.597284967947566</c:v>
                </c:pt>
                <c:pt idx="234">
                  <c:v>44.120596660771042</c:v>
                </c:pt>
                <c:pt idx="235">
                  <c:v>49.724050117538766</c:v>
                </c:pt>
                <c:pt idx="236">
                  <c:v>55.362542704540715</c:v>
                </c:pt>
                <c:pt idx="237">
                  <c:v>60.989318251569827</c:v>
                </c:pt>
                <c:pt idx="238">
                  <c:v>66.556435835371559</c:v>
                </c:pt>
                <c:pt idx="239">
                  <c:v>64.895349062613775</c:v>
                </c:pt>
                <c:pt idx="240">
                  <c:v>63.380988476583553</c:v>
                </c:pt>
                <c:pt idx="241">
                  <c:v>61.962420737379418</c:v>
                </c:pt>
                <c:pt idx="242">
                  <c:v>60.592299994772901</c:v>
                </c:pt>
                <c:pt idx="243">
                  <c:v>59.227251237084324</c:v>
                </c:pt>
                <c:pt idx="244">
                  <c:v>57.828283659460951</c:v>
                </c:pt>
                <c:pt idx="245">
                  <c:v>56.361211451211716</c:v>
                </c:pt>
                <c:pt idx="246">
                  <c:v>54.797056938276818</c:v>
                </c:pt>
                <c:pt idx="247">
                  <c:v>53.11241028869312</c:v>
                </c:pt>
                <c:pt idx="248">
                  <c:v>51.289720912635516</c:v>
                </c:pt>
                <c:pt idx="249">
                  <c:v>49.317498074906112</c:v>
                </c:pt>
                <c:pt idx="250">
                  <c:v>47.190401833445748</c:v>
                </c:pt>
                <c:pt idx="251">
                  <c:v>44.909209937794905</c:v>
                </c:pt>
                <c:pt idx="252">
                  <c:v>42.480651472493662</c:v>
                </c:pt>
                <c:pt idx="253">
                  <c:v>39.917103523831216</c:v>
                </c:pt>
                <c:pt idx="254">
                  <c:v>37.236152711173723</c:v>
                </c:pt>
                <c:pt idx="255">
                  <c:v>34.46002880582116</c:v>
                </c:pt>
                <c:pt idx="256">
                  <c:v>31.614922638759801</c:v>
                </c:pt>
                <c:pt idx="257">
                  <c:v>28.730204885021344</c:v>
                </c:pt>
                <c:pt idx="258">
                  <c:v>25.83756595591214</c:v>
                </c:pt>
                <c:pt idx="259">
                  <c:v>22.970100022294801</c:v>
                </c:pt>
                <c:pt idx="260">
                  <c:v>20.161358068231586</c:v>
                </c:pt>
                <c:pt idx="261">
                  <c:v>17.44439581720329</c:v>
                </c:pt>
                <c:pt idx="262">
                  <c:v>14.8508424142255</c:v>
                </c:pt>
                <c:pt idx="263">
                  <c:v>12.410014971949348</c:v>
                </c:pt>
                <c:pt idx="264">
                  <c:v>10.148102651817293</c:v>
                </c:pt>
                <c:pt idx="265">
                  <c:v>8.0874421195803343</c:v>
                </c:pt>
                <c:pt idx="266">
                  <c:v>6.245904490065679</c:v>
                </c:pt>
                <c:pt idx="267">
                  <c:v>4.6364133552106468</c:v>
                </c:pt>
                <c:pt idx="268">
                  <c:v>3.2666170016304896</c:v>
                </c:pt>
                <c:pt idx="269">
                  <c:v>2.1387541275286521</c:v>
                </c:pt>
                <c:pt idx="270">
                  <c:v>1.2498133861901246</c:v>
                </c:pt>
                <c:pt idx="271">
                  <c:v>0.59234841677024952</c:v>
                </c:pt>
                <c:pt idx="272">
                  <c:v>0.15798033677868065</c:v>
                </c:pt>
                <c:pt idx="273">
                  <c:v>2.5187001455768758</c:v>
                </c:pt>
                <c:pt idx="274">
                  <c:v>5.7414697274738868</c:v>
                </c:pt>
                <c:pt idx="275">
                  <c:v>9.4920147515328832</c:v>
                </c:pt>
                <c:pt idx="276">
                  <c:v>13.650600560176695</c:v>
                </c:pt>
                <c:pt idx="277">
                  <c:v>18.147717630809897</c:v>
                </c:pt>
                <c:pt idx="278">
                  <c:v>22.932815843079432</c:v>
                </c:pt>
                <c:pt idx="279">
                  <c:v>27.963062899943502</c:v>
                </c:pt>
                <c:pt idx="280">
                  <c:v>33.198240886359478</c:v>
                </c:pt>
                <c:pt idx="281">
                  <c:v>38.598181413156716</c:v>
                </c:pt>
                <c:pt idx="282">
                  <c:v>44.121473226875978</c:v>
                </c:pt>
                <c:pt idx="283">
                  <c:v>49.724903837354816</c:v>
                </c:pt>
                <c:pt idx="284">
                  <c:v>55.363371299613902</c:v>
                </c:pt>
                <c:pt idx="285">
                  <c:v>60.990120002807707</c:v>
                </c:pt>
                <c:pt idx="286">
                  <c:v>66.557209485270192</c:v>
                </c:pt>
                <c:pt idx="287">
                  <c:v>64.896076968058011</c:v>
                </c:pt>
                <c:pt idx="288">
                  <c:v>63.381673792132148</c:v>
                </c:pt>
                <c:pt idx="289">
                  <c:v>61.963066267992872</c:v>
                </c:pt>
                <c:pt idx="290">
                  <c:v>60.592908241313694</c:v>
                </c:pt>
                <c:pt idx="291">
                  <c:v>59.227824437640635</c:v>
                </c:pt>
                <c:pt idx="292">
                  <c:v>57.82882382637672</c:v>
                </c:pt>
                <c:pt idx="293">
                  <c:v>56.361720403828031</c:v>
                </c:pt>
                <c:pt idx="294">
                  <c:v>54.797536331500481</c:v>
                </c:pt>
                <c:pt idx="295">
                  <c:v>53.11286163760596</c:v>
                </c:pt>
                <c:pt idx="296">
                  <c:v>51.29014561342585</c:v>
                </c:pt>
                <c:pt idx="297">
                  <c:v>49.317897422452617</c:v>
                </c:pt>
                <c:pt idx="298">
                  <c:v>47.19077703590591</c:v>
                </c:pt>
                <c:pt idx="299">
                  <c:v>44.909562128554363</c:v>
                </c:pt>
                <c:pt idx="300">
                  <c:v>42.480981719821997</c:v>
                </c:pt>
                <c:pt idx="301">
                  <c:v>39.917412838567031</c:v>
                </c:pt>
                <c:pt idx="302">
                  <c:v>37.236442052733693</c:v>
                </c:pt>
                <c:pt idx="303">
                  <c:v>34.460299086792638</c:v>
                </c:pt>
                <c:pt idx="304">
                  <c:v>31.615174728301248</c:v>
                </c:pt>
                <c:pt idx="305">
                  <c:v>28.730439611255804</c:v>
                </c:pt>
                <c:pt idx="306">
                  <c:v>25.837784107459328</c:v>
                </c:pt>
                <c:pt idx="307">
                  <c:v>22.970302349044665</c:v>
                </c:pt>
                <c:pt idx="308">
                  <c:v>20.161545281415222</c:v>
                </c:pt>
                <c:pt idx="309">
                  <c:v>17.444568588757431</c:v>
                </c:pt>
                <c:pt idx="310">
                  <c:v>14.851001375370689</c:v>
                </c:pt>
                <c:pt idx="311">
                  <c:v>12.410160710787594</c:v>
                </c:pt>
                <c:pt idx="312">
                  <c:v>10.14823570957174</c:v>
                </c:pt>
                <c:pt idx="313">
                  <c:v>8.0875629847770139</c:v>
                </c:pt>
                <c:pt idx="314">
                  <c:v>6.2460135893427022</c:v>
                </c:pt>
                <c:pt idx="315">
                  <c:v>4.6365110381593251</c:v>
                </c:pt>
                <c:pt idx="316">
                  <c:v>3.2667035141196803</c:v>
                </c:pt>
                <c:pt idx="317">
                  <c:v>2.1388295602077259</c:v>
                </c:pt>
                <c:pt idx="318">
                  <c:v>1.2498775604809256</c:v>
                </c:pt>
                <c:pt idx="319">
                  <c:v>0.59240056930931662</c:v>
                </c:pt>
                <c:pt idx="320">
                  <c:v>0.15801773671486807</c:v>
                </c:pt>
                <c:pt idx="321">
                  <c:v>2.5187674566941469</c:v>
                </c:pt>
                <c:pt idx="322">
                  <c:v>5.7415475783809047</c:v>
                </c:pt>
                <c:pt idx="323">
                  <c:v>9.4920982393246618</c:v>
                </c:pt>
                <c:pt idx="324">
                  <c:v>13.650687139980111</c:v>
                </c:pt>
                <c:pt idx="325">
                  <c:v>18.147805696334011</c:v>
                </c:pt>
                <c:pt idx="326">
                  <c:v>22.932904280361566</c:v>
                </c:pt>
                <c:pt idx="327">
                  <c:v>27.963150894514023</c:v>
                </c:pt>
                <c:pt idx="328">
                  <c:v>33.198327823843833</c:v>
                </c:pt>
                <c:pt idx="329">
                  <c:v>38.598266821805446</c:v>
                </c:pt>
                <c:pt idx="330">
                  <c:v>44.121556741505472</c:v>
                </c:pt>
                <c:pt idx="331">
                  <c:v>49.724985175276593</c:v>
                </c:pt>
                <c:pt idx="332">
                  <c:v>55.363450243756169</c:v>
                </c:pt>
                <c:pt idx="333">
                  <c:v>60.990196389390192</c:v>
                </c:pt>
                <c:pt idx="334">
                  <c:v>66.557283194489031</c:v>
                </c:pt>
                <c:pt idx="335">
                  <c:v>64.896146318983398</c:v>
                </c:pt>
                <c:pt idx="336">
                  <c:v>63.381739085314464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91-476F-968A-64F1BF667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4944"/>
        <c:axId val="778439536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Wärmestrahlung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Temperaturverlauf!$D$2:$D$338</c15:sqref>
                        </c15:formulaRef>
                      </c:ext>
                    </c:extLst>
                    <c:numCache>
                      <c:formatCode>General</c:formatCode>
                      <c:ptCount val="337"/>
                      <c:pt idx="0">
                        <c:v>0</c:v>
                      </c:pt>
                      <c:pt idx="1">
                        <c:v>0.5</c:v>
                      </c:pt>
                      <c:pt idx="2">
                        <c:v>1</c:v>
                      </c:pt>
                      <c:pt idx="3">
                        <c:v>1.5</c:v>
                      </c:pt>
                      <c:pt idx="4">
                        <c:v>2</c:v>
                      </c:pt>
                      <c:pt idx="5">
                        <c:v>2.5</c:v>
                      </c:pt>
                      <c:pt idx="6">
                        <c:v>3</c:v>
                      </c:pt>
                      <c:pt idx="7">
                        <c:v>3.5</c:v>
                      </c:pt>
                      <c:pt idx="8">
                        <c:v>4</c:v>
                      </c:pt>
                      <c:pt idx="9">
                        <c:v>4.5</c:v>
                      </c:pt>
                      <c:pt idx="10">
                        <c:v>5</c:v>
                      </c:pt>
                      <c:pt idx="11">
                        <c:v>5.5</c:v>
                      </c:pt>
                      <c:pt idx="12">
                        <c:v>6</c:v>
                      </c:pt>
                      <c:pt idx="13">
                        <c:v>6.5</c:v>
                      </c:pt>
                      <c:pt idx="14">
                        <c:v>7</c:v>
                      </c:pt>
                      <c:pt idx="15">
                        <c:v>7.5</c:v>
                      </c:pt>
                      <c:pt idx="16">
                        <c:v>8</c:v>
                      </c:pt>
                      <c:pt idx="17">
                        <c:v>8.5</c:v>
                      </c:pt>
                      <c:pt idx="18">
                        <c:v>9</c:v>
                      </c:pt>
                      <c:pt idx="19">
                        <c:v>9.5</c:v>
                      </c:pt>
                      <c:pt idx="20">
                        <c:v>10</c:v>
                      </c:pt>
                      <c:pt idx="21">
                        <c:v>10.5</c:v>
                      </c:pt>
                      <c:pt idx="22">
                        <c:v>11</c:v>
                      </c:pt>
                      <c:pt idx="23">
                        <c:v>11.5</c:v>
                      </c:pt>
                      <c:pt idx="24">
                        <c:v>12</c:v>
                      </c:pt>
                      <c:pt idx="25">
                        <c:v>12.5</c:v>
                      </c:pt>
                      <c:pt idx="26">
                        <c:v>13</c:v>
                      </c:pt>
                      <c:pt idx="27">
                        <c:v>13.5</c:v>
                      </c:pt>
                      <c:pt idx="28">
                        <c:v>14</c:v>
                      </c:pt>
                      <c:pt idx="29">
                        <c:v>14.5</c:v>
                      </c:pt>
                      <c:pt idx="30">
                        <c:v>15</c:v>
                      </c:pt>
                      <c:pt idx="31">
                        <c:v>15.5</c:v>
                      </c:pt>
                      <c:pt idx="32">
                        <c:v>16</c:v>
                      </c:pt>
                      <c:pt idx="33">
                        <c:v>16.5</c:v>
                      </c:pt>
                      <c:pt idx="34">
                        <c:v>17</c:v>
                      </c:pt>
                      <c:pt idx="35">
                        <c:v>17.5</c:v>
                      </c:pt>
                      <c:pt idx="36">
                        <c:v>18</c:v>
                      </c:pt>
                      <c:pt idx="37">
                        <c:v>18.5</c:v>
                      </c:pt>
                      <c:pt idx="38">
                        <c:v>19</c:v>
                      </c:pt>
                      <c:pt idx="39">
                        <c:v>19.5</c:v>
                      </c:pt>
                      <c:pt idx="40">
                        <c:v>20</c:v>
                      </c:pt>
                      <c:pt idx="41">
                        <c:v>20.5</c:v>
                      </c:pt>
                      <c:pt idx="42">
                        <c:v>21</c:v>
                      </c:pt>
                      <c:pt idx="43">
                        <c:v>21.5</c:v>
                      </c:pt>
                      <c:pt idx="44">
                        <c:v>22</c:v>
                      </c:pt>
                      <c:pt idx="45">
                        <c:v>22.5</c:v>
                      </c:pt>
                      <c:pt idx="46">
                        <c:v>23</c:v>
                      </c:pt>
                      <c:pt idx="47">
                        <c:v>23.5</c:v>
                      </c:pt>
                      <c:pt idx="48">
                        <c:v>24</c:v>
                      </c:pt>
                      <c:pt idx="49">
                        <c:v>24.5</c:v>
                      </c:pt>
                      <c:pt idx="50">
                        <c:v>25</c:v>
                      </c:pt>
                      <c:pt idx="51">
                        <c:v>25.5</c:v>
                      </c:pt>
                      <c:pt idx="52">
                        <c:v>26</c:v>
                      </c:pt>
                      <c:pt idx="53">
                        <c:v>26.5</c:v>
                      </c:pt>
                      <c:pt idx="54">
                        <c:v>27</c:v>
                      </c:pt>
                      <c:pt idx="55">
                        <c:v>27.5</c:v>
                      </c:pt>
                      <c:pt idx="56">
                        <c:v>28</c:v>
                      </c:pt>
                      <c:pt idx="57">
                        <c:v>28.5</c:v>
                      </c:pt>
                      <c:pt idx="58">
                        <c:v>29</c:v>
                      </c:pt>
                      <c:pt idx="59">
                        <c:v>29.5</c:v>
                      </c:pt>
                      <c:pt idx="60">
                        <c:v>30</c:v>
                      </c:pt>
                      <c:pt idx="61">
                        <c:v>30.5</c:v>
                      </c:pt>
                      <c:pt idx="62">
                        <c:v>31</c:v>
                      </c:pt>
                      <c:pt idx="63">
                        <c:v>31.5</c:v>
                      </c:pt>
                      <c:pt idx="64">
                        <c:v>32</c:v>
                      </c:pt>
                      <c:pt idx="65">
                        <c:v>32.5</c:v>
                      </c:pt>
                      <c:pt idx="66">
                        <c:v>33</c:v>
                      </c:pt>
                      <c:pt idx="67">
                        <c:v>33.5</c:v>
                      </c:pt>
                      <c:pt idx="68">
                        <c:v>34</c:v>
                      </c:pt>
                      <c:pt idx="69">
                        <c:v>34.5</c:v>
                      </c:pt>
                      <c:pt idx="70">
                        <c:v>35</c:v>
                      </c:pt>
                      <c:pt idx="71">
                        <c:v>35.5</c:v>
                      </c:pt>
                      <c:pt idx="72">
                        <c:v>36</c:v>
                      </c:pt>
                      <c:pt idx="73">
                        <c:v>36.5</c:v>
                      </c:pt>
                      <c:pt idx="74">
                        <c:v>37</c:v>
                      </c:pt>
                      <c:pt idx="75">
                        <c:v>37.5</c:v>
                      </c:pt>
                      <c:pt idx="76">
                        <c:v>38</c:v>
                      </c:pt>
                      <c:pt idx="77">
                        <c:v>38.5</c:v>
                      </c:pt>
                      <c:pt idx="78">
                        <c:v>39</c:v>
                      </c:pt>
                      <c:pt idx="79">
                        <c:v>39.5</c:v>
                      </c:pt>
                      <c:pt idx="80">
                        <c:v>40</c:v>
                      </c:pt>
                      <c:pt idx="81">
                        <c:v>40.5</c:v>
                      </c:pt>
                      <c:pt idx="82">
                        <c:v>41</c:v>
                      </c:pt>
                      <c:pt idx="83">
                        <c:v>41.5</c:v>
                      </c:pt>
                      <c:pt idx="84">
                        <c:v>42</c:v>
                      </c:pt>
                      <c:pt idx="85">
                        <c:v>42.5</c:v>
                      </c:pt>
                      <c:pt idx="86">
                        <c:v>43</c:v>
                      </c:pt>
                      <c:pt idx="87">
                        <c:v>43.5</c:v>
                      </c:pt>
                      <c:pt idx="88">
                        <c:v>44</c:v>
                      </c:pt>
                      <c:pt idx="89">
                        <c:v>44.5</c:v>
                      </c:pt>
                      <c:pt idx="90">
                        <c:v>45</c:v>
                      </c:pt>
                      <c:pt idx="91">
                        <c:v>45.5</c:v>
                      </c:pt>
                      <c:pt idx="92">
                        <c:v>46</c:v>
                      </c:pt>
                      <c:pt idx="93">
                        <c:v>46.5</c:v>
                      </c:pt>
                      <c:pt idx="94">
                        <c:v>47</c:v>
                      </c:pt>
                      <c:pt idx="95">
                        <c:v>47.5</c:v>
                      </c:pt>
                      <c:pt idx="96">
                        <c:v>48</c:v>
                      </c:pt>
                      <c:pt idx="97">
                        <c:v>48.5</c:v>
                      </c:pt>
                      <c:pt idx="98">
                        <c:v>49</c:v>
                      </c:pt>
                      <c:pt idx="99">
                        <c:v>49.5</c:v>
                      </c:pt>
                      <c:pt idx="100">
                        <c:v>50</c:v>
                      </c:pt>
                      <c:pt idx="101">
                        <c:v>50.5</c:v>
                      </c:pt>
                      <c:pt idx="102">
                        <c:v>51</c:v>
                      </c:pt>
                      <c:pt idx="103">
                        <c:v>51.5</c:v>
                      </c:pt>
                      <c:pt idx="104">
                        <c:v>52</c:v>
                      </c:pt>
                      <c:pt idx="105">
                        <c:v>52.5</c:v>
                      </c:pt>
                      <c:pt idx="106">
                        <c:v>53</c:v>
                      </c:pt>
                      <c:pt idx="107">
                        <c:v>53.5</c:v>
                      </c:pt>
                      <c:pt idx="108">
                        <c:v>54</c:v>
                      </c:pt>
                      <c:pt idx="109">
                        <c:v>54.5</c:v>
                      </c:pt>
                      <c:pt idx="110">
                        <c:v>55</c:v>
                      </c:pt>
                      <c:pt idx="111">
                        <c:v>55.5</c:v>
                      </c:pt>
                      <c:pt idx="112">
                        <c:v>56</c:v>
                      </c:pt>
                      <c:pt idx="113">
                        <c:v>56.5</c:v>
                      </c:pt>
                      <c:pt idx="114">
                        <c:v>57</c:v>
                      </c:pt>
                      <c:pt idx="115">
                        <c:v>57.5</c:v>
                      </c:pt>
                      <c:pt idx="116">
                        <c:v>58</c:v>
                      </c:pt>
                      <c:pt idx="117">
                        <c:v>58.5</c:v>
                      </c:pt>
                      <c:pt idx="118">
                        <c:v>59</c:v>
                      </c:pt>
                      <c:pt idx="119">
                        <c:v>59.5</c:v>
                      </c:pt>
                      <c:pt idx="120">
                        <c:v>60</c:v>
                      </c:pt>
                      <c:pt idx="121">
                        <c:v>60.5</c:v>
                      </c:pt>
                      <c:pt idx="122">
                        <c:v>61</c:v>
                      </c:pt>
                      <c:pt idx="123">
                        <c:v>61.5</c:v>
                      </c:pt>
                      <c:pt idx="124">
                        <c:v>62</c:v>
                      </c:pt>
                      <c:pt idx="125">
                        <c:v>62.5</c:v>
                      </c:pt>
                      <c:pt idx="126">
                        <c:v>63</c:v>
                      </c:pt>
                      <c:pt idx="127">
                        <c:v>63.5</c:v>
                      </c:pt>
                      <c:pt idx="128">
                        <c:v>64</c:v>
                      </c:pt>
                      <c:pt idx="129">
                        <c:v>64.5</c:v>
                      </c:pt>
                      <c:pt idx="130">
                        <c:v>65</c:v>
                      </c:pt>
                      <c:pt idx="131">
                        <c:v>65.5</c:v>
                      </c:pt>
                      <c:pt idx="132">
                        <c:v>66</c:v>
                      </c:pt>
                      <c:pt idx="133">
                        <c:v>66.5</c:v>
                      </c:pt>
                      <c:pt idx="134">
                        <c:v>67</c:v>
                      </c:pt>
                      <c:pt idx="135">
                        <c:v>67.5</c:v>
                      </c:pt>
                      <c:pt idx="136">
                        <c:v>68</c:v>
                      </c:pt>
                      <c:pt idx="137">
                        <c:v>68.5</c:v>
                      </c:pt>
                      <c:pt idx="138">
                        <c:v>69</c:v>
                      </c:pt>
                      <c:pt idx="139">
                        <c:v>69.5</c:v>
                      </c:pt>
                      <c:pt idx="140">
                        <c:v>70</c:v>
                      </c:pt>
                      <c:pt idx="141">
                        <c:v>70.5</c:v>
                      </c:pt>
                      <c:pt idx="142">
                        <c:v>71</c:v>
                      </c:pt>
                      <c:pt idx="143">
                        <c:v>71.5</c:v>
                      </c:pt>
                      <c:pt idx="144">
                        <c:v>72</c:v>
                      </c:pt>
                      <c:pt idx="145">
                        <c:v>72.5</c:v>
                      </c:pt>
                      <c:pt idx="146">
                        <c:v>73</c:v>
                      </c:pt>
                      <c:pt idx="147">
                        <c:v>73.5</c:v>
                      </c:pt>
                      <c:pt idx="148">
                        <c:v>74</c:v>
                      </c:pt>
                      <c:pt idx="149">
                        <c:v>74.5</c:v>
                      </c:pt>
                      <c:pt idx="150">
                        <c:v>75</c:v>
                      </c:pt>
                      <c:pt idx="151">
                        <c:v>75.5</c:v>
                      </c:pt>
                      <c:pt idx="152">
                        <c:v>76</c:v>
                      </c:pt>
                      <c:pt idx="153">
                        <c:v>76.5</c:v>
                      </c:pt>
                      <c:pt idx="154">
                        <c:v>77</c:v>
                      </c:pt>
                      <c:pt idx="155">
                        <c:v>77.5</c:v>
                      </c:pt>
                      <c:pt idx="156">
                        <c:v>78</c:v>
                      </c:pt>
                      <c:pt idx="157">
                        <c:v>78.5</c:v>
                      </c:pt>
                      <c:pt idx="158">
                        <c:v>79</c:v>
                      </c:pt>
                      <c:pt idx="159">
                        <c:v>79.5</c:v>
                      </c:pt>
                      <c:pt idx="160">
                        <c:v>80</c:v>
                      </c:pt>
                      <c:pt idx="161">
                        <c:v>80.5</c:v>
                      </c:pt>
                      <c:pt idx="162">
                        <c:v>81</c:v>
                      </c:pt>
                      <c:pt idx="163">
                        <c:v>81.5</c:v>
                      </c:pt>
                      <c:pt idx="164">
                        <c:v>82</c:v>
                      </c:pt>
                      <c:pt idx="165">
                        <c:v>82.5</c:v>
                      </c:pt>
                      <c:pt idx="166">
                        <c:v>83</c:v>
                      </c:pt>
                      <c:pt idx="167">
                        <c:v>83.5</c:v>
                      </c:pt>
                      <c:pt idx="168">
                        <c:v>84</c:v>
                      </c:pt>
                      <c:pt idx="169">
                        <c:v>84.5</c:v>
                      </c:pt>
                      <c:pt idx="170">
                        <c:v>85</c:v>
                      </c:pt>
                      <c:pt idx="171">
                        <c:v>85.5</c:v>
                      </c:pt>
                      <c:pt idx="172">
                        <c:v>86</c:v>
                      </c:pt>
                      <c:pt idx="173">
                        <c:v>86.5</c:v>
                      </c:pt>
                      <c:pt idx="174">
                        <c:v>87</c:v>
                      </c:pt>
                      <c:pt idx="175">
                        <c:v>87.5</c:v>
                      </c:pt>
                      <c:pt idx="176">
                        <c:v>88</c:v>
                      </c:pt>
                      <c:pt idx="177">
                        <c:v>88.5</c:v>
                      </c:pt>
                      <c:pt idx="178">
                        <c:v>89</c:v>
                      </c:pt>
                      <c:pt idx="179">
                        <c:v>89.5</c:v>
                      </c:pt>
                      <c:pt idx="180">
                        <c:v>90</c:v>
                      </c:pt>
                      <c:pt idx="181">
                        <c:v>90.5</c:v>
                      </c:pt>
                      <c:pt idx="182">
                        <c:v>91</c:v>
                      </c:pt>
                      <c:pt idx="183">
                        <c:v>91.5</c:v>
                      </c:pt>
                      <c:pt idx="184">
                        <c:v>92</c:v>
                      </c:pt>
                      <c:pt idx="185">
                        <c:v>92.5</c:v>
                      </c:pt>
                      <c:pt idx="186">
                        <c:v>93</c:v>
                      </c:pt>
                      <c:pt idx="187">
                        <c:v>93.5</c:v>
                      </c:pt>
                      <c:pt idx="188">
                        <c:v>94</c:v>
                      </c:pt>
                      <c:pt idx="189">
                        <c:v>94.5</c:v>
                      </c:pt>
                      <c:pt idx="190">
                        <c:v>95</c:v>
                      </c:pt>
                      <c:pt idx="191">
                        <c:v>95.5</c:v>
                      </c:pt>
                      <c:pt idx="192">
                        <c:v>96</c:v>
                      </c:pt>
                      <c:pt idx="193">
                        <c:v>96.5</c:v>
                      </c:pt>
                      <c:pt idx="194">
                        <c:v>97</c:v>
                      </c:pt>
                      <c:pt idx="195">
                        <c:v>97.5</c:v>
                      </c:pt>
                      <c:pt idx="196">
                        <c:v>98</c:v>
                      </c:pt>
                      <c:pt idx="197">
                        <c:v>98.5</c:v>
                      </c:pt>
                      <c:pt idx="198">
                        <c:v>99</c:v>
                      </c:pt>
                      <c:pt idx="199">
                        <c:v>99.5</c:v>
                      </c:pt>
                      <c:pt idx="200">
                        <c:v>100</c:v>
                      </c:pt>
                      <c:pt idx="201">
                        <c:v>100.5</c:v>
                      </c:pt>
                      <c:pt idx="202">
                        <c:v>101</c:v>
                      </c:pt>
                      <c:pt idx="203">
                        <c:v>101.5</c:v>
                      </c:pt>
                      <c:pt idx="204">
                        <c:v>102</c:v>
                      </c:pt>
                      <c:pt idx="205">
                        <c:v>102.5</c:v>
                      </c:pt>
                      <c:pt idx="206">
                        <c:v>103</c:v>
                      </c:pt>
                      <c:pt idx="207">
                        <c:v>103.5</c:v>
                      </c:pt>
                      <c:pt idx="208">
                        <c:v>104</c:v>
                      </c:pt>
                      <c:pt idx="209">
                        <c:v>104.5</c:v>
                      </c:pt>
                      <c:pt idx="210">
                        <c:v>105</c:v>
                      </c:pt>
                      <c:pt idx="211">
                        <c:v>105.5</c:v>
                      </c:pt>
                      <c:pt idx="212">
                        <c:v>106</c:v>
                      </c:pt>
                      <c:pt idx="213">
                        <c:v>106.5</c:v>
                      </c:pt>
                      <c:pt idx="214">
                        <c:v>107</c:v>
                      </c:pt>
                      <c:pt idx="215">
                        <c:v>107.5</c:v>
                      </c:pt>
                      <c:pt idx="216">
                        <c:v>108</c:v>
                      </c:pt>
                      <c:pt idx="217">
                        <c:v>108.5</c:v>
                      </c:pt>
                      <c:pt idx="218">
                        <c:v>109</c:v>
                      </c:pt>
                      <c:pt idx="219">
                        <c:v>109.5</c:v>
                      </c:pt>
                      <c:pt idx="220">
                        <c:v>110</c:v>
                      </c:pt>
                      <c:pt idx="221">
                        <c:v>110.5</c:v>
                      </c:pt>
                      <c:pt idx="222">
                        <c:v>111</c:v>
                      </c:pt>
                      <c:pt idx="223">
                        <c:v>111.5</c:v>
                      </c:pt>
                      <c:pt idx="224">
                        <c:v>112</c:v>
                      </c:pt>
                      <c:pt idx="225">
                        <c:v>112.5</c:v>
                      </c:pt>
                      <c:pt idx="226">
                        <c:v>113</c:v>
                      </c:pt>
                      <c:pt idx="227">
                        <c:v>113.5</c:v>
                      </c:pt>
                      <c:pt idx="228">
                        <c:v>114</c:v>
                      </c:pt>
                      <c:pt idx="229">
                        <c:v>114.5</c:v>
                      </c:pt>
                      <c:pt idx="230">
                        <c:v>115</c:v>
                      </c:pt>
                      <c:pt idx="231">
                        <c:v>115.5</c:v>
                      </c:pt>
                      <c:pt idx="232">
                        <c:v>116</c:v>
                      </c:pt>
                      <c:pt idx="233">
                        <c:v>116.5</c:v>
                      </c:pt>
                      <c:pt idx="234">
                        <c:v>117</c:v>
                      </c:pt>
                      <c:pt idx="235">
                        <c:v>117.5</c:v>
                      </c:pt>
                      <c:pt idx="236">
                        <c:v>118</c:v>
                      </c:pt>
                      <c:pt idx="237">
                        <c:v>118.5</c:v>
                      </c:pt>
                      <c:pt idx="238">
                        <c:v>119</c:v>
                      </c:pt>
                      <c:pt idx="239">
                        <c:v>119.5</c:v>
                      </c:pt>
                      <c:pt idx="240">
                        <c:v>120</c:v>
                      </c:pt>
                      <c:pt idx="241">
                        <c:v>120.5</c:v>
                      </c:pt>
                      <c:pt idx="242">
                        <c:v>121</c:v>
                      </c:pt>
                      <c:pt idx="243">
                        <c:v>121.5</c:v>
                      </c:pt>
                      <c:pt idx="244">
                        <c:v>122</c:v>
                      </c:pt>
                      <c:pt idx="245">
                        <c:v>122.5</c:v>
                      </c:pt>
                      <c:pt idx="246">
                        <c:v>123</c:v>
                      </c:pt>
                      <c:pt idx="247">
                        <c:v>123.5</c:v>
                      </c:pt>
                      <c:pt idx="248">
                        <c:v>124</c:v>
                      </c:pt>
                      <c:pt idx="249">
                        <c:v>124.5</c:v>
                      </c:pt>
                      <c:pt idx="250">
                        <c:v>125</c:v>
                      </c:pt>
                      <c:pt idx="251">
                        <c:v>125.5</c:v>
                      </c:pt>
                      <c:pt idx="252">
                        <c:v>126</c:v>
                      </c:pt>
                      <c:pt idx="253">
                        <c:v>126.5</c:v>
                      </c:pt>
                      <c:pt idx="254">
                        <c:v>127</c:v>
                      </c:pt>
                      <c:pt idx="255">
                        <c:v>127.5</c:v>
                      </c:pt>
                      <c:pt idx="256">
                        <c:v>128</c:v>
                      </c:pt>
                      <c:pt idx="257">
                        <c:v>128.5</c:v>
                      </c:pt>
                      <c:pt idx="258">
                        <c:v>129</c:v>
                      </c:pt>
                      <c:pt idx="259">
                        <c:v>129.5</c:v>
                      </c:pt>
                      <c:pt idx="260">
                        <c:v>130</c:v>
                      </c:pt>
                      <c:pt idx="261">
                        <c:v>130.5</c:v>
                      </c:pt>
                      <c:pt idx="262">
                        <c:v>131</c:v>
                      </c:pt>
                      <c:pt idx="263">
                        <c:v>131.5</c:v>
                      </c:pt>
                      <c:pt idx="264">
                        <c:v>132</c:v>
                      </c:pt>
                      <c:pt idx="265">
                        <c:v>132.5</c:v>
                      </c:pt>
                      <c:pt idx="266">
                        <c:v>133</c:v>
                      </c:pt>
                      <c:pt idx="267">
                        <c:v>133.5</c:v>
                      </c:pt>
                      <c:pt idx="268">
                        <c:v>134</c:v>
                      </c:pt>
                      <c:pt idx="269">
                        <c:v>134.5</c:v>
                      </c:pt>
                      <c:pt idx="270">
                        <c:v>135</c:v>
                      </c:pt>
                      <c:pt idx="271">
                        <c:v>135.5</c:v>
                      </c:pt>
                      <c:pt idx="272">
                        <c:v>136</c:v>
                      </c:pt>
                      <c:pt idx="273">
                        <c:v>136.5</c:v>
                      </c:pt>
                      <c:pt idx="274">
                        <c:v>137</c:v>
                      </c:pt>
                      <c:pt idx="275">
                        <c:v>137.5</c:v>
                      </c:pt>
                      <c:pt idx="276">
                        <c:v>138</c:v>
                      </c:pt>
                      <c:pt idx="277">
                        <c:v>138.5</c:v>
                      </c:pt>
                      <c:pt idx="278">
                        <c:v>139</c:v>
                      </c:pt>
                      <c:pt idx="279">
                        <c:v>139.5</c:v>
                      </c:pt>
                      <c:pt idx="280">
                        <c:v>140</c:v>
                      </c:pt>
                      <c:pt idx="281">
                        <c:v>140.5</c:v>
                      </c:pt>
                      <c:pt idx="282">
                        <c:v>141</c:v>
                      </c:pt>
                      <c:pt idx="283">
                        <c:v>141.5</c:v>
                      </c:pt>
                      <c:pt idx="284">
                        <c:v>142</c:v>
                      </c:pt>
                      <c:pt idx="285">
                        <c:v>142.5</c:v>
                      </c:pt>
                      <c:pt idx="286">
                        <c:v>143</c:v>
                      </c:pt>
                      <c:pt idx="287">
                        <c:v>143.5</c:v>
                      </c:pt>
                      <c:pt idx="288">
                        <c:v>144</c:v>
                      </c:pt>
                      <c:pt idx="289">
                        <c:v>144.5</c:v>
                      </c:pt>
                      <c:pt idx="290">
                        <c:v>145</c:v>
                      </c:pt>
                      <c:pt idx="291">
                        <c:v>145.5</c:v>
                      </c:pt>
                      <c:pt idx="292">
                        <c:v>146</c:v>
                      </c:pt>
                      <c:pt idx="293">
                        <c:v>146.5</c:v>
                      </c:pt>
                      <c:pt idx="294">
                        <c:v>147</c:v>
                      </c:pt>
                      <c:pt idx="295">
                        <c:v>147.5</c:v>
                      </c:pt>
                      <c:pt idx="296">
                        <c:v>148</c:v>
                      </c:pt>
                      <c:pt idx="297">
                        <c:v>148.5</c:v>
                      </c:pt>
                      <c:pt idx="298">
                        <c:v>149</c:v>
                      </c:pt>
                      <c:pt idx="299">
                        <c:v>149.5</c:v>
                      </c:pt>
                      <c:pt idx="300">
                        <c:v>150</c:v>
                      </c:pt>
                      <c:pt idx="301">
                        <c:v>150.5</c:v>
                      </c:pt>
                      <c:pt idx="302">
                        <c:v>151</c:v>
                      </c:pt>
                      <c:pt idx="303">
                        <c:v>151.5</c:v>
                      </c:pt>
                      <c:pt idx="304">
                        <c:v>152</c:v>
                      </c:pt>
                      <c:pt idx="305">
                        <c:v>152.5</c:v>
                      </c:pt>
                      <c:pt idx="306">
                        <c:v>153</c:v>
                      </c:pt>
                      <c:pt idx="307">
                        <c:v>153.5</c:v>
                      </c:pt>
                      <c:pt idx="308">
                        <c:v>154</c:v>
                      </c:pt>
                      <c:pt idx="309">
                        <c:v>154.5</c:v>
                      </c:pt>
                      <c:pt idx="310">
                        <c:v>155</c:v>
                      </c:pt>
                      <c:pt idx="311">
                        <c:v>155.5</c:v>
                      </c:pt>
                      <c:pt idx="312">
                        <c:v>156</c:v>
                      </c:pt>
                      <c:pt idx="313">
                        <c:v>156.5</c:v>
                      </c:pt>
                      <c:pt idx="314">
                        <c:v>157</c:v>
                      </c:pt>
                      <c:pt idx="315">
                        <c:v>157.5</c:v>
                      </c:pt>
                      <c:pt idx="316">
                        <c:v>158</c:v>
                      </c:pt>
                      <c:pt idx="317">
                        <c:v>158.5</c:v>
                      </c:pt>
                      <c:pt idx="318">
                        <c:v>159</c:v>
                      </c:pt>
                      <c:pt idx="319">
                        <c:v>159.5</c:v>
                      </c:pt>
                      <c:pt idx="320">
                        <c:v>160</c:v>
                      </c:pt>
                      <c:pt idx="321">
                        <c:v>160.5</c:v>
                      </c:pt>
                      <c:pt idx="322">
                        <c:v>161</c:v>
                      </c:pt>
                      <c:pt idx="323">
                        <c:v>161.5</c:v>
                      </c:pt>
                      <c:pt idx="324">
                        <c:v>162</c:v>
                      </c:pt>
                      <c:pt idx="325">
                        <c:v>162.5</c:v>
                      </c:pt>
                      <c:pt idx="326">
                        <c:v>163</c:v>
                      </c:pt>
                      <c:pt idx="327">
                        <c:v>163.5</c:v>
                      </c:pt>
                      <c:pt idx="328">
                        <c:v>164</c:v>
                      </c:pt>
                      <c:pt idx="329">
                        <c:v>164.5</c:v>
                      </c:pt>
                      <c:pt idx="330">
                        <c:v>165</c:v>
                      </c:pt>
                      <c:pt idx="331">
                        <c:v>165.5</c:v>
                      </c:pt>
                      <c:pt idx="332">
                        <c:v>166</c:v>
                      </c:pt>
                      <c:pt idx="333">
                        <c:v>166.5</c:v>
                      </c:pt>
                      <c:pt idx="334">
                        <c:v>167</c:v>
                      </c:pt>
                      <c:pt idx="335">
                        <c:v>167.5</c:v>
                      </c:pt>
                      <c:pt idx="336">
                        <c:v>168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Temperaturverlauf!$L$2:$L$338</c15:sqref>
                        </c15:formulaRef>
                      </c:ext>
                    </c:extLst>
                    <c:numCache>
                      <c:formatCode>0.0</c:formatCode>
                      <c:ptCount val="337"/>
                      <c:pt idx="0">
                        <c:v>0</c:v>
                      </c:pt>
                      <c:pt idx="1">
                        <c:v>2.7984360031970867</c:v>
                      </c:pt>
                      <c:pt idx="2">
                        <c:v>5.4453472439689037</c:v>
                      </c:pt>
                      <c:pt idx="3">
                        <c:v>7.8921376097934415</c:v>
                      </c:pt>
                      <c:pt idx="4">
                        <c:v>10.098447881069376</c:v>
                      </c:pt>
                      <c:pt idx="5">
                        <c:v>12.029914068817099</c:v>
                      </c:pt>
                      <c:pt idx="6">
                        <c:v>13.657993420122178</c:v>
                      </c:pt>
                      <c:pt idx="7">
                        <c:v>14.960013349353018</c:v>
                      </c:pt>
                      <c:pt idx="8">
                        <c:v>15.919229507836823</c:v>
                      </c:pt>
                      <c:pt idx="9">
                        <c:v>16.524837213369214</c:v>
                      </c:pt>
                      <c:pt idx="10">
                        <c:v>16.771920232157257</c:v>
                      </c:pt>
                      <c:pt idx="11">
                        <c:v>16.661334530651747</c:v>
                      </c:pt>
                      <c:pt idx="12">
                        <c:v>16.199529816981862</c:v>
                      </c:pt>
                      <c:pt idx="13">
                        <c:v>15.398313393262054</c:v>
                      </c:pt>
                      <c:pt idx="14">
                        <c:v>14.274560761981711</c:v>
                      </c:pt>
                      <c:pt idx="15">
                        <c:v>12.849876257041553</c:v>
                      </c:pt>
                      <c:pt idx="16">
                        <c:v>11.150204904027085</c:v>
                      </c:pt>
                      <c:pt idx="17">
                        <c:v>9.2053934812623304</c:v>
                      </c:pt>
                      <c:pt idx="18">
                        <c:v>7.0486930807218746</c:v>
                      </c:pt>
                      <c:pt idx="19">
                        <c:v>4.7161829702056437</c:v>
                      </c:pt>
                      <c:pt idx="20">
                        <c:v>2.2460589456209914</c:v>
                      </c:pt>
                      <c:pt idx="21">
                        <c:v>-0.32242943196598212</c:v>
                      </c:pt>
                      <c:pt idx="22">
                        <c:v>-2.9522956337166768</c:v>
                      </c:pt>
                      <c:pt idx="23">
                        <c:v>-5.5944250304037535</c:v>
                      </c:pt>
                      <c:pt idx="24">
                        <c:v>-8.1957375543689075</c:v>
                      </c:pt>
                      <c:pt idx="25">
                        <c:v>-10.706428112818989</c:v>
                      </c:pt>
                      <c:pt idx="26">
                        <c:v>-13.079146412249223</c:v>
                      </c:pt>
                      <c:pt idx="27">
                        <c:v>-15.269408630598393</c:v>
                      </c:pt>
                      <c:pt idx="28">
                        <c:v>-17.236213242022572</c:v>
                      </c:pt>
                      <c:pt idx="29">
                        <c:v>-18.942695982351186</c:v>
                      </c:pt>
                      <c:pt idx="30">
                        <c:v>-20.356763178573622</c:v>
                      </c:pt>
                      <c:pt idx="31">
                        <c:v>-21.451669050339202</c:v>
                      </c:pt>
                      <c:pt idx="32">
                        <c:v>-22.206512112325367</c:v>
                      </c:pt>
                      <c:pt idx="33">
                        <c:v>-14.349173515575401</c:v>
                      </c:pt>
                      <c:pt idx="34">
                        <c:v>-6.3906468573615625</c:v>
                      </c:pt>
                      <c:pt idx="35">
                        <c:v>1.6921432946088382</c:v>
                      </c:pt>
                      <c:pt idx="36">
                        <c:v>9.9334580120071401</c:v>
                      </c:pt>
                      <c:pt idx="37">
                        <c:v>18.304520070862601</c:v>
                      </c:pt>
                      <c:pt idx="38">
                        <c:v>26.762920358986666</c:v>
                      </c:pt>
                      <c:pt idx="39">
                        <c:v>35.270699544852874</c:v>
                      </c:pt>
                      <c:pt idx="40">
                        <c:v>43.788621094426205</c:v>
                      </c:pt>
                      <c:pt idx="41">
                        <c:v>52.275204617174815</c:v>
                      </c:pt>
                      <c:pt idx="42">
                        <c:v>60.686817083780909</c:v>
                      </c:pt>
                      <c:pt idx="43">
                        <c:v>68.978189620388861</c:v>
                      </c:pt>
                      <c:pt idx="44">
                        <c:v>77.103144963637646</c:v>
                      </c:pt>
                      <c:pt idx="45">
                        <c:v>85.015431441838373</c:v>
                      </c:pt>
                      <c:pt idx="46">
                        <c:v>92.66959946094488</c:v>
                      </c:pt>
                      <c:pt idx="47">
                        <c:v>90.917158904273791</c:v>
                      </c:pt>
                      <c:pt idx="48">
                        <c:v>89.309133347366185</c:v>
                      </c:pt>
                      <c:pt idx="49">
                        <c:v>87.788606997242212</c:v>
                      </c:pt>
                      <c:pt idx="50">
                        <c:v>86.302480132177379</c:v>
                      </c:pt>
                      <c:pt idx="51">
                        <c:v>84.801995985027133</c:v>
                      </c:pt>
                      <c:pt idx="52">
                        <c:v>83.24319615772842</c:v>
                      </c:pt>
                      <c:pt idx="53">
                        <c:v>81.587296439536061</c:v>
                      </c:pt>
                      <c:pt idx="54">
                        <c:v>79.800978691994416</c:v>
                      </c:pt>
                      <c:pt idx="55">
                        <c:v>77.856597860494915</c:v>
                      </c:pt>
                      <c:pt idx="56">
                        <c:v>75.73230602004223</c:v>
                      </c:pt>
                      <c:pt idx="57">
                        <c:v>73.412097558184399</c:v>
                      </c:pt>
                      <c:pt idx="58">
                        <c:v>70.885781092729587</c:v>
                      </c:pt>
                      <c:pt idx="59">
                        <c:v>68.148884521069789</c:v>
                      </c:pt>
                      <c:pt idx="60">
                        <c:v>65.202499754981986</c:v>
                      </c:pt>
                      <c:pt idx="61">
                        <c:v>62.053073303594381</c:v>
                      </c:pt>
                      <c:pt idx="62">
                        <c:v>58.712148052829527</c:v>
                      </c:pt>
                      <c:pt idx="63">
                        <c:v>55.196060498120225</c:v>
                      </c:pt>
                      <c:pt idx="64">
                        <c:v>51.52559647507406</c:v>
                      </c:pt>
                      <c:pt idx="65">
                        <c:v>47.725607256826947</c:v>
                      </c:pt>
                      <c:pt idx="66">
                        <c:v>43.824586893817809</c:v>
                      </c:pt>
                      <c:pt idx="67">
                        <c:v>39.854210989753895</c:v>
                      </c:pt>
                      <c:pt idx="68">
                        <c:v>35.848836837148198</c:v>
                      </c:pt>
                      <c:pt idx="69">
                        <c:v>31.844965043472559</c:v>
                      </c:pt>
                      <c:pt idx="70">
                        <c:v>27.88066349073501</c:v>
                      </c:pt>
                      <c:pt idx="71">
                        <c:v>23.994955668212896</c:v>
                      </c:pt>
                      <c:pt idx="72">
                        <c:v>20.22717703179179</c:v>
                      </c:pt>
                      <c:pt idx="73">
                        <c:v>16.616304949078973</c:v>
                      </c:pt>
                      <c:pt idx="74">
                        <c:v>13.200269789381904</c:v>
                      </c:pt>
                      <c:pt idx="75">
                        <c:v>10.015256489970955</c:v>
                      </c:pt>
                      <c:pt idx="76">
                        <c:v>7.0950068592838855</c:v>
                      </c:pt>
                      <c:pt idx="77">
                        <c:v>4.4701314230105567</c:v>
                      </c:pt>
                      <c:pt idx="78">
                        <c:v>2.1674304412364447</c:v>
                      </c:pt>
                      <c:pt idx="79">
                        <c:v>0.20917918461246152</c:v>
                      </c:pt>
                      <c:pt idx="80">
                        <c:v>-1.388080961878444</c:v>
                      </c:pt>
                      <c:pt idx="81">
                        <c:v>5.8257726854028062</c:v>
                      </c:pt>
                      <c:pt idx="82">
                        <c:v>13.200334505146582</c:v>
                      </c:pt>
                      <c:pt idx="83">
                        <c:v>20.70883575635996</c:v>
                      </c:pt>
                      <c:pt idx="84">
                        <c:v>28.333122517266606</c:v>
                      </c:pt>
                      <c:pt idx="85">
                        <c:v>36.052936984887552</c:v>
                      </c:pt>
                      <c:pt idx="86">
                        <c:v>43.84397037546443</c:v>
                      </c:pt>
                      <c:pt idx="87">
                        <c:v>51.677452586820593</c:v>
                      </c:pt>
                      <c:pt idx="88">
                        <c:v>59.520319466818506</c:v>
                      </c:pt>
                      <c:pt idx="89">
                        <c:v>67.335692961300893</c:v>
                      </c:pt>
                      <c:pt idx="90">
                        <c:v>75.083560304884386</c:v>
                      </c:pt>
                      <c:pt idx="91">
                        <c:v>82.721585357087932</c:v>
                      </c:pt>
                      <c:pt idx="92">
                        <c:v>90.206003192643706</c:v>
                      </c:pt>
                      <c:pt idx="93">
                        <c:v>97.492557503856858</c:v>
                      </c:pt>
                      <c:pt idx="94">
                        <c:v>104.53744556218024</c:v>
                      </c:pt>
                      <c:pt idx="95">
                        <c:v>102.09687874726035</c:v>
                      </c:pt>
                      <c:pt idx="96">
                        <c:v>99.844288242125543</c:v>
                      </c:pt>
                      <c:pt idx="97">
                        <c:v>97.719603312308195</c:v>
                      </c:pt>
                      <c:pt idx="98">
                        <c:v>95.666897551177811</c:v>
                      </c:pt>
                      <c:pt idx="99">
                        <c:v>93.634869991329751</c:v>
                      </c:pt>
                      <c:pt idx="100">
                        <c:v>91.577260789862251</c:v>
                      </c:pt>
                      <c:pt idx="101">
                        <c:v>89.453192796319371</c:v>
                      </c:pt>
                      <c:pt idx="102">
                        <c:v>87.227434130382804</c:v>
                      </c:pt>
                      <c:pt idx="103">
                        <c:v>84.870580313074683</c:v>
                      </c:pt>
                      <c:pt idx="104">
                        <c:v>82.359157361775075</c:v>
                      </c:pt>
                      <c:pt idx="105">
                        <c:v>79.675649476139284</c:v>
                      </c:pt>
                      <c:pt idx="106">
                        <c:v>76.808456462523807</c:v>
                      </c:pt>
                      <c:pt idx="107">
                        <c:v>73.751786873982098</c:v>
                      </c:pt>
                      <c:pt idx="108">
                        <c:v>70.505493033885259</c:v>
                      </c:pt>
                      <c:pt idx="109">
                        <c:v>67.074853756536328</c:v>
                      </c:pt>
                      <c:pt idx="110">
                        <c:v>63.470309801587661</c:v>
                      </c:pt>
                      <c:pt idx="111">
                        <c:v>59.707156045689715</c:v>
                      </c:pt>
                      <c:pt idx="112">
                        <c:v>55.805193180281059</c:v>
                      </c:pt>
                      <c:pt idx="113">
                        <c:v>51.788340605002432</c:v>
                      </c:pt>
                      <c:pt idx="114">
                        <c:v>47.684211228557778</c:v>
                      </c:pt>
                      <c:pt idx="115">
                        <c:v>43.523648241203176</c:v>
                      </c:pt>
                      <c:pt idx="116">
                        <c:v>39.340223686884308</c:v>
                      </c:pt>
                      <c:pt idx="117">
                        <c:v>35.169698906543964</c:v>
                      </c:pt>
                      <c:pt idx="118">
                        <c:v>31.049447676572768</c:v>
                      </c:pt>
                      <c:pt idx="119">
                        <c:v>27.017844115179066</c:v>
                      </c:pt>
                      <c:pt idx="120">
                        <c:v>23.11361911837076</c:v>
                      </c:pt>
                      <c:pt idx="121">
                        <c:v>19.375191116947569</c:v>
                      </c:pt>
                      <c:pt idx="122">
                        <c:v>15.839979175487485</c:v>
                      </c:pt>
                      <c:pt idx="123">
                        <c:v>12.543708700561787</c:v>
                      </c:pt>
                      <c:pt idx="124">
                        <c:v>9.5197220514973573</c:v>
                      </c:pt>
                      <c:pt idx="125">
                        <c:v>6.7983078102886987</c:v>
                      </c:pt>
                      <c:pt idx="126">
                        <c:v>4.4060627108366583</c:v>
                      </c:pt>
                      <c:pt idx="127">
                        <c:v>2.3652973690436538</c:v>
                      </c:pt>
                      <c:pt idx="128">
                        <c:v>0.69348273690680262</c:v>
                      </c:pt>
                      <c:pt idx="129">
                        <c:v>7.8562608297117222</c:v>
                      </c:pt>
                      <c:pt idx="130">
                        <c:v>15.168283662376691</c:v>
                      </c:pt>
                      <c:pt idx="131">
                        <c:v>22.610028611085024</c:v>
                      </c:pt>
                      <c:pt idx="132">
                        <c:v>30.165433556749385</c:v>
                      </c:pt>
                      <c:pt idx="133">
                        <c:v>37.81531897234899</c:v>
                      </c:pt>
                      <c:pt idx="134">
                        <c:v>45.536082384105605</c:v>
                      </c:pt>
                      <c:pt idx="135">
                        <c:v>53.299470124313082</c:v>
                      </c:pt>
                      <c:pt idx="136">
                        <c:v>61.072819215916908</c:v>
                      </c:pt>
                      <c:pt idx="137">
                        <c:v>68.819574544485278</c:v>
                      </c:pt>
                      <c:pt idx="138">
                        <c:v>76.499988767999668</c:v>
                      </c:pt>
                      <c:pt idx="139">
                        <c:v>84.071946258973483</c:v>
                      </c:pt>
                      <c:pt idx="140">
                        <c:v>91.491865865101488</c:v>
                      </c:pt>
                      <c:pt idx="141">
                        <c:v>98.715643891265373</c:v>
                      </c:pt>
                      <c:pt idx="142">
                        <c:v>105.69960305740668</c:v>
                      </c:pt>
                      <c:pt idx="143">
                        <c:v>103.19061928708715</c:v>
                      </c:pt>
                      <c:pt idx="144">
                        <c:v>100.87404522392806</c:v>
                      </c:pt>
                      <c:pt idx="145">
                        <c:v>98.689479329722857</c:v>
                      </c:pt>
                      <c:pt idx="146">
                        <c:v>96.580699155807949</c:v>
                      </c:pt>
                      <c:pt idx="147">
                        <c:v>94.49613764545947</c:v>
                      </c:pt>
                      <c:pt idx="148">
                        <c:v>92.389294652487607</c:v>
                      </c:pt>
                      <c:pt idx="149">
                        <c:v>90.219074919069271</c:v>
                      </c:pt>
                      <c:pt idx="150">
                        <c:v>87.950047579363371</c:v>
                      </c:pt>
                      <c:pt idx="151">
                        <c:v>85.55262567607322</c:v>
                      </c:pt>
                      <c:pt idx="152">
                        <c:v>83.003167046947695</c:v>
                      </c:pt>
                      <c:pt idx="153">
                        <c:v>80.28400015823992</c:v>
                      </c:pt>
                      <c:pt idx="154">
                        <c:v>77.383379985961668</c:v>
                      </c:pt>
                      <c:pt idx="155">
                        <c:v>74.295379878775123</c:v>
                      </c:pt>
                      <c:pt idx="156">
                        <c:v>71.01972553108908</c:v>
                      </c:pt>
                      <c:pt idx="157">
                        <c:v>67.561576844094731</c:v>
                      </c:pt>
                      <c:pt idx="158">
                        <c:v>63.93126267981684</c:v>
                      </c:pt>
                      <c:pt idx="159">
                        <c:v>60.143972463756121</c:v>
                      </c:pt>
                      <c:pt idx="160">
                        <c:v>56.219407420911757</c:v>
                      </c:pt>
                      <c:pt idx="161">
                        <c:v>52.181393094176812</c:v>
                      </c:pt>
                      <c:pt idx="162">
                        <c:v>48.057453839825932</c:v>
                      </c:pt>
                      <c:pt idx="163">
                        <c:v>43.878349350453576</c:v>
                      </c:pt>
                      <c:pt idx="164">
                        <c:v>39.677573022627911</c:v>
                      </c:pt>
                      <c:pt idx="165">
                        <c:v>35.490812233117005</c:v>
                      </c:pt>
                      <c:pt idx="166">
                        <c:v>31.355371343173886</c:v>
                      </c:pt>
                      <c:pt idx="167">
                        <c:v>27.309559502818782</c:v>
                      </c:pt>
                      <c:pt idx="168">
                        <c:v>23.392047020604615</c:v>
                      </c:pt>
                      <c:pt idx="169">
                        <c:v>19.641196100975566</c:v>
                      </c:pt>
                      <c:pt idx="170">
                        <c:v>16.094373992277976</c:v>
                      </c:pt>
                      <c:pt idx="171">
                        <c:v>12.787258856177708</c:v>
                      </c:pt>
                      <c:pt idx="172">
                        <c:v>9.7531507397915913</c:v>
                      </c:pt>
                      <c:pt idx="173">
                        <c:v>7.0223015988120903</c:v>
                      </c:pt>
                      <c:pt idx="174">
                        <c:v>4.6212788404819394</c:v>
                      </c:pt>
                      <c:pt idx="175">
                        <c:v>2.5723748903767629</c:v>
                      </c:pt>
                      <c:pt idx="176">
                        <c:v>0.89306493991252667</c:v>
                      </c:pt>
                      <c:pt idx="177">
                        <c:v>8.0507839280218789</c:v>
                      </c:pt>
                      <c:pt idx="178">
                        <c:v>15.356703773993043</c:v>
                      </c:pt>
                      <c:pt idx="179">
                        <c:v>22.791987731422505</c:v>
                      </c:pt>
                      <c:pt idx="180">
                        <c:v>30.340748413099284</c:v>
                      </c:pt>
                      <c:pt idx="181">
                        <c:v>37.983901729521008</c:v>
                      </c:pt>
                      <c:pt idx="182">
                        <c:v>45.697909189212012</c:v>
                      </c:pt>
                      <c:pt idx="183">
                        <c:v>53.454564472078509</c:v>
                      </c:pt>
                      <c:pt idx="184">
                        <c:v>61.221241637135805</c:v>
                      </c:pt>
                      <c:pt idx="185">
                        <c:v>68.961415508239412</c:v>
                      </c:pt>
                      <c:pt idx="186">
                        <c:v>76.635363411372921</c:v>
                      </c:pt>
                      <c:pt idx="187">
                        <c:v>84.200990241469185</c:v>
                      </c:pt>
                      <c:pt idx="188">
                        <c:v>91.614731958342318</c:v>
                      </c:pt>
                      <c:pt idx="189">
                        <c:v>98.832499074304238</c:v>
                      </c:pt>
                      <c:pt idx="190">
                        <c:v>105.81062597629595</c:v>
                      </c:pt>
                      <c:pt idx="191">
                        <c:v>103.29509673239771</c:v>
                      </c:pt>
                      <c:pt idx="192">
                        <c:v>100.97240227797636</c:v>
                      </c:pt>
                      <c:pt idx="193">
                        <c:v>98.782109267874759</c:v>
                      </c:pt>
                      <c:pt idx="194">
                        <c:v>96.667966792334468</c:v>
                      </c:pt>
                      <c:pt idx="195">
                        <c:v>94.578382216767338</c:v>
                      </c:pt>
                      <c:pt idx="196">
                        <c:v>92.466832299592369</c:v>
                      </c:pt>
                      <c:pt idx="197">
                        <c:v>90.29220082479776</c:v>
                      </c:pt>
                      <c:pt idx="198">
                        <c:v>88.019037809900851</c:v>
                      </c:pt>
                      <c:pt idx="199">
                        <c:v>85.617738771010337</c:v>
                      </c:pt>
                      <c:pt idx="200">
                        <c:v>83.06464539684012</c:v>
                      </c:pt>
                      <c:pt idx="201">
                        <c:v>80.342071203873914</c:v>
                      </c:pt>
                      <c:pt idx="202">
                        <c:v>77.438257269017228</c:v>
                      </c:pt>
                      <c:pt idx="203">
                        <c:v>74.347263969443276</c:v>
                      </c:pt>
                      <c:pt idx="204">
                        <c:v>71.068804854391985</c:v>
                      </c:pt>
                      <c:pt idx="205">
                        <c:v>67.608028423249436</c:v>
                      </c:pt>
                      <c:pt idx="206">
                        <c:v>63.975252811936805</c:v>
                      </c:pt>
                      <c:pt idx="207">
                        <c:v>60.185657340510886</c:v>
                      </c:pt>
                      <c:pt idx="208">
                        <c:v>56.258933704459054</c:v>
                      </c:pt>
                      <c:pt idx="209">
                        <c:v>52.218898456697538</c:v>
                      </c:pt>
                      <c:pt idx="210">
                        <c:v>48.093067473376806</c:v>
                      </c:pt>
                      <c:pt idx="211">
                        <c:v>43.91219245248471</c:v>
                      </c:pt>
                      <c:pt idx="212">
                        <c:v>39.70975926151533</c:v>
                      </c:pt>
                      <c:pt idx="213">
                        <c:v>35.521448197271965</c:v>
                      </c:pt>
                      <c:pt idx="214">
                        <c:v>31.384556976881608</c:v>
                      </c:pt>
                      <c:pt idx="215">
                        <c:v>27.337388531809847</c:v>
                      </c:pt>
                      <c:pt idx="216">
                        <c:v>23.418607370716582</c:v>
                      </c:pt>
                      <c:pt idx="217">
                        <c:v>19.666570314164634</c:v>
                      </c:pt>
                      <c:pt idx="218">
                        <c:v>16.118639646236133</c:v>
                      </c:pt>
                      <c:pt idx="219">
                        <c:v>12.810488997644221</c:v>
                      </c:pt>
                      <c:pt idx="220">
                        <c:v>9.7754143494407053</c:v>
                      </c:pt>
                      <c:pt idx="221">
                        <c:v>7.0436641223650671</c:v>
                      </c:pt>
                      <c:pt idx="222">
                        <c:v>4.6418028612710769</c:v>
                      </c:pt>
                      <c:pt idx="223">
                        <c:v>2.5921211343133881</c:v>
                      </c:pt>
                      <c:pt idx="224">
                        <c:v>0.91209423454155503</c:v>
                      </c:pt>
                      <c:pt idx="225">
                        <c:v>8.0693266137716222</c:v>
                      </c:pt>
                      <c:pt idx="226">
                        <c:v>15.374663741509137</c:v>
                      </c:pt>
                      <c:pt idx="227">
                        <c:v>22.809331229111365</c:v>
                      </c:pt>
                      <c:pt idx="228">
                        <c:v>30.357458146415237</c:v>
                      </c:pt>
                      <c:pt idx="229">
                        <c:v>37.999969435823544</c:v>
                      </c:pt>
                      <c:pt idx="230">
                        <c:v>45.713332673255607</c:v>
                      </c:pt>
                      <c:pt idx="231">
                        <c:v>53.469346033385058</c:v>
                      </c:pt>
                      <c:pt idx="232">
                        <c:v>61.235387093308958</c:v>
                      </c:pt>
                      <c:pt idx="233">
                        <c:v>68.974933521822763</c:v>
                      </c:pt>
                      <c:pt idx="234">
                        <c:v>76.64826498956333</c:v>
                      </c:pt>
                      <c:pt idx="235">
                        <c:v>84.213288342330259</c:v>
                      </c:pt>
                      <c:pt idx="236">
                        <c:v>91.626441166687769</c:v>
                      </c:pt>
                      <c:pt idx="237">
                        <c:v>98.843635325533896</c:v>
                      </c:pt>
                      <c:pt idx="238">
                        <c:v>105.82120631478377</c:v>
                      </c:pt>
                      <c:pt idx="239">
                        <c:v>103.30505320965237</c:v>
                      </c:pt>
                      <c:pt idx="240">
                        <c:v>100.98177541790302</c:v>
                      </c:pt>
                      <c:pt idx="241">
                        <c:v>98.790936561353661</c:v>
                      </c:pt>
                      <c:pt idx="242">
                        <c:v>96.676283016305206</c:v>
                      </c:pt>
                      <c:pt idx="243">
                        <c:v>94.586219709195063</c:v>
                      </c:pt>
                      <c:pt idx="244">
                        <c:v>92.474221196220029</c:v>
                      </c:pt>
                      <c:pt idx="245">
                        <c:v>90.299169262969244</c:v>
                      </c:pt>
                      <c:pt idx="246">
                        <c:v>88.025612104193684</c:v>
                      </c:pt>
                      <c:pt idx="247">
                        <c:v>85.623943564886716</c:v>
                      </c:pt>
                      <c:pt idx="248">
                        <c:v>83.070503794028028</c:v>
                      </c:pt>
                      <c:pt idx="249">
                        <c:v>80.347604882751682</c:v>
                      </c:pt>
                      <c:pt idx="250">
                        <c:v>77.443486582821549</c:v>
                      </c:pt>
                      <c:pt idx="251">
                        <c:v>74.352208034744336</c:v>
                      </c:pt>
                      <c:pt idx="252">
                        <c:v>71.073481629902957</c:v>
                      </c:pt>
                      <c:pt idx="253">
                        <c:v>67.612454780727489</c:v>
                      </c:pt>
                      <c:pt idx="254">
                        <c:v>63.979444600624788</c:v>
                      </c:pt>
                      <c:pt idx="255">
                        <c:v>60.189629446330692</c:v>
                      </c:pt>
                      <c:pt idx="256">
                        <c:v>56.262700104933622</c:v>
                      </c:pt>
                      <c:pt idx="257">
                        <c:v>52.222472272403238</c:v>
                      </c:pt>
                      <c:pt idx="258">
                        <c:v>48.096461016556653</c:v>
                      </c:pt>
                      <c:pt idx="259">
                        <c:v>43.915417273345234</c:v>
                      </c:pt>
                      <c:pt idx="260">
                        <c:v>39.712826192607253</c:v>
                      </c:pt>
                      <c:pt idx="261">
                        <c:v>35.524367396310026</c:v>
                      </c:pt>
                      <c:pt idx="262">
                        <c:v>31.38733796828684</c:v>
                      </c:pt>
                      <c:pt idx="263">
                        <c:v>27.340040247274711</c:v>
                      </c:pt>
                      <c:pt idx="264">
                        <c:v>23.421138189103612</c:v>
                      </c:pt>
                      <c:pt idx="265">
                        <c:v>19.668988101147381</c:v>
                      </c:pt>
                      <c:pt idx="266">
                        <c:v>16.12095179427325</c:v>
                      </c:pt>
                      <c:pt idx="267">
                        <c:v>12.812702467243492</c:v>
                      </c:pt>
                      <c:pt idx="268">
                        <c:v>9.7775357134048164</c:v>
                      </c:pt>
                      <c:pt idx="269">
                        <c:v>7.0456996163007277</c:v>
                      </c:pt>
                      <c:pt idx="270">
                        <c:v>4.6437584474683016</c:v>
                      </c:pt>
                      <c:pt idx="271">
                        <c:v>2.5940025970058063</c:v>
                      </c:pt>
                      <c:pt idx="272">
                        <c:v>0.91390736505073644</c:v>
                      </c:pt>
                      <c:pt idx="273">
                        <c:v>8.0710933432253746</c:v>
                      </c:pt>
                      <c:pt idx="274">
                        <c:v>15.376374941468763</c:v>
                      </c:pt>
                      <c:pt idx="275">
                        <c:v>22.810983687126853</c:v>
                      </c:pt>
                      <c:pt idx="276">
                        <c:v>30.359050216266201</c:v>
                      </c:pt>
                      <c:pt idx="277">
                        <c:v>38.001500331250973</c:v>
                      </c:pt>
                      <c:pt idx="278">
                        <c:v>45.714802185809802</c:v>
                      </c:pt>
                      <c:pt idx="279">
                        <c:v>53.470754382706019</c:v>
                      </c:pt>
                      <c:pt idx="280">
                        <c:v>61.236734834123538</c:v>
                      </c:pt>
                      <c:pt idx="281">
                        <c:v>68.976221479840632</c:v>
                      </c:pt>
                      <c:pt idx="282">
                        <c:v>76.649494213829584</c:v>
                      </c:pt>
                      <c:pt idx="283">
                        <c:v>84.214460067716743</c:v>
                      </c:pt>
                      <c:pt idx="284">
                        <c:v>91.627556783022186</c:v>
                      </c:pt>
                      <c:pt idx="285">
                        <c:v>98.844696351292072</c:v>
                      </c:pt>
                      <c:pt idx="286">
                        <c:v>105.82221437407458</c:v>
                      </c:pt>
                      <c:pt idx="287">
                        <c:v>103.30600182874763</c:v>
                      </c:pt>
                      <c:pt idx="288">
                        <c:v>100.98266845791316</c:v>
                      </c:pt>
                      <c:pt idx="289">
                        <c:v>98.791777594395313</c:v>
                      </c:pt>
                      <c:pt idx="290">
                        <c:v>96.677075355905828</c:v>
                      </c:pt>
                      <c:pt idx="291">
                        <c:v>94.586966436491196</c:v>
                      </c:pt>
                      <c:pt idx="292">
                        <c:v>92.474925182515832</c:v>
                      </c:pt>
                      <c:pt idx="293">
                        <c:v>90.29983318915815</c:v>
                      </c:pt>
                      <c:pt idx="294">
                        <c:v>88.026238477495212</c:v>
                      </c:pt>
                      <c:pt idx="295">
                        <c:v>85.624534733291711</c:v>
                      </c:pt>
                      <c:pt idx="296">
                        <c:v>83.071061958821517</c:v>
                      </c:pt>
                      <c:pt idx="297">
                        <c:v>80.348132109408738</c:v>
                      </c:pt>
                      <c:pt idx="298">
                        <c:v>77.443984810558533</c:v>
                      </c:pt>
                      <c:pt idx="299">
                        <c:v>74.352679084945677</c:v>
                      </c:pt>
                      <c:pt idx="300">
                        <c:v>71.073927213635059</c:v>
                      </c:pt>
                      <c:pt idx="301">
                        <c:v>67.612876505488558</c:v>
                      </c:pt>
                      <c:pt idx="302">
                        <c:v>63.979843976490905</c:v>
                      </c:pt>
                      <c:pt idx="303">
                        <c:v>60.1900078915926</c:v>
                      </c:pt>
                      <c:pt idx="304">
                        <c:v>56.263058951329946</c:v>
                      </c:pt>
                      <c:pt idx="305">
                        <c:v>52.222812770023857</c:v>
                      </c:pt>
                      <c:pt idx="306">
                        <c:v>48.096784338474713</c:v>
                      </c:pt>
                      <c:pt idx="307">
                        <c:v>43.915724520028469</c:v>
                      </c:pt>
                      <c:pt idx="308">
                        <c:v>39.713118396145695</c:v>
                      </c:pt>
                      <c:pt idx="309">
                        <c:v>35.524645524496229</c:v>
                      </c:pt>
                      <c:pt idx="310">
                        <c:v>31.387602928574946</c:v>
                      </c:pt>
                      <c:pt idx="311">
                        <c:v>27.340292890644012</c:v>
                      </c:pt>
                      <c:pt idx="312">
                        <c:v>23.42137931386144</c:v>
                      </c:pt>
                      <c:pt idx="313">
                        <c:v>19.669218456704371</c:v>
                      </c:pt>
                      <c:pt idx="314">
                        <c:v>16.121172084952839</c:v>
                      </c:pt>
                      <c:pt idx="315">
                        <c:v>12.812913356212153</c:v>
                      </c:pt>
                      <c:pt idx="316">
                        <c:v>9.7777378268892043</c:v>
                      </c:pt>
                      <c:pt idx="317">
                        <c:v>7.0458935483962124</c:v>
                      </c:pt>
                      <c:pt idx="318">
                        <c:v>4.6439447662259514</c:v>
                      </c:pt>
                      <c:pt idx="319">
                        <c:v>2.5941818535016794</c:v>
                      </c:pt>
                      <c:pt idx="320">
                        <c:v>0.91408011101457676</c:v>
                      </c:pt>
                      <c:pt idx="321">
                        <c:v>8.0712616679998188</c:v>
                      </c:pt>
                      <c:pt idx="322">
                        <c:v>15.376537975603718</c:v>
                      </c:pt>
                      <c:pt idx="323">
                        <c:v>22.811141124587905</c:v>
                      </c:pt>
                      <c:pt idx="324">
                        <c:v>30.359201900224146</c:v>
                      </c:pt>
                      <c:pt idx="325">
                        <c:v>38.001646186804017</c:v>
                      </c:pt>
                      <c:pt idx="326">
                        <c:v>45.714942193104591</c:v>
                      </c:pt>
                      <c:pt idx="327">
                        <c:v>53.47088856267365</c:v>
                      </c:pt>
                      <c:pt idx="328">
                        <c:v>61.236863239619396</c:v>
                      </c:pt>
                      <c:pt idx="329">
                        <c:v>68.976344189536832</c:v>
                      </c:pt>
                      <c:pt idx="330">
                        <c:v>76.649611327676709</c:v>
                      </c:pt>
                      <c:pt idx="331">
                        <c:v>84.214571703369032</c:v>
                      </c:pt>
                      <c:pt idx="332">
                        <c:v>91.627663072897519</c:v>
                      </c:pt>
                      <c:pt idx="333">
                        <c:v>98.844797440063829</c:v>
                      </c:pt>
                      <c:pt idx="334">
                        <c:v>105.82231041648033</c:v>
                      </c:pt>
                      <c:pt idx="335">
                        <c:v>103.30609220800798</c:v>
                      </c:pt>
                      <c:pt idx="336">
                        <c:v>100.98275354189468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F891-476F-968A-64F1BF66701C}"/>
                  </c:ext>
                </c:extLst>
              </c15:ser>
            </c15:filteredScatterSeries>
          </c:ext>
        </c:extLst>
      </c:scatterChart>
      <c:valAx>
        <c:axId val="77844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9536"/>
        <c:crosses val="autoZero"/>
        <c:crossBetween val="midCat"/>
        <c:majorUnit val="10"/>
      </c:valAx>
      <c:valAx>
        <c:axId val="77843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P</a:t>
                </a:r>
                <a:r>
                  <a:rPr lang="de-DE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4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Wärmeabgabe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gesamt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Temperaturverlauf!$D$2:$D$338</c:f>
              <c:numCache>
                <c:formatCode>General</c:formatCode>
                <c:ptCount val="33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</c:numCache>
            </c:numRef>
          </c:xVal>
          <c:yVal>
            <c:numRef>
              <c:f>Temperaturverlauf!$M$2:$M$338</c:f>
              <c:numCache>
                <c:formatCode>#,#00</c:formatCode>
                <c:ptCount val="337"/>
                <c:pt idx="0">
                  <c:v>0</c:v>
                </c:pt>
                <c:pt idx="1">
                  <c:v>3.4713887166904929</c:v>
                </c:pt>
                <c:pt idx="2">
                  <c:v>7.0284610683991957</c:v>
                </c:pt>
                <c:pt idx="3">
                  <c:v>10.449762096791108</c:v>
                </c:pt>
                <c:pt idx="4">
                  <c:v>13.62008892446517</c:v>
                </c:pt>
                <c:pt idx="5">
                  <c:v>16.452649928992251</c:v>
                </c:pt>
                <c:pt idx="6">
                  <c:v>18.878259749070207</c:v>
                </c:pt>
                <c:pt idx="7">
                  <c:v>20.842282957935787</c:v>
                </c:pt>
                <c:pt idx="8">
                  <c:v>22.303631616045521</c:v>
                </c:pt>
                <c:pt idx="9">
                  <c:v>23.234405743061977</c:v>
                </c:pt>
                <c:pt idx="10">
                  <c:v>23.619697382218916</c:v>
                </c:pt>
                <c:pt idx="11">
                  <c:v>23.45736715408669</c:v>
                </c:pt>
                <c:pt idx="12">
                  <c:v>22.757714472919396</c:v>
                </c:pt>
                <c:pt idx="13">
                  <c:v>21.543016506374521</c:v>
                </c:pt>
                <c:pt idx="14">
                  <c:v>19.846944940124061</c:v>
                </c:pt>
                <c:pt idx="15">
                  <c:v>17.713901650327291</c:v>
                </c:pt>
                <c:pt idx="16">
                  <c:v>15.198361853254305</c:v>
                </c:pt>
                <c:pt idx="17">
                  <c:v>12.364412461388323</c:v>
                </c:pt>
                <c:pt idx="18">
                  <c:v>9.2859378249980189</c:v>
                </c:pt>
                <c:pt idx="19">
                  <c:v>6.0488075728515831</c:v>
                </c:pt>
                <c:pt idx="20">
                  <c:v>2.7609269182247127</c:v>
                </c:pt>
                <c:pt idx="21">
                  <c:v>-0.36783475861405635</c:v>
                </c:pt>
                <c:pt idx="22">
                  <c:v>-3.6788667954797001</c:v>
                </c:pt>
                <c:pt idx="23">
                  <c:v>-7.2387939936724273</c:v>
                </c:pt>
                <c:pt idx="24">
                  <c:v>-10.87557260035841</c:v>
                </c:pt>
                <c:pt idx="25">
                  <c:v>-14.476634095674479</c:v>
                </c:pt>
                <c:pt idx="26">
                  <c:v>-17.945241408438164</c:v>
                </c:pt>
                <c:pt idx="27">
                  <c:v>-21.194020270869938</c:v>
                </c:pt>
                <c:pt idx="28">
                  <c:v>-24.143884287089875</c:v>
                </c:pt>
                <c:pt idx="29">
                  <c:v>-26.724444626160093</c:v>
                </c:pt>
                <c:pt idx="30">
                  <c:v>-28.874879436413774</c:v>
                </c:pt>
                <c:pt idx="31">
                  <c:v>-30.544888699246133</c:v>
                </c:pt>
                <c:pt idx="32">
                  <c:v>-31.695564384790618</c:v>
                </c:pt>
                <c:pt idx="33">
                  <c:v>-19.714047937910134</c:v>
                </c:pt>
                <c:pt idx="34">
                  <c:v>-8.2715027411110551</c:v>
                </c:pt>
                <c:pt idx="35">
                  <c:v>2.0340934888736628</c:v>
                </c:pt>
                <c:pt idx="36">
                  <c:v>13.211410311443643</c:v>
                </c:pt>
                <c:pt idx="37">
                  <c:v>25.472645710018007</c:v>
                </c:pt>
                <c:pt idx="38">
                  <c:v>38.40606160874129</c:v>
                </c:pt>
                <c:pt idx="39">
                  <c:v>51.821439715693778</c:v>
                </c:pt>
                <c:pt idx="40">
                  <c:v>65.582580188366393</c:v>
                </c:pt>
                <c:pt idx="41">
                  <c:v>79.57301147008441</c:v>
                </c:pt>
                <c:pt idx="42">
                  <c:v>93.684123497587336</c:v>
                </c:pt>
                <c:pt idx="43">
                  <c:v>107.81042391132161</c:v>
                </c:pt>
                <c:pt idx="44">
                  <c:v>121.84778289553459</c:v>
                </c:pt>
                <c:pt idx="45">
                  <c:v>135.693157716884</c:v>
                </c:pt>
                <c:pt idx="46">
                  <c:v>149.24512562158355</c:v>
                </c:pt>
                <c:pt idx="47">
                  <c:v>146.4100687119026</c:v>
                </c:pt>
                <c:pt idx="48">
                  <c:v>143.82710481564507</c:v>
                </c:pt>
                <c:pt idx="49">
                  <c:v>141.39278279906779</c:v>
                </c:pt>
                <c:pt idx="50">
                  <c:v>139.01046756939343</c:v>
                </c:pt>
                <c:pt idx="51">
                  <c:v>136.59130441430003</c:v>
                </c:pt>
                <c:pt idx="52">
                  <c:v>134.05514409213964</c:v>
                </c:pt>
                <c:pt idx="53">
                  <c:v>131.33139604486115</c:v>
                </c:pt>
                <c:pt idx="54">
                  <c:v>128.35977860908145</c:v>
                </c:pt>
                <c:pt idx="55">
                  <c:v>125.09093809190635</c:v>
                </c:pt>
                <c:pt idx="56">
                  <c:v>121.48691273268419</c:v>
                </c:pt>
                <c:pt idx="57">
                  <c:v>117.52142253370629</c:v>
                </c:pt>
                <c:pt idx="58">
                  <c:v>113.1799713707498</c:v>
                </c:pt>
                <c:pt idx="59">
                  <c:v>108.45975338938023</c:v>
                </c:pt>
                <c:pt idx="60">
                  <c:v>103.3693612102862</c:v>
                </c:pt>
                <c:pt idx="61">
                  <c:v>97.928298717747765</c:v>
                </c:pt>
                <c:pt idx="62">
                  <c:v>92.166306052714248</c:v>
                </c:pt>
                <c:pt idx="63">
                  <c:v>86.122508784898457</c:v>
                </c:pt>
                <c:pt idx="64">
                  <c:v>79.844407045515496</c:v>
                </c:pt>
                <c:pt idx="65">
                  <c:v>73.386723647032454</c:v>
                </c:pt>
                <c:pt idx="66">
                  <c:v>66.81013291186278</c:v>
                </c:pt>
                <c:pt idx="67">
                  <c:v>60.179894120179668</c:v>
                </c:pt>
                <c:pt idx="68">
                  <c:v>53.564415238662555</c:v>
                </c:pt>
                <c:pt idx="69">
                  <c:v>47.033774015483246</c:v>
                </c:pt>
                <c:pt idx="70">
                  <c:v>40.658224792474606</c:v>
                </c:pt>
                <c:pt idx="71">
                  <c:v>34.50672079026814</c:v>
                </c:pt>
                <c:pt idx="72">
                  <c:v>28.645483757746764</c:v>
                </c:pt>
                <c:pt idx="73">
                  <c:v>23.136657081188787</c:v>
                </c:pt>
                <c:pt idx="74">
                  <c:v>18.037088124859306</c:v>
                </c:pt>
                <c:pt idx="75">
                  <c:v>13.397310516309652</c:v>
                </c:pt>
                <c:pt idx="76">
                  <c:v>9.2608700791731451</c:v>
                </c:pt>
                <c:pt idx="77">
                  <c:v>5.6643950119870272</c:v>
                </c:pt>
                <c:pt idx="78">
                  <c:v>2.6400489549013417</c:v>
                </c:pt>
                <c:pt idx="79">
                  <c:v>0.23515563734462547</c:v>
                </c:pt>
                <c:pt idx="80">
                  <c:v>-1.6558306128557314</c:v>
                </c:pt>
                <c:pt idx="81">
                  <c:v>7.4845249655916266</c:v>
                </c:pt>
                <c:pt idx="82">
                  <c:v>17.923547937262072</c:v>
                </c:pt>
                <c:pt idx="83">
                  <c:v>29.099971183291817</c:v>
                </c:pt>
                <c:pt idx="84">
                  <c:v>40.83732570514892</c:v>
                </c:pt>
                <c:pt idx="85">
                  <c:v>53.031628471902394</c:v>
                </c:pt>
                <c:pt idx="86">
                  <c:v>65.600815505077918</c:v>
                </c:pt>
                <c:pt idx="87">
                  <c:v>78.468987280630444</c:v>
                </c:pt>
                <c:pt idx="88">
                  <c:v>91.5600273701247</c:v>
                </c:pt>
                <c:pt idx="89">
                  <c:v>104.79488699502969</c:v>
                </c:pt>
                <c:pt idx="90">
                  <c:v>118.09065576640141</c:v>
                </c:pt>
                <c:pt idx="91">
                  <c:v>131.36064008374424</c:v>
                </c:pt>
                <c:pt idx="92">
                  <c:v>144.51506585227949</c:v>
                </c:pt>
                <c:pt idx="93">
                  <c:v>157.46218657423077</c:v>
                </c:pt>
                <c:pt idx="94">
                  <c:v>170.10965435849414</c:v>
                </c:pt>
                <c:pt idx="95">
                  <c:v>166.06608839695627</c:v>
                </c:pt>
                <c:pt idx="96">
                  <c:v>162.35322707071452</c:v>
                </c:pt>
                <c:pt idx="97">
                  <c:v>158.86050996994555</c:v>
                </c:pt>
                <c:pt idx="98">
                  <c:v>155.48505062930911</c:v>
                </c:pt>
                <c:pt idx="99">
                  <c:v>152.13250630040881</c:v>
                </c:pt>
                <c:pt idx="100">
                  <c:v>148.71791247212786</c:v>
                </c:pt>
                <c:pt idx="101">
                  <c:v>145.16645069149689</c:v>
                </c:pt>
                <c:pt idx="102">
                  <c:v>141.41411960189427</c:v>
                </c:pt>
                <c:pt idx="103">
                  <c:v>137.40828182776494</c:v>
                </c:pt>
                <c:pt idx="104">
                  <c:v>133.10806315630072</c:v>
                </c:pt>
                <c:pt idx="105">
                  <c:v>128.48458510183607</c:v>
                </c:pt>
                <c:pt idx="106">
                  <c:v>123.52101708451323</c:v>
                </c:pt>
                <c:pt idx="107">
                  <c:v>118.21243982935786</c:v>
                </c:pt>
                <c:pt idx="108">
                  <c:v>112.56551695321541</c:v>
                </c:pt>
                <c:pt idx="109">
                  <c:v>106.59797685966169</c:v>
                </c:pt>
                <c:pt idx="110">
                  <c:v>100.33791185762267</c:v>
                </c:pt>
                <c:pt idx="111">
                  <c:v>93.822905753622649</c:v>
                </c:pt>
                <c:pt idx="112">
                  <c:v>87.099004974929372</c:v>
                </c:pt>
                <c:pt idx="113">
                  <c:v>80.219551530023864</c:v>
                </c:pt>
                <c:pt idx="114">
                  <c:v>73.243898800991957</c:v>
                </c:pt>
                <c:pt idx="115">
                  <c:v>66.23603331049506</c:v>
                </c:pt>
                <c:pt idx="116">
                  <c:v>59.263127253244335</c:v>
                </c:pt>
                <c:pt idx="117">
                  <c:v>52.394047782324421</c:v>
                </c:pt>
                <c:pt idx="118">
                  <c:v>45.697849860674367</c:v>
                </c:pt>
                <c:pt idx="119">
                  <c:v>39.242280011322549</c:v>
                </c:pt>
                <c:pt idx="120">
                  <c:v>33.092318647476205</c:v>
                </c:pt>
                <c:pt idx="121">
                  <c:v>27.308789052816653</c:v>
                </c:pt>
                <c:pt idx="122">
                  <c:v>21.947061993239512</c:v>
                </c:pt>
                <c:pt idx="123">
                  <c:v>17.055887596617033</c:v>
                </c:pt>
                <c:pt idx="124">
                  <c:v>12.676394036437015</c:v>
                </c:pt>
                <c:pt idx="125">
                  <c:v>8.8413170966567947</c:v>
                </c:pt>
                <c:pt idx="126">
                  <c:v>5.5746102596085398</c:v>
                </c:pt>
                <c:pt idx="127">
                  <c:v>2.8919599475999922</c:v>
                </c:pt>
                <c:pt idx="128">
                  <c:v>0.80542028136506716</c:v>
                </c:pt>
                <c:pt idx="129">
                  <c:v>10.289376091973569</c:v>
                </c:pt>
                <c:pt idx="130">
                  <c:v>20.810571054005884</c:v>
                </c:pt>
                <c:pt idx="131">
                  <c:v>31.995602365238767</c:v>
                </c:pt>
                <c:pt idx="132">
                  <c:v>43.705609103680544</c:v>
                </c:pt>
                <c:pt idx="133">
                  <c:v>55.850690339941991</c:v>
                </c:pt>
                <c:pt idx="134">
                  <c:v>68.356059705019319</c:v>
                </c:pt>
                <c:pt idx="135">
                  <c:v>81.150246380201239</c:v>
                </c:pt>
                <c:pt idx="136">
                  <c:v>94.160112647499076</c:v>
                </c:pt>
                <c:pt idx="137">
                  <c:v>107.30875209114603</c:v>
                </c:pt>
                <c:pt idx="138">
                  <c:v>120.5148695305611</c:v>
                </c:pt>
                <c:pt idx="139">
                  <c:v>133.69303116284541</c:v>
                </c:pt>
                <c:pt idx="140">
                  <c:v>146.75446985861225</c:v>
                </c:pt>
                <c:pt idx="141">
                  <c:v>159.60825808338402</c:v>
                </c:pt>
                <c:pt idx="142">
                  <c:v>172.16272180563999</c:v>
                </c:pt>
                <c:pt idx="143">
                  <c:v>167.99816795323085</c:v>
                </c:pt>
                <c:pt idx="144">
                  <c:v>164.17236963235479</c:v>
                </c:pt>
                <c:pt idx="145">
                  <c:v>160.57403412332744</c:v>
                </c:pt>
                <c:pt idx="146">
                  <c:v>157.09962979757648</c:v>
                </c:pt>
                <c:pt idx="147">
                  <c:v>153.65424627272085</c:v>
                </c:pt>
                <c:pt idx="148">
                  <c:v>150.15241981731609</c:v>
                </c:pt>
                <c:pt idx="149">
                  <c:v>146.51889263345959</c:v>
                </c:pt>
                <c:pt idx="150">
                  <c:v>142.68927600620742</c:v>
                </c:pt>
                <c:pt idx="151">
                  <c:v>138.61059000336414</c:v>
                </c:pt>
                <c:pt idx="152">
                  <c:v>134.24165620563087</c:v>
                </c:pt>
                <c:pt idx="153">
                  <c:v>129.55332455643233</c:v>
                </c:pt>
                <c:pt idx="154">
                  <c:v>124.52852054303263</c:v>
                </c:pt>
                <c:pt idx="155">
                  <c:v>119.16210427623639</c:v>
                </c:pt>
                <c:pt idx="156">
                  <c:v>113.46053838357049</c:v>
                </c:pt>
                <c:pt idx="157">
                  <c:v>107.44136677474451</c:v>
                </c:pt>
                <c:pt idx="158">
                  <c:v>101.13251112923075</c:v>
                </c:pt>
                <c:pt idx="159">
                  <c:v>94.571396288576523</c:v>
                </c:pt>
                <c:pt idx="160">
                  <c:v>87.803919544014917</c:v>
                </c:pt>
                <c:pt idx="161">
                  <c:v>80.883282060691442</c:v>
                </c:pt>
                <c:pt idx="162">
                  <c:v>73.86870336930474</c:v>
                </c:pt>
                <c:pt idx="163">
                  <c:v>66.824042003847609</c:v>
                </c:pt>
                <c:pt idx="164">
                  <c:v>59.816347007814251</c:v>
                </c:pt>
                <c:pt idx="165">
                  <c:v>52.914366221974504</c:v>
                </c:pt>
                <c:pt idx="166">
                  <c:v>46.187038065901952</c:v>
                </c:pt>
                <c:pt idx="167">
                  <c:v>39.70199400707088</c:v>
                </c:pt>
                <c:pt idx="168">
                  <c:v>33.524099176335568</c:v>
                </c:pt>
                <c:pt idx="169">
                  <c:v>27.714058810339729</c:v>
                </c:pt>
                <c:pt idx="170">
                  <c:v>22.327118753530943</c:v>
                </c:pt>
                <c:pt idx="171">
                  <c:v>17.411890080287577</c:v>
                </c:pt>
                <c:pt idx="172">
                  <c:v>13.009333684223265</c:v>
                </c:pt>
                <c:pt idx="173">
                  <c:v>9.1519590380009035</c:v>
                </c:pt>
                <c:pt idx="174">
                  <c:v>5.8633548971025604</c:v>
                </c:pt>
                <c:pt idx="175">
                  <c:v>3.1584385242048936</c:v>
                </c:pt>
                <c:pt idx="176">
                  <c:v>1.0465471898725209</c:v>
                </c:pt>
                <c:pt idx="177">
                  <c:v>10.561365475798651</c:v>
                </c:pt>
                <c:pt idx="178">
                  <c:v>21.08878191534555</c:v>
                </c:pt>
                <c:pt idx="179">
                  <c:v>32.273930196015421</c:v>
                </c:pt>
                <c:pt idx="180">
                  <c:v>43.980903278026574</c:v>
                </c:pt>
                <c:pt idx="181">
                  <c:v>56.120994179017018</c:v>
                </c:pt>
                <c:pt idx="182">
                  <c:v>68.620054836295708</c:v>
                </c:pt>
                <c:pt idx="183">
                  <c:v>81.407010473664471</c:v>
                </c:pt>
                <c:pt idx="184">
                  <c:v>94.408993079446873</c:v>
                </c:pt>
                <c:pt idx="185">
                  <c:v>107.54929187184121</c:v>
                </c:pt>
                <c:pt idx="186">
                  <c:v>120.74676006038089</c:v>
                </c:pt>
                <c:pt idx="187">
                  <c:v>133.91608009273344</c:v>
                </c:pt>
                <c:pt idx="188">
                  <c:v>146.96857806411444</c:v>
                </c:pt>
                <c:pt idx="189">
                  <c:v>159.81340244412786</c:v>
                </c:pt>
                <c:pt idx="190">
                  <c:v>172.35894185054138</c:v>
                </c:pt>
                <c:pt idx="191">
                  <c:v>168.18280594382833</c:v>
                </c:pt>
                <c:pt idx="192">
                  <c:v>164.3461979053009</c:v>
                </c:pt>
                <c:pt idx="193">
                  <c:v>160.73775471908209</c:v>
                </c:pt>
                <c:pt idx="194">
                  <c:v>157.25388281681066</c:v>
                </c:pt>
                <c:pt idx="195">
                  <c:v>153.79961731012941</c:v>
                </c:pt>
                <c:pt idx="196">
                  <c:v>150.28944652185868</c:v>
                </c:pt>
                <c:pt idx="197">
                  <c:v>146.64807045091192</c:v>
                </c:pt>
                <c:pt idx="198">
                  <c:v>142.81106316651537</c:v>
                </c:pt>
                <c:pt idx="199">
                  <c:v>138.72541182030099</c:v>
                </c:pt>
                <c:pt idx="200">
                  <c:v>134.34990875895596</c:v>
                </c:pt>
                <c:pt idx="201">
                  <c:v>129.65537782701489</c:v>
                </c:pt>
                <c:pt idx="202">
                  <c:v>124.62472106946262</c:v>
                </c:pt>
                <c:pt idx="203">
                  <c:v>119.25277739773985</c:v>
                </c:pt>
                <c:pt idx="204">
                  <c:v>113.5459901290166</c:v>
                </c:pt>
                <c:pt idx="205">
                  <c:v>107.52188545170152</c:v>
                </c:pt>
                <c:pt idx="206">
                  <c:v>101.20836866075334</c:v>
                </c:pt>
                <c:pt idx="207">
                  <c:v>94.642849339001174</c:v>
                </c:pt>
                <c:pt idx="208">
                  <c:v>87.87121046870746</c:v>
                </c:pt>
                <c:pt idx="209">
                  <c:v>80.946639708494089</c:v>
                </c:pt>
                <c:pt idx="210">
                  <c:v>73.928343760417491</c:v>
                </c:pt>
                <c:pt idx="211">
                  <c:v>66.880168899812375</c:v>
                </c:pt>
                <c:pt idx="212">
                  <c:v>59.869152383984897</c:v>
                </c:pt>
                <c:pt idx="213">
                  <c:v>52.964030645646076</c:v>
                </c:pt>
                <c:pt idx="214">
                  <c:v>46.23373097429905</c:v>
                </c:pt>
                <c:pt idx="215">
                  <c:v>39.745873866649433</c:v>
                </c:pt>
                <c:pt idx="216">
                  <c:v>33.565313484876363</c:v>
                </c:pt>
                <c:pt idx="217">
                  <c:v>27.752743868467626</c:v>
                </c:pt>
                <c:pt idx="218">
                  <c:v>22.36339906602128</c:v>
                </c:pt>
                <c:pt idx="219">
                  <c:v>17.445877109069336</c:v>
                </c:pt>
                <c:pt idx="220">
                  <c:v>13.041123354315353</c:v>
                </c:pt>
                <c:pt idx="221">
                  <c:v>9.1816265506215569</c:v>
                </c:pt>
                <c:pt idx="222">
                  <c:v>5.8909427236544616</c:v>
                </c:pt>
                <c:pt idx="223">
                  <c:v>3.1839222238346885</c:v>
                </c:pt>
                <c:pt idx="224">
                  <c:v>1.069682141418369</c:v>
                </c:pt>
                <c:pt idx="225">
                  <c:v>10.587320288644658</c:v>
                </c:pt>
                <c:pt idx="226">
                  <c:v>21.115316362446897</c:v>
                </c:pt>
                <c:pt idx="227">
                  <c:v>32.300469704879276</c:v>
                </c:pt>
                <c:pt idx="228">
                  <c:v>44.007149974429495</c:v>
                </c:pt>
                <c:pt idx="229">
                  <c:v>56.146762738564647</c:v>
                </c:pt>
                <c:pt idx="230">
                  <c:v>68.645220284997123</c:v>
                </c:pt>
                <c:pt idx="231">
                  <c:v>81.431485347700487</c:v>
                </c:pt>
                <c:pt idx="232">
                  <c:v>94.432715488433786</c:v>
                </c:pt>
                <c:pt idx="233">
                  <c:v>107.57221848977034</c:v>
                </c:pt>
                <c:pt idx="234">
                  <c:v>120.76886165033437</c:v>
                </c:pt>
                <c:pt idx="235">
                  <c:v>133.93733845986901</c:v>
                </c:pt>
                <c:pt idx="236">
                  <c:v>146.98898387122847</c:v>
                </c:pt>
                <c:pt idx="237">
                  <c:v>159.83295357710372</c:v>
                </c:pt>
                <c:pt idx="238">
                  <c:v>172.37764215015534</c:v>
                </c:pt>
                <c:pt idx="239">
                  <c:v>168.20040227226616</c:v>
                </c:pt>
                <c:pt idx="240">
                  <c:v>164.36276389448659</c:v>
                </c:pt>
                <c:pt idx="241">
                  <c:v>160.75335729873308</c:v>
                </c:pt>
                <c:pt idx="242">
                  <c:v>157.26858301107811</c:v>
                </c:pt>
                <c:pt idx="243">
                  <c:v>153.81347094627938</c:v>
                </c:pt>
                <c:pt idx="244">
                  <c:v>150.30250485568098</c:v>
                </c:pt>
                <c:pt idx="245">
                  <c:v>146.66038071418097</c:v>
                </c:pt>
                <c:pt idx="246">
                  <c:v>142.82266904247049</c:v>
                </c:pt>
                <c:pt idx="247">
                  <c:v>138.73635385357983</c:v>
                </c:pt>
                <c:pt idx="248">
                  <c:v>134.36022470666353</c:v>
                </c:pt>
                <c:pt idx="249">
                  <c:v>129.66510295765778</c:v>
                </c:pt>
                <c:pt idx="250">
                  <c:v>124.6338884162673</c:v>
                </c:pt>
                <c:pt idx="251">
                  <c:v>119.26141797253925</c:v>
                </c:pt>
                <c:pt idx="252">
                  <c:v>113.55413310239662</c:v>
                </c:pt>
                <c:pt idx="253">
                  <c:v>107.52955830455871</c:v>
                </c:pt>
                <c:pt idx="254">
                  <c:v>101.21559731179852</c:v>
                </c:pt>
                <c:pt idx="255">
                  <c:v>94.649658252151852</c:v>
                </c:pt>
                <c:pt idx="256">
                  <c:v>87.877622743693422</c:v>
                </c:pt>
                <c:pt idx="257">
                  <c:v>80.952677157424574</c:v>
                </c:pt>
                <c:pt idx="258">
                  <c:v>73.934026972468786</c:v>
                </c:pt>
                <c:pt idx="259">
                  <c:v>66.885517295640028</c:v>
                </c:pt>
                <c:pt idx="260">
                  <c:v>59.874184260838838</c:v>
                </c:pt>
                <c:pt idx="261">
                  <c:v>52.968763213513313</c:v>
                </c:pt>
                <c:pt idx="262">
                  <c:v>46.23818038251234</c:v>
                </c:pt>
                <c:pt idx="263">
                  <c:v>39.750055219224059</c:v>
                </c:pt>
                <c:pt idx="264">
                  <c:v>33.569240840920905</c:v>
                </c:pt>
                <c:pt idx="265">
                  <c:v>27.756430220727715</c:v>
                </c:pt>
                <c:pt idx="266">
                  <c:v>22.36685628433893</c:v>
                </c:pt>
                <c:pt idx="267">
                  <c:v>17.449115822454139</c:v>
                </c:pt>
                <c:pt idx="268">
                  <c:v>13.044152715035306</c:v>
                </c:pt>
                <c:pt idx="269">
                  <c:v>9.1844537438293798</c:v>
                </c:pt>
                <c:pt idx="270">
                  <c:v>5.8935718336584264</c:v>
                </c:pt>
                <c:pt idx="271">
                  <c:v>3.186351013776056</c:v>
                </c:pt>
                <c:pt idx="272">
                  <c:v>1.0718877018294171</c:v>
                </c:pt>
                <c:pt idx="273">
                  <c:v>10.58979348880225</c:v>
                </c:pt>
                <c:pt idx="274">
                  <c:v>21.117844668942649</c:v>
                </c:pt>
                <c:pt idx="275">
                  <c:v>32.302998438659735</c:v>
                </c:pt>
                <c:pt idx="276">
                  <c:v>44.009650776442896</c:v>
                </c:pt>
                <c:pt idx="277">
                  <c:v>56.149217962060874</c:v>
                </c:pt>
                <c:pt idx="278">
                  <c:v>68.647618028889241</c:v>
                </c:pt>
                <c:pt idx="279">
                  <c:v>81.433817282649528</c:v>
                </c:pt>
                <c:pt idx="280">
                  <c:v>94.43497572048301</c:v>
                </c:pt>
                <c:pt idx="281">
                  <c:v>107.57440289299734</c:v>
                </c:pt>
                <c:pt idx="282">
                  <c:v>120.77096744070556</c:v>
                </c:pt>
                <c:pt idx="283">
                  <c:v>133.93936390507156</c:v>
                </c:pt>
                <c:pt idx="284">
                  <c:v>146.99092808263609</c:v>
                </c:pt>
                <c:pt idx="285">
                  <c:v>159.83481635409979</c:v>
                </c:pt>
                <c:pt idx="286">
                  <c:v>172.37942385934477</c:v>
                </c:pt>
                <c:pt idx="287">
                  <c:v>168.20207879680564</c:v>
                </c:pt>
                <c:pt idx="288">
                  <c:v>164.3643422500453</c:v>
                </c:pt>
                <c:pt idx="289">
                  <c:v>160.75484386238819</c:v>
                </c:pt>
                <c:pt idx="290">
                  <c:v>157.26998359721952</c:v>
                </c:pt>
                <c:pt idx="291">
                  <c:v>153.81479087413183</c:v>
                </c:pt>
                <c:pt idx="292">
                  <c:v>150.30374900889257</c:v>
                </c:pt>
                <c:pt idx="293">
                  <c:v>146.66155359298619</c:v>
                </c:pt>
                <c:pt idx="294">
                  <c:v>142.82377480899569</c:v>
                </c:pt>
                <c:pt idx="295">
                  <c:v>138.73739637089767</c:v>
                </c:pt>
                <c:pt idx="296">
                  <c:v>134.36120757224737</c:v>
                </c:pt>
                <c:pt idx="297">
                  <c:v>129.66602953186134</c:v>
                </c:pt>
                <c:pt idx="298">
                  <c:v>124.63476184646444</c:v>
                </c:pt>
                <c:pt idx="299">
                  <c:v>119.26224121350003</c:v>
                </c:pt>
                <c:pt idx="300">
                  <c:v>113.55490893345706</c:v>
                </c:pt>
                <c:pt idx="301">
                  <c:v>107.53028934405559</c:v>
                </c:pt>
                <c:pt idx="302">
                  <c:v>101.21628602922459</c:v>
                </c:pt>
                <c:pt idx="303">
                  <c:v>94.650306978385231</c:v>
                </c:pt>
                <c:pt idx="304">
                  <c:v>87.878233679631194</c:v>
                </c:pt>
                <c:pt idx="305">
                  <c:v>80.953252381279668</c:v>
                </c:pt>
                <c:pt idx="306">
                  <c:v>73.934568445934048</c:v>
                </c:pt>
                <c:pt idx="307">
                  <c:v>66.886026869073135</c:v>
                </c:pt>
                <c:pt idx="308">
                  <c:v>59.874663677560918</c:v>
                </c:pt>
                <c:pt idx="309">
                  <c:v>52.969214113253656</c:v>
                </c:pt>
                <c:pt idx="310">
                  <c:v>46.238604303945635</c:v>
                </c:pt>
                <c:pt idx="311">
                  <c:v>39.750453601431602</c:v>
                </c:pt>
                <c:pt idx="312">
                  <c:v>33.56961502343318</c:v>
                </c:pt>
                <c:pt idx="313">
                  <c:v>27.756781441481387</c:v>
                </c:pt>
                <c:pt idx="314">
                  <c:v>22.367185674295541</c:v>
                </c:pt>
                <c:pt idx="315">
                  <c:v>17.449424394371476</c:v>
                </c:pt>
                <c:pt idx="316">
                  <c:v>13.044441341008884</c:v>
                </c:pt>
                <c:pt idx="317">
                  <c:v>9.1847231086039383</c:v>
                </c:pt>
                <c:pt idx="318">
                  <c:v>5.8938223267068768</c:v>
                </c:pt>
                <c:pt idx="319">
                  <c:v>3.186582422810996</c:v>
                </c:pt>
                <c:pt idx="320">
                  <c:v>1.0720978477294447</c:v>
                </c:pt>
                <c:pt idx="321">
                  <c:v>10.590029124693967</c:v>
                </c:pt>
                <c:pt idx="322">
                  <c:v>21.118085553984621</c:v>
                </c:pt>
                <c:pt idx="323">
                  <c:v>32.303239363912567</c:v>
                </c:pt>
                <c:pt idx="324">
                  <c:v>44.009889040204257</c:v>
                </c:pt>
                <c:pt idx="325">
                  <c:v>56.149451883138028</c:v>
                </c:pt>
                <c:pt idx="326">
                  <c:v>68.64784647346616</c:v>
                </c:pt>
                <c:pt idx="327">
                  <c:v>81.43403945718768</c:v>
                </c:pt>
                <c:pt idx="328">
                  <c:v>94.435191063463236</c:v>
                </c:pt>
                <c:pt idx="329">
                  <c:v>107.57461101134228</c:v>
                </c:pt>
                <c:pt idx="330">
                  <c:v>120.77116806918218</c:v>
                </c:pt>
                <c:pt idx="331">
                  <c:v>133.93955687864562</c:v>
                </c:pt>
                <c:pt idx="332">
                  <c:v>146.9911133166537</c:v>
                </c:pt>
                <c:pt idx="333">
                  <c:v>159.83499382945402</c:v>
                </c:pt>
                <c:pt idx="334">
                  <c:v>172.37959361096938</c:v>
                </c:pt>
                <c:pt idx="335">
                  <c:v>168.20223852699138</c:v>
                </c:pt>
                <c:pt idx="336">
                  <c:v>164.36449262720913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58-4568-9EE3-BCC2116233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8444944"/>
        <c:axId val="778439536"/>
      </c:scatterChart>
      <c:valAx>
        <c:axId val="77844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h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39536"/>
        <c:crosses val="autoZero"/>
        <c:crossBetween val="midCat"/>
        <c:majorUnit val="10"/>
      </c:valAx>
      <c:valAx>
        <c:axId val="77843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P</a:t>
                </a:r>
                <a:r>
                  <a:rPr lang="de-DE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844494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40483</xdr:colOff>
      <xdr:row>0</xdr:row>
      <xdr:rowOff>107154</xdr:rowOff>
    </xdr:from>
    <xdr:to>
      <xdr:col>11</xdr:col>
      <xdr:colOff>728668</xdr:colOff>
      <xdr:row>26</xdr:row>
      <xdr:rowOff>4763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885825</xdr:colOff>
      <xdr:row>26</xdr:row>
      <xdr:rowOff>33338</xdr:rowOff>
    </xdr:from>
    <xdr:to>
      <xdr:col>11</xdr:col>
      <xdr:colOff>659610</xdr:colOff>
      <xdr:row>52</xdr:row>
      <xdr:rowOff>83347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157162</xdr:colOff>
      <xdr:row>0</xdr:row>
      <xdr:rowOff>66674</xdr:rowOff>
    </xdr:from>
    <xdr:to>
      <xdr:col>13</xdr:col>
      <xdr:colOff>123825</xdr:colOff>
      <xdr:row>41</xdr:row>
      <xdr:rowOff>171450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44</xdr:row>
      <xdr:rowOff>38100</xdr:rowOff>
    </xdr:from>
    <xdr:to>
      <xdr:col>8</xdr:col>
      <xdr:colOff>333375</xdr:colOff>
      <xdr:row>68</xdr:row>
      <xdr:rowOff>66675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492125</xdr:colOff>
      <xdr:row>44</xdr:row>
      <xdr:rowOff>22225</xdr:rowOff>
    </xdr:from>
    <xdr:to>
      <xdr:col>16</xdr:col>
      <xdr:colOff>739775</xdr:colOff>
      <xdr:row>68</xdr:row>
      <xdr:rowOff>50800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153988</xdr:colOff>
      <xdr:row>69</xdr:row>
      <xdr:rowOff>95250</xdr:rowOff>
    </xdr:from>
    <xdr:to>
      <xdr:col>8</xdr:col>
      <xdr:colOff>401638</xdr:colOff>
      <xdr:row>93</xdr:row>
      <xdr:rowOff>123825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534987</xdr:colOff>
      <xdr:row>69</xdr:row>
      <xdr:rowOff>84137</xdr:rowOff>
    </xdr:from>
    <xdr:to>
      <xdr:col>17</xdr:col>
      <xdr:colOff>20637</xdr:colOff>
      <xdr:row>93</xdr:row>
      <xdr:rowOff>112712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242888</xdr:colOff>
      <xdr:row>94</xdr:row>
      <xdr:rowOff>152400</xdr:rowOff>
    </xdr:from>
    <xdr:to>
      <xdr:col>9</xdr:col>
      <xdr:colOff>285750</xdr:colOff>
      <xdr:row>120</xdr:row>
      <xdr:rowOff>104775</xdr:rowOff>
    </xdr:to>
    <xdr:graphicFrame macro="">
      <xdr:nvGraphicFramePr>
        <xdr:cNvPr id="7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workbookViewId="0">
      <selection activeCell="D25" sqref="D25"/>
    </sheetView>
  </sheetViews>
  <sheetFormatPr baseColWidth="10" defaultRowHeight="14.25" x14ac:dyDescent="0.45"/>
  <cols>
    <col min="1" max="1" width="15.1328125" customWidth="1"/>
    <col min="2" max="2" width="13.9296875" customWidth="1"/>
    <col min="5" max="5" width="12.796875" customWidth="1"/>
  </cols>
  <sheetData>
    <row r="1" spans="1:16" x14ac:dyDescent="0.45">
      <c r="G1" s="19">
        <v>2.0833333333333332E-2</v>
      </c>
    </row>
    <row r="2" spans="1:16" x14ac:dyDescent="0.45">
      <c r="A2" t="s">
        <v>15</v>
      </c>
      <c r="B2" t="s">
        <v>16</v>
      </c>
      <c r="E2" t="s">
        <v>50</v>
      </c>
      <c r="F2">
        <v>0</v>
      </c>
      <c r="G2" s="18">
        <f>F2</f>
        <v>0</v>
      </c>
      <c r="H2" s="14">
        <f>B$15-(12/PI()*SIN(PI()/12*F2))*B$17</f>
        <v>23</v>
      </c>
      <c r="I2">
        <f>IF(OR(G2=B$21,G2&gt;B$21,G2&lt;B$22),B$18*B$20+(B$19*(1-B$20)),0)</f>
        <v>300</v>
      </c>
      <c r="J2">
        <f>IF(OR(G2&lt;B$21,G2&gt;B$22,),(B$18*B$20+(B$19*(1-B$20)))*-1,0)</f>
        <v>-300</v>
      </c>
      <c r="K2">
        <f t="shared" ref="K2:K26" si="0">I2+J2</f>
        <v>0</v>
      </c>
      <c r="N2" t="s">
        <v>65</v>
      </c>
      <c r="O2" t="s">
        <v>66</v>
      </c>
      <c r="P2" t="s">
        <v>2</v>
      </c>
    </row>
    <row r="3" spans="1:16" ht="15.75" x14ac:dyDescent="0.55000000000000004">
      <c r="A3" t="s">
        <v>20</v>
      </c>
      <c r="B3" t="s">
        <v>32</v>
      </c>
      <c r="F3">
        <v>0.5</v>
      </c>
      <c r="G3" s="18">
        <f>G2+G$1</f>
        <v>2.0833333333333332E-2</v>
      </c>
      <c r="H3" s="14">
        <f t="shared" ref="H3:H26" si="1">B$15-(12/PI()*SIN(PI()/12*F3))*B$17</f>
        <v>22.70085600279511</v>
      </c>
      <c r="I3">
        <f>IF(OR(G3=B$21,G3&gt;B$21,G3&lt;B$22),B$18*B$20+(B$19*(1-B$20)),0)</f>
        <v>300</v>
      </c>
      <c r="J3">
        <f t="shared" ref="J3:J50" si="2">IF(OR(G3&lt;B$21,G3&gt;B$22,),(B$18*B$20+(B$19*(1-B$20)))*-1,0)</f>
        <v>-300</v>
      </c>
      <c r="K3">
        <f t="shared" si="0"/>
        <v>0</v>
      </c>
      <c r="N3">
        <f>IF($B$13="PE",1900,IF($B$13="Stahl",490,720))</f>
        <v>1900</v>
      </c>
      <c r="O3">
        <f>IF($B$13="PE",0.42,IF($B$13="Stahl",42,0.8))</f>
        <v>0.42</v>
      </c>
      <c r="P3">
        <f>IF($B$13="PE",970,IF($B$13="Stahl",7850,2500))</f>
        <v>970</v>
      </c>
    </row>
    <row r="4" spans="1:16" ht="15.75" x14ac:dyDescent="0.55000000000000004">
      <c r="A4" t="s">
        <v>19</v>
      </c>
      <c r="B4" t="s">
        <v>32</v>
      </c>
      <c r="F4">
        <v>1</v>
      </c>
      <c r="G4" s="18">
        <f t="shared" ref="G4:G26" si="3">G3+G$1</f>
        <v>4.1666666666666664E-2</v>
      </c>
      <c r="H4" s="14">
        <f t="shared" si="1"/>
        <v>22.406830442320778</v>
      </c>
      <c r="I4">
        <f t="shared" ref="I4:I50" si="4">IF(OR(G4=B$21,G4&gt;B$21,G4&lt;B$22),B$18*B$20+(B$19*(1-B$20)),0)</f>
        <v>300</v>
      </c>
      <c r="J4">
        <f t="shared" si="2"/>
        <v>-300</v>
      </c>
      <c r="K4">
        <f t="shared" si="0"/>
        <v>0</v>
      </c>
    </row>
    <row r="5" spans="1:16" ht="15.75" x14ac:dyDescent="0.55000000000000004">
      <c r="A5" t="s">
        <v>35</v>
      </c>
      <c r="B5">
        <v>0.745</v>
      </c>
      <c r="C5" t="s">
        <v>14</v>
      </c>
      <c r="F5">
        <v>1.5</v>
      </c>
      <c r="G5" s="18">
        <f t="shared" si="3"/>
        <v>6.25E-2</v>
      </c>
      <c r="H5" s="14">
        <f t="shared" si="1"/>
        <v>22.122954177436011</v>
      </c>
      <c r="I5">
        <f t="shared" si="4"/>
        <v>300</v>
      </c>
      <c r="J5">
        <f t="shared" si="2"/>
        <v>-300</v>
      </c>
      <c r="K5">
        <f t="shared" si="0"/>
        <v>0</v>
      </c>
    </row>
    <row r="6" spans="1:16" ht="15.75" x14ac:dyDescent="0.55000000000000004">
      <c r="A6" t="s">
        <v>36</v>
      </c>
      <c r="B6">
        <v>0.5</v>
      </c>
      <c r="C6" t="s">
        <v>14</v>
      </c>
      <c r="F6">
        <v>2</v>
      </c>
      <c r="G6" s="18">
        <f t="shared" si="3"/>
        <v>8.3333333333333329E-2</v>
      </c>
      <c r="H6" s="14">
        <f t="shared" si="1"/>
        <v>21.854084409738356</v>
      </c>
      <c r="I6">
        <f t="shared" si="4"/>
        <v>300</v>
      </c>
      <c r="J6">
        <f t="shared" si="2"/>
        <v>-300</v>
      </c>
      <c r="K6">
        <f t="shared" si="0"/>
        <v>0</v>
      </c>
    </row>
    <row r="7" spans="1:16" ht="15.75" x14ac:dyDescent="0.55000000000000004">
      <c r="A7" t="s">
        <v>37</v>
      </c>
      <c r="B7">
        <v>0.7</v>
      </c>
      <c r="C7" t="s">
        <v>14</v>
      </c>
      <c r="F7">
        <v>2.5</v>
      </c>
      <c r="G7" s="18">
        <f t="shared" si="3"/>
        <v>0.10416666666666666</v>
      </c>
      <c r="H7" s="14">
        <f t="shared" si="1"/>
        <v>21.604821575497898</v>
      </c>
      <c r="I7">
        <f t="shared" si="4"/>
        <v>300</v>
      </c>
      <c r="J7">
        <f t="shared" si="2"/>
        <v>-300</v>
      </c>
      <c r="K7">
        <f t="shared" si="0"/>
        <v>0</v>
      </c>
    </row>
    <row r="8" spans="1:16" x14ac:dyDescent="0.45">
      <c r="A8" t="s">
        <v>33</v>
      </c>
      <c r="B8">
        <v>300</v>
      </c>
      <c r="C8" t="s">
        <v>34</v>
      </c>
      <c r="F8">
        <v>3</v>
      </c>
      <c r="G8" s="18">
        <f t="shared" si="3"/>
        <v>0.12499999999999999</v>
      </c>
      <c r="H8" s="14">
        <f t="shared" si="1"/>
        <v>21.379430630917209</v>
      </c>
      <c r="I8">
        <f t="shared" si="4"/>
        <v>300</v>
      </c>
      <c r="J8">
        <f t="shared" si="2"/>
        <v>-300</v>
      </c>
      <c r="K8">
        <f t="shared" si="0"/>
        <v>0</v>
      </c>
    </row>
    <row r="9" spans="1:16" x14ac:dyDescent="0.45">
      <c r="A9" t="s">
        <v>38</v>
      </c>
      <c r="B9">
        <v>80</v>
      </c>
      <c r="C9" t="s">
        <v>39</v>
      </c>
      <c r="F9">
        <v>3.5</v>
      </c>
      <c r="G9" s="18">
        <f t="shared" si="3"/>
        <v>0.14583333333333331</v>
      </c>
      <c r="H9" s="14">
        <f t="shared" si="1"/>
        <v>21.181768077548242</v>
      </c>
      <c r="I9">
        <f t="shared" si="4"/>
        <v>300</v>
      </c>
      <c r="J9">
        <f t="shared" si="2"/>
        <v>-300</v>
      </c>
      <c r="K9">
        <f t="shared" si="0"/>
        <v>0</v>
      </c>
    </row>
    <row r="10" spans="1:16" x14ac:dyDescent="0.45">
      <c r="A10" t="s">
        <v>40</v>
      </c>
      <c r="B10">
        <v>2.4</v>
      </c>
      <c r="C10" t="s">
        <v>14</v>
      </c>
      <c r="F10">
        <v>4</v>
      </c>
      <c r="G10" s="18">
        <f t="shared" si="3"/>
        <v>0.16666666666666666</v>
      </c>
      <c r="H10" s="14">
        <f t="shared" si="1"/>
        <v>21.015215976481549</v>
      </c>
      <c r="I10">
        <f t="shared" si="4"/>
        <v>300</v>
      </c>
      <c r="J10">
        <f t="shared" si="2"/>
        <v>-300</v>
      </c>
      <c r="K10">
        <f t="shared" si="0"/>
        <v>0</v>
      </c>
    </row>
    <row r="11" spans="1:16" x14ac:dyDescent="0.45">
      <c r="A11" t="s">
        <v>41</v>
      </c>
      <c r="B11">
        <v>2</v>
      </c>
      <c r="C11" t="s">
        <v>14</v>
      </c>
      <c r="F11">
        <v>4.5</v>
      </c>
      <c r="G11" s="18">
        <f t="shared" si="3"/>
        <v>0.1875</v>
      </c>
      <c r="H11" s="14">
        <f t="shared" si="1"/>
        <v>20.882624080343351</v>
      </c>
      <c r="I11">
        <f t="shared" si="4"/>
        <v>300</v>
      </c>
      <c r="J11">
        <f t="shared" si="2"/>
        <v>-300</v>
      </c>
      <c r="K11">
        <f t="shared" si="0"/>
        <v>0</v>
      </c>
    </row>
    <row r="12" spans="1:16" x14ac:dyDescent="0.45">
      <c r="A12" t="s">
        <v>43</v>
      </c>
      <c r="B12">
        <v>5</v>
      </c>
      <c r="C12" t="s">
        <v>42</v>
      </c>
      <c r="F12">
        <v>5</v>
      </c>
      <c r="G12" s="18">
        <f t="shared" si="3"/>
        <v>0.20833333333333334</v>
      </c>
      <c r="H12" s="14">
        <f t="shared" si="1"/>
        <v>20.786261073237988</v>
      </c>
      <c r="I12">
        <f t="shared" si="4"/>
        <v>300</v>
      </c>
      <c r="J12">
        <f t="shared" si="2"/>
        <v>-300</v>
      </c>
      <c r="K12">
        <f t="shared" si="0"/>
        <v>0</v>
      </c>
    </row>
    <row r="13" spans="1:16" x14ac:dyDescent="0.45">
      <c r="A13" t="s">
        <v>44</v>
      </c>
      <c r="B13" t="s">
        <v>45</v>
      </c>
      <c r="F13">
        <v>5.5</v>
      </c>
      <c r="G13" s="18">
        <f t="shared" si="3"/>
        <v>0.22916666666666669</v>
      </c>
      <c r="H13" s="14">
        <f t="shared" si="1"/>
        <v>20.727775752933908</v>
      </c>
      <c r="I13">
        <f t="shared" si="4"/>
        <v>300</v>
      </c>
      <c r="J13">
        <f t="shared" si="2"/>
        <v>-300</v>
      </c>
      <c r="K13">
        <f t="shared" si="0"/>
        <v>0</v>
      </c>
    </row>
    <row r="14" spans="1:16" x14ac:dyDescent="0.45">
      <c r="F14">
        <v>6</v>
      </c>
      <c r="G14" s="18">
        <f t="shared" si="3"/>
        <v>0.25</v>
      </c>
      <c r="H14" s="14">
        <f t="shared" si="1"/>
        <v>20.708168819476708</v>
      </c>
      <c r="I14">
        <f t="shared" si="4"/>
        <v>300</v>
      </c>
      <c r="J14">
        <f t="shared" si="2"/>
        <v>-300</v>
      </c>
      <c r="K14">
        <f t="shared" si="0"/>
        <v>0</v>
      </c>
    </row>
    <row r="15" spans="1:16" x14ac:dyDescent="0.45">
      <c r="A15" t="s">
        <v>46</v>
      </c>
      <c r="B15">
        <v>23</v>
      </c>
      <c r="C15" t="s">
        <v>47</v>
      </c>
      <c r="F15">
        <v>6.5</v>
      </c>
      <c r="G15" s="18">
        <f t="shared" si="3"/>
        <v>0.27083333333333331</v>
      </c>
      <c r="H15" s="14">
        <f t="shared" si="1"/>
        <v>20.727775752933908</v>
      </c>
      <c r="I15">
        <f t="shared" si="4"/>
        <v>300</v>
      </c>
      <c r="J15">
        <f t="shared" si="2"/>
        <v>-300</v>
      </c>
      <c r="K15">
        <f t="shared" si="0"/>
        <v>0</v>
      </c>
    </row>
    <row r="16" spans="1:16" x14ac:dyDescent="0.45">
      <c r="A16" t="s">
        <v>48</v>
      </c>
      <c r="B16">
        <v>23</v>
      </c>
      <c r="C16" t="s">
        <v>47</v>
      </c>
      <c r="F16">
        <v>7</v>
      </c>
      <c r="G16" s="18">
        <f t="shared" si="3"/>
        <v>0.29166666666666663</v>
      </c>
      <c r="H16" s="14">
        <f t="shared" si="1"/>
        <v>20.786261073237988</v>
      </c>
      <c r="I16">
        <f t="shared" si="4"/>
        <v>300</v>
      </c>
      <c r="J16">
        <f t="shared" si="2"/>
        <v>-300</v>
      </c>
      <c r="K16">
        <f t="shared" si="0"/>
        <v>0</v>
      </c>
    </row>
    <row r="17" spans="1:11" x14ac:dyDescent="0.45">
      <c r="A17" t="s">
        <v>49</v>
      </c>
      <c r="B17">
        <v>0.6</v>
      </c>
      <c r="F17">
        <v>7.5</v>
      </c>
      <c r="G17" s="18">
        <f t="shared" si="3"/>
        <v>0.31249999999999994</v>
      </c>
      <c r="H17" s="14">
        <f t="shared" si="1"/>
        <v>20.882624080343348</v>
      </c>
      <c r="I17">
        <f t="shared" si="4"/>
        <v>300</v>
      </c>
      <c r="J17">
        <f t="shared" si="2"/>
        <v>-300</v>
      </c>
      <c r="K17">
        <f t="shared" si="0"/>
        <v>0</v>
      </c>
    </row>
    <row r="18" spans="1:11" ht="15.75" x14ac:dyDescent="0.55000000000000004">
      <c r="A18" t="s">
        <v>51</v>
      </c>
      <c r="B18">
        <v>300</v>
      </c>
      <c r="C18" t="s">
        <v>53</v>
      </c>
      <c r="F18">
        <v>8</v>
      </c>
      <c r="G18" s="18">
        <f t="shared" si="3"/>
        <v>0.33333333333333326</v>
      </c>
      <c r="H18" s="14">
        <f t="shared" si="1"/>
        <v>21.015215976481549</v>
      </c>
      <c r="I18">
        <f t="shared" si="4"/>
        <v>300</v>
      </c>
      <c r="J18">
        <f t="shared" si="2"/>
        <v>-300</v>
      </c>
      <c r="K18">
        <f t="shared" si="0"/>
        <v>0</v>
      </c>
    </row>
    <row r="19" spans="1:11" ht="15.75" x14ac:dyDescent="0.55000000000000004">
      <c r="A19" t="s">
        <v>52</v>
      </c>
      <c r="B19">
        <v>80</v>
      </c>
      <c r="C19" t="s">
        <v>53</v>
      </c>
      <c r="F19">
        <v>8.5</v>
      </c>
      <c r="G19" s="18">
        <f t="shared" si="3"/>
        <v>0.35416666666666657</v>
      </c>
      <c r="H19" s="14">
        <f t="shared" si="1"/>
        <v>21.181768077548242</v>
      </c>
      <c r="I19">
        <f t="shared" si="4"/>
        <v>300</v>
      </c>
      <c r="J19">
        <f t="shared" si="2"/>
        <v>-300</v>
      </c>
      <c r="K19">
        <f t="shared" si="0"/>
        <v>0</v>
      </c>
    </row>
    <row r="20" spans="1:11" ht="15.75" x14ac:dyDescent="0.55000000000000004">
      <c r="A20" t="s">
        <v>54</v>
      </c>
      <c r="B20">
        <v>1</v>
      </c>
      <c r="F20">
        <v>9</v>
      </c>
      <c r="G20" s="18">
        <f t="shared" si="3"/>
        <v>0.37499999999999989</v>
      </c>
      <c r="H20" s="14">
        <f t="shared" si="1"/>
        <v>21.379430630917209</v>
      </c>
      <c r="I20">
        <f t="shared" si="4"/>
        <v>300</v>
      </c>
      <c r="J20">
        <f t="shared" si="2"/>
        <v>-300</v>
      </c>
      <c r="K20">
        <f t="shared" si="0"/>
        <v>0</v>
      </c>
    </row>
    <row r="21" spans="1:11" x14ac:dyDescent="0.45">
      <c r="A21" t="s">
        <v>55</v>
      </c>
      <c r="B21" s="18">
        <v>0.66666666666666663</v>
      </c>
      <c r="F21">
        <v>9.5</v>
      </c>
      <c r="G21" s="18">
        <f t="shared" si="3"/>
        <v>0.3958333333333332</v>
      </c>
      <c r="H21" s="14">
        <f t="shared" si="1"/>
        <v>21.604821575497898</v>
      </c>
      <c r="I21">
        <f t="shared" si="4"/>
        <v>300</v>
      </c>
      <c r="J21">
        <f t="shared" si="2"/>
        <v>-300</v>
      </c>
      <c r="K21">
        <f t="shared" si="0"/>
        <v>0</v>
      </c>
    </row>
    <row r="22" spans="1:11" x14ac:dyDescent="0.45">
      <c r="A22" t="s">
        <v>56</v>
      </c>
      <c r="B22" s="18">
        <v>0.95833333333333337</v>
      </c>
      <c r="F22">
        <v>10</v>
      </c>
      <c r="G22" s="18">
        <f t="shared" si="3"/>
        <v>0.41666666666666652</v>
      </c>
      <c r="H22" s="14">
        <f t="shared" si="1"/>
        <v>21.854084409738352</v>
      </c>
      <c r="I22">
        <f t="shared" si="4"/>
        <v>300</v>
      </c>
      <c r="J22">
        <f t="shared" si="2"/>
        <v>-300</v>
      </c>
      <c r="K22">
        <f t="shared" si="0"/>
        <v>0</v>
      </c>
    </row>
    <row r="23" spans="1:11" x14ac:dyDescent="0.45">
      <c r="A23" t="s">
        <v>63</v>
      </c>
      <c r="B23">
        <v>99</v>
      </c>
      <c r="C23" t="s">
        <v>64</v>
      </c>
      <c r="F23">
        <v>10.5</v>
      </c>
      <c r="G23" s="18">
        <f t="shared" si="3"/>
        <v>0.43749999999999983</v>
      </c>
      <c r="H23" s="14">
        <f t="shared" si="1"/>
        <v>22.122954177436011</v>
      </c>
      <c r="I23">
        <f t="shared" si="4"/>
        <v>300</v>
      </c>
      <c r="J23">
        <f t="shared" si="2"/>
        <v>-300</v>
      </c>
      <c r="K23">
        <f t="shared" si="0"/>
        <v>0</v>
      </c>
    </row>
    <row r="24" spans="1:11" x14ac:dyDescent="0.45">
      <c r="F24">
        <v>11</v>
      </c>
      <c r="G24" s="18">
        <f t="shared" si="3"/>
        <v>0.45833333333333315</v>
      </c>
      <c r="H24" s="14">
        <f t="shared" si="1"/>
        <v>22.406830442320778</v>
      </c>
      <c r="I24">
        <f t="shared" si="4"/>
        <v>300</v>
      </c>
      <c r="J24">
        <f t="shared" si="2"/>
        <v>-300</v>
      </c>
      <c r="K24">
        <f t="shared" si="0"/>
        <v>0</v>
      </c>
    </row>
    <row r="25" spans="1:11" x14ac:dyDescent="0.45">
      <c r="F25">
        <v>11.5</v>
      </c>
      <c r="G25" s="18">
        <f t="shared" si="3"/>
        <v>0.47916666666666646</v>
      </c>
      <c r="H25" s="14">
        <f t="shared" si="1"/>
        <v>22.700856002795106</v>
      </c>
      <c r="I25">
        <f t="shared" si="4"/>
        <v>300</v>
      </c>
      <c r="J25">
        <f t="shared" si="2"/>
        <v>-300</v>
      </c>
      <c r="K25">
        <f t="shared" si="0"/>
        <v>0</v>
      </c>
    </row>
    <row r="26" spans="1:11" x14ac:dyDescent="0.45">
      <c r="F26">
        <v>12</v>
      </c>
      <c r="G26" s="18">
        <f t="shared" si="3"/>
        <v>0.49999999999999978</v>
      </c>
      <c r="H26" s="14">
        <f t="shared" si="1"/>
        <v>23</v>
      </c>
      <c r="I26">
        <f t="shared" si="4"/>
        <v>300</v>
      </c>
      <c r="J26">
        <f t="shared" si="2"/>
        <v>-300</v>
      </c>
      <c r="K26">
        <f t="shared" si="0"/>
        <v>0</v>
      </c>
    </row>
    <row r="27" spans="1:11" x14ac:dyDescent="0.45">
      <c r="F27">
        <v>12.5</v>
      </c>
      <c r="G27" s="18">
        <f t="shared" ref="G27:G50" si="5">G26+G$1</f>
        <v>0.52083333333333315</v>
      </c>
      <c r="H27" s="14">
        <f t="shared" ref="H27:H50" si="6">B$15-(12/PI()*SIN(PI()/12*F27))*B$17</f>
        <v>23.29914399720489</v>
      </c>
      <c r="I27">
        <f t="shared" si="4"/>
        <v>300</v>
      </c>
      <c r="J27">
        <f t="shared" si="2"/>
        <v>-300</v>
      </c>
      <c r="K27">
        <f t="shared" ref="K27:K50" si="7">I27+J27</f>
        <v>0</v>
      </c>
    </row>
    <row r="28" spans="1:11" x14ac:dyDescent="0.45">
      <c r="F28">
        <v>13</v>
      </c>
      <c r="G28" s="18">
        <f t="shared" si="5"/>
        <v>0.54166666666666652</v>
      </c>
      <c r="H28" s="14">
        <f t="shared" si="6"/>
        <v>23.593169557679222</v>
      </c>
      <c r="I28">
        <f t="shared" si="4"/>
        <v>300</v>
      </c>
      <c r="J28">
        <f t="shared" si="2"/>
        <v>-300</v>
      </c>
      <c r="K28">
        <f t="shared" si="7"/>
        <v>0</v>
      </c>
    </row>
    <row r="29" spans="1:11" x14ac:dyDescent="0.45">
      <c r="F29">
        <v>13.5</v>
      </c>
      <c r="G29" s="18">
        <f t="shared" si="5"/>
        <v>0.56249999999999989</v>
      </c>
      <c r="H29" s="14">
        <f t="shared" si="6"/>
        <v>23.877045822563989</v>
      </c>
      <c r="I29">
        <f t="shared" si="4"/>
        <v>300</v>
      </c>
      <c r="J29">
        <f t="shared" si="2"/>
        <v>-300</v>
      </c>
      <c r="K29">
        <f t="shared" si="7"/>
        <v>0</v>
      </c>
    </row>
    <row r="30" spans="1:11" x14ac:dyDescent="0.45">
      <c r="F30">
        <v>14</v>
      </c>
      <c r="G30" s="18">
        <f t="shared" si="5"/>
        <v>0.58333333333333326</v>
      </c>
      <c r="H30" s="14">
        <f t="shared" si="6"/>
        <v>24.145915590261644</v>
      </c>
      <c r="I30">
        <f t="shared" si="4"/>
        <v>300</v>
      </c>
      <c r="J30">
        <f t="shared" si="2"/>
        <v>-300</v>
      </c>
      <c r="K30">
        <f t="shared" si="7"/>
        <v>0</v>
      </c>
    </row>
    <row r="31" spans="1:11" x14ac:dyDescent="0.45">
      <c r="F31">
        <v>14.5</v>
      </c>
      <c r="G31" s="18">
        <f t="shared" si="5"/>
        <v>0.60416666666666663</v>
      </c>
      <c r="H31" s="14">
        <f t="shared" si="6"/>
        <v>24.395178424502102</v>
      </c>
      <c r="I31">
        <f t="shared" si="4"/>
        <v>300</v>
      </c>
      <c r="J31">
        <f t="shared" si="2"/>
        <v>-300</v>
      </c>
      <c r="K31">
        <f t="shared" si="7"/>
        <v>0</v>
      </c>
    </row>
    <row r="32" spans="1:11" x14ac:dyDescent="0.45">
      <c r="F32">
        <v>15</v>
      </c>
      <c r="G32" s="18">
        <f t="shared" si="5"/>
        <v>0.625</v>
      </c>
      <c r="H32" s="14">
        <f t="shared" si="6"/>
        <v>24.620569369082791</v>
      </c>
      <c r="I32">
        <f t="shared" si="4"/>
        <v>300</v>
      </c>
      <c r="J32">
        <f t="shared" si="2"/>
        <v>-300</v>
      </c>
      <c r="K32">
        <f t="shared" si="7"/>
        <v>0</v>
      </c>
    </row>
    <row r="33" spans="6:11" x14ac:dyDescent="0.45">
      <c r="F33">
        <v>15.5</v>
      </c>
      <c r="G33" s="18">
        <f t="shared" si="5"/>
        <v>0.64583333333333337</v>
      </c>
      <c r="H33" s="14">
        <f t="shared" si="6"/>
        <v>24.818231922451758</v>
      </c>
      <c r="I33">
        <f t="shared" si="4"/>
        <v>300</v>
      </c>
      <c r="J33">
        <f t="shared" si="2"/>
        <v>-300</v>
      </c>
      <c r="K33">
        <f t="shared" si="7"/>
        <v>0</v>
      </c>
    </row>
    <row r="34" spans="6:11" x14ac:dyDescent="0.45">
      <c r="F34">
        <v>16</v>
      </c>
      <c r="G34" s="18">
        <f t="shared" si="5"/>
        <v>0.66666666666666674</v>
      </c>
      <c r="H34" s="14">
        <f t="shared" si="6"/>
        <v>24.984784023518451</v>
      </c>
      <c r="I34">
        <f t="shared" si="4"/>
        <v>300</v>
      </c>
      <c r="J34">
        <f t="shared" si="2"/>
        <v>0</v>
      </c>
      <c r="K34">
        <f t="shared" si="7"/>
        <v>300</v>
      </c>
    </row>
    <row r="35" spans="6:11" x14ac:dyDescent="0.45">
      <c r="F35">
        <v>16.5</v>
      </c>
      <c r="G35" s="18">
        <f t="shared" si="5"/>
        <v>0.68750000000000011</v>
      </c>
      <c r="H35" s="14">
        <f t="shared" si="6"/>
        <v>25.117375919656649</v>
      </c>
      <c r="I35">
        <f t="shared" si="4"/>
        <v>300</v>
      </c>
      <c r="J35">
        <f t="shared" si="2"/>
        <v>0</v>
      </c>
      <c r="K35">
        <f t="shared" si="7"/>
        <v>300</v>
      </c>
    </row>
    <row r="36" spans="6:11" x14ac:dyDescent="0.45">
      <c r="F36">
        <v>17</v>
      </c>
      <c r="G36" s="18">
        <f t="shared" si="5"/>
        <v>0.70833333333333348</v>
      </c>
      <c r="H36" s="14">
        <f t="shared" si="6"/>
        <v>25.213738926762012</v>
      </c>
      <c r="I36">
        <f t="shared" si="4"/>
        <v>300</v>
      </c>
      <c r="J36">
        <f t="shared" si="2"/>
        <v>0</v>
      </c>
      <c r="K36">
        <f t="shared" si="7"/>
        <v>300</v>
      </c>
    </row>
    <row r="37" spans="6:11" x14ac:dyDescent="0.45">
      <c r="F37">
        <v>17.5</v>
      </c>
      <c r="G37" s="18">
        <f t="shared" si="5"/>
        <v>0.72916666666666685</v>
      </c>
      <c r="H37" s="14">
        <f t="shared" si="6"/>
        <v>25.272224247066092</v>
      </c>
      <c r="I37">
        <f t="shared" si="4"/>
        <v>300</v>
      </c>
      <c r="J37">
        <f t="shared" si="2"/>
        <v>0</v>
      </c>
      <c r="K37">
        <f t="shared" si="7"/>
        <v>300</v>
      </c>
    </row>
    <row r="38" spans="6:11" x14ac:dyDescent="0.45">
      <c r="F38">
        <v>18</v>
      </c>
      <c r="G38" s="18">
        <f t="shared" si="5"/>
        <v>0.75000000000000022</v>
      </c>
      <c r="H38" s="14">
        <f t="shared" si="6"/>
        <v>25.291831180523292</v>
      </c>
      <c r="I38">
        <f t="shared" si="4"/>
        <v>300</v>
      </c>
      <c r="J38">
        <f t="shared" si="2"/>
        <v>0</v>
      </c>
      <c r="K38">
        <f t="shared" si="7"/>
        <v>300</v>
      </c>
    </row>
    <row r="39" spans="6:11" x14ac:dyDescent="0.45">
      <c r="F39">
        <v>18.5</v>
      </c>
      <c r="G39" s="18">
        <f t="shared" si="5"/>
        <v>0.77083333333333359</v>
      </c>
      <c r="H39" s="14">
        <f t="shared" si="6"/>
        <v>25.272224247066092</v>
      </c>
      <c r="I39">
        <f t="shared" si="4"/>
        <v>300</v>
      </c>
      <c r="J39">
        <f t="shared" si="2"/>
        <v>0</v>
      </c>
      <c r="K39">
        <f t="shared" si="7"/>
        <v>300</v>
      </c>
    </row>
    <row r="40" spans="6:11" x14ac:dyDescent="0.45">
      <c r="F40">
        <v>19</v>
      </c>
      <c r="G40" s="18">
        <f t="shared" si="5"/>
        <v>0.79166666666666696</v>
      </c>
      <c r="H40" s="14">
        <f t="shared" si="6"/>
        <v>25.213738926762012</v>
      </c>
      <c r="I40">
        <f t="shared" si="4"/>
        <v>300</v>
      </c>
      <c r="J40">
        <f t="shared" si="2"/>
        <v>0</v>
      </c>
      <c r="K40">
        <f t="shared" si="7"/>
        <v>300</v>
      </c>
    </row>
    <row r="41" spans="6:11" x14ac:dyDescent="0.45">
      <c r="F41">
        <v>19.5</v>
      </c>
      <c r="G41" s="18">
        <f t="shared" si="5"/>
        <v>0.81250000000000033</v>
      </c>
      <c r="H41" s="14">
        <f t="shared" si="6"/>
        <v>25.117375919656652</v>
      </c>
      <c r="I41">
        <f t="shared" si="4"/>
        <v>300</v>
      </c>
      <c r="J41">
        <f t="shared" si="2"/>
        <v>0</v>
      </c>
      <c r="K41">
        <f t="shared" si="7"/>
        <v>300</v>
      </c>
    </row>
    <row r="42" spans="6:11" x14ac:dyDescent="0.45">
      <c r="F42">
        <v>20</v>
      </c>
      <c r="G42" s="18">
        <f t="shared" si="5"/>
        <v>0.8333333333333337</v>
      </c>
      <c r="H42" s="14">
        <f t="shared" si="6"/>
        <v>24.984784023518451</v>
      </c>
      <c r="I42">
        <f t="shared" si="4"/>
        <v>300</v>
      </c>
      <c r="J42">
        <f t="shared" si="2"/>
        <v>0</v>
      </c>
      <c r="K42">
        <f t="shared" si="7"/>
        <v>300</v>
      </c>
    </row>
    <row r="43" spans="6:11" x14ac:dyDescent="0.45">
      <c r="F43">
        <v>20.5</v>
      </c>
      <c r="G43" s="18">
        <f t="shared" si="5"/>
        <v>0.85416666666666707</v>
      </c>
      <c r="H43" s="14">
        <f t="shared" si="6"/>
        <v>24.818231922451762</v>
      </c>
      <c r="I43">
        <f t="shared" si="4"/>
        <v>300</v>
      </c>
      <c r="J43">
        <f t="shared" si="2"/>
        <v>0</v>
      </c>
      <c r="K43">
        <f t="shared" si="7"/>
        <v>300</v>
      </c>
    </row>
    <row r="44" spans="6:11" x14ac:dyDescent="0.45">
      <c r="F44">
        <v>21</v>
      </c>
      <c r="G44" s="18">
        <f t="shared" si="5"/>
        <v>0.87500000000000044</v>
      </c>
      <c r="H44" s="14">
        <f t="shared" si="6"/>
        <v>24.620569369082791</v>
      </c>
      <c r="I44">
        <f t="shared" si="4"/>
        <v>300</v>
      </c>
      <c r="J44">
        <f t="shared" si="2"/>
        <v>0</v>
      </c>
      <c r="K44">
        <f t="shared" si="7"/>
        <v>300</v>
      </c>
    </row>
    <row r="45" spans="6:11" x14ac:dyDescent="0.45">
      <c r="F45">
        <v>21.5</v>
      </c>
      <c r="G45" s="18">
        <f t="shared" si="5"/>
        <v>0.89583333333333381</v>
      </c>
      <c r="H45" s="14">
        <f t="shared" si="6"/>
        <v>24.395178424502102</v>
      </c>
      <c r="I45">
        <f t="shared" si="4"/>
        <v>300</v>
      </c>
      <c r="J45">
        <f t="shared" si="2"/>
        <v>0</v>
      </c>
      <c r="K45">
        <f t="shared" si="7"/>
        <v>300</v>
      </c>
    </row>
    <row r="46" spans="6:11" x14ac:dyDescent="0.45">
      <c r="F46">
        <v>22</v>
      </c>
      <c r="G46" s="18">
        <f t="shared" si="5"/>
        <v>0.91666666666666718</v>
      </c>
      <c r="H46" s="14">
        <f t="shared" si="6"/>
        <v>24.145915590261648</v>
      </c>
      <c r="I46">
        <f t="shared" si="4"/>
        <v>300</v>
      </c>
      <c r="J46">
        <f t="shared" si="2"/>
        <v>0</v>
      </c>
      <c r="K46">
        <f t="shared" si="7"/>
        <v>300</v>
      </c>
    </row>
    <row r="47" spans="6:11" x14ac:dyDescent="0.45">
      <c r="F47">
        <v>22.5</v>
      </c>
      <c r="G47" s="18">
        <f t="shared" si="5"/>
        <v>0.93750000000000056</v>
      </c>
      <c r="H47" s="14">
        <f t="shared" si="6"/>
        <v>23.877045822563989</v>
      </c>
      <c r="I47">
        <f t="shared" si="4"/>
        <v>300</v>
      </c>
      <c r="J47">
        <f t="shared" si="2"/>
        <v>0</v>
      </c>
      <c r="K47">
        <f t="shared" si="7"/>
        <v>300</v>
      </c>
    </row>
    <row r="48" spans="6:11" x14ac:dyDescent="0.45">
      <c r="F48">
        <v>23</v>
      </c>
      <c r="G48" s="18">
        <f t="shared" si="5"/>
        <v>0.95833333333333393</v>
      </c>
      <c r="H48" s="14">
        <f t="shared" si="6"/>
        <v>23.593169557679225</v>
      </c>
      <c r="I48">
        <f t="shared" si="4"/>
        <v>300</v>
      </c>
      <c r="J48">
        <f t="shared" si="2"/>
        <v>-300</v>
      </c>
      <c r="K48">
        <f t="shared" si="7"/>
        <v>0</v>
      </c>
    </row>
    <row r="49" spans="6:11" x14ac:dyDescent="0.45">
      <c r="F49">
        <v>23.5</v>
      </c>
      <c r="G49" s="18">
        <f t="shared" si="5"/>
        <v>0.9791666666666673</v>
      </c>
      <c r="H49" s="14">
        <f t="shared" si="6"/>
        <v>23.299143997204894</v>
      </c>
      <c r="I49">
        <f t="shared" si="4"/>
        <v>300</v>
      </c>
      <c r="J49">
        <f t="shared" si="2"/>
        <v>-300</v>
      </c>
      <c r="K49">
        <f t="shared" si="7"/>
        <v>0</v>
      </c>
    </row>
    <row r="50" spans="6:11" x14ac:dyDescent="0.45">
      <c r="F50">
        <v>24</v>
      </c>
      <c r="G50" s="18">
        <f t="shared" si="5"/>
        <v>1.0000000000000007</v>
      </c>
      <c r="H50" s="14">
        <f t="shared" si="6"/>
        <v>23</v>
      </c>
      <c r="I50">
        <f t="shared" si="4"/>
        <v>300</v>
      </c>
      <c r="J50">
        <f t="shared" si="2"/>
        <v>-300</v>
      </c>
      <c r="K50">
        <f t="shared" si="7"/>
        <v>0</v>
      </c>
    </row>
  </sheetData>
  <dataValidations disablePrompts="1" count="3">
    <dataValidation type="list" allowBlank="1" showInputMessage="1" showErrorMessage="1" sqref="B2">
      <formula1>"Zylinder,Quader"</formula1>
    </dataValidation>
    <dataValidation type="list" allowBlank="1" showInputMessage="1" showErrorMessage="1" sqref="B3:B4">
      <formula1>"horizontal_Breite,horizontal_Länge"</formula1>
    </dataValidation>
    <dataValidation type="list" allowBlank="1" showInputMessage="1" showErrorMessage="1" sqref="B13">
      <formula1>"Stahl, PE, Glas,"</formula1>
    </dataValidation>
  </dataValidation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6"/>
  <sheetViews>
    <sheetView topLeftCell="A2" workbookViewId="0">
      <selection activeCell="O11" sqref="O11"/>
    </sheetView>
  </sheetViews>
  <sheetFormatPr baseColWidth="10" defaultRowHeight="14.25" x14ac:dyDescent="0.45"/>
  <cols>
    <col min="4" max="6" width="10.6640625" style="14"/>
    <col min="7" max="7" width="10.6640625" style="6"/>
    <col min="9" max="9" width="18.86328125" style="14" customWidth="1"/>
    <col min="10" max="10" width="16.73046875" style="14" customWidth="1"/>
    <col min="11" max="11" width="19.53125" style="14" customWidth="1"/>
    <col min="12" max="12" width="19.06640625" style="14" customWidth="1"/>
    <col min="13" max="13" width="17.6640625" customWidth="1"/>
  </cols>
  <sheetData>
    <row r="1" spans="1:13" ht="15.75" x14ac:dyDescent="0.55000000000000004">
      <c r="A1" s="20" t="s">
        <v>58</v>
      </c>
      <c r="B1" s="21">
        <v>2.0833333333333332E-2</v>
      </c>
      <c r="C1" s="20" t="s">
        <v>57</v>
      </c>
      <c r="D1" s="22" t="s">
        <v>60</v>
      </c>
      <c r="E1" s="22" t="s">
        <v>59</v>
      </c>
      <c r="F1" s="22" t="s">
        <v>61</v>
      </c>
      <c r="G1" s="24" t="s">
        <v>62</v>
      </c>
      <c r="H1" s="22" t="s">
        <v>67</v>
      </c>
      <c r="I1" s="22" t="s">
        <v>68</v>
      </c>
      <c r="J1" s="22" t="s">
        <v>69</v>
      </c>
      <c r="K1" s="22" t="s">
        <v>71</v>
      </c>
      <c r="L1" s="22" t="s">
        <v>70</v>
      </c>
      <c r="M1" s="22" t="s">
        <v>72</v>
      </c>
    </row>
    <row r="2" spans="1:13" x14ac:dyDescent="0.45">
      <c r="A2">
        <v>1</v>
      </c>
      <c r="B2">
        <v>0</v>
      </c>
      <c r="C2" s="18">
        <v>0</v>
      </c>
      <c r="D2" s="23">
        <f>0</f>
        <v>0</v>
      </c>
      <c r="E2" s="14">
        <f>Eingabemaske!B$15-(12/PI()*SIN(PI()/12*B2))*Eingabemaske!B$17</f>
        <v>23</v>
      </c>
      <c r="F2" s="14">
        <f>Eingabemaske!B16</f>
        <v>23</v>
      </c>
      <c r="G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">
        <f>INDEX(Eingabemaske!$K$2:$K$50,(MATCH(B2,Eingabemaske!$F$2:$F$50)))</f>
        <v>0</v>
      </c>
      <c r="I2" s="14">
        <f>IF(Eingabemaske!B$2="Quader",1/(1/Wasser!Z3+1/Luft!Z3+((Eingabemaske!B$12/1000)/Eingabemaske!O$3))*Eingabemaske!B$6*Eingabemaske!B$7*Wasser!B3,1/(1/Wasser!Z3+1/Luft!Z3+((Eingabemaske!B$12/1000)/Eingabemaske!O$3))*(Eingabemaske!B$6/2)^2*PI()*Wasser!B3)</f>
        <v>0</v>
      </c>
      <c r="J2" s="14">
        <f>IF(Eingabemaske!B$2="Quader",1/(1/Wasser!AA3+1/Luft!AA3+((Eingabemaske!B$12/1000)/Eingabemaske!O$3))*(Eingabemaske!B$6*Eingabemaske!B$5+Eingabemaske!B$7*Eingabemaske!B$5)*2*Wasser!B3,1/(1/Wasser!AA3+1/Luft!AA3+((Eingabemaske!B$12/1000)/Eingabemaske!O$3))*(Eingabemaske!B$6+Eingabemaske!B$12/2000)^2*PI()*Wasser!B3)</f>
        <v>0</v>
      </c>
      <c r="K2" s="14">
        <f>I2+J2</f>
        <v>0</v>
      </c>
      <c r="L2" s="14">
        <f>IF(Eingabemaske!B$2="Quader",((Eingabemaske!B$6*Eingabemaske!B$7)+((Eingabemaske!B$5*Eingabemaske!B$6)+(Eingabemaske!B$5*Eingabemaske!B$6))*2)*0.9*5.67*10^-8*((F2+273.15)^4-(E2+273.15)^4),((Eingabemaske!B$6/2)^2*PI()+Eingabemaske!B$6*PI())*0.9*5.67*10^-8*((F2+273.15)^4-(E2+273.15)^4))</f>
        <v>0</v>
      </c>
      <c r="M2" s="14">
        <f>K2+L2</f>
        <v>0</v>
      </c>
    </row>
    <row r="3" spans="1:13" x14ac:dyDescent="0.45">
      <c r="A3">
        <v>1</v>
      </c>
      <c r="B3">
        <v>0.5</v>
      </c>
      <c r="C3" s="18">
        <f>C2+B$1</f>
        <v>2.0833333333333332E-2</v>
      </c>
      <c r="D3" s="23">
        <v>0.5</v>
      </c>
      <c r="E3" s="14">
        <f>Eingabemaske!B$15-(12/PI()*SIN(PI()/12*B3))*Eingabemaske!B$17</f>
        <v>22.70085600279511</v>
      </c>
      <c r="F3" s="14">
        <f>F2+(1/G3*(H2-I2-J2-L2)*30*60)</f>
        <v>23</v>
      </c>
      <c r="G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">
        <f>INDEX(Eingabemaske!$K$2:$K$50,(MATCH(B3,Eingabemaske!$F$2:$F$50)))</f>
        <v>0</v>
      </c>
      <c r="I3" s="14">
        <f>IF(Eingabemaske!B$2="Quader",1/(1/Wasser!Z4+1/Luft!Z4+((Eingabemaske!B$12/1000)/Eingabemaske!O$3))*Eingabemaske!B$6*Eingabemaske!B$7*Wasser!B4,1/(1/Wasser!Z4+1/Luft!Z4+((Eingabemaske!B$12/1000)/Eingabemaske!O$3))*(Eingabemaske!B$6/2)^2*PI()*Wasser!B4)</f>
        <v>0.2607798927333817</v>
      </c>
      <c r="J3" s="14">
        <f>IF(Eingabemaske!B$2="Quader",1/(1/Wasser!AA4+1/Luft!AA4+((Eingabemaske!B$12/1000)/Eingabemaske!O$3))*(Eingabemaske!B$6*Eingabemaske!B$5+Eingabemaske!B$7*Eingabemaske!B$5)*2*Wasser!B4,1/(1/Wasser!AA4+1/Luft!AA4+((Eingabemaske!B$12/1000)/Eingabemaske!O$3))*(Eingabemaske!B$6+Eingabemaske!B$12/2000)^2*PI()*Wasser!B4)</f>
        <v>0.41217282076002432</v>
      </c>
      <c r="K3" s="14">
        <f t="shared" ref="K3:K66" si="0">I3+J3</f>
        <v>0.67295271349340602</v>
      </c>
      <c r="L3" s="14">
        <f>IF(Eingabemaske!B$2="Quader",((Eingabemaske!B$6*Eingabemaske!B$7)+((Eingabemaske!B$5*Eingabemaske!B$6)+(Eingabemaske!B$5*Eingabemaske!B$6))*2)*0.9*5.67*10^-8*((F3+273.15)^4-(E3+273.15)^4),((Eingabemaske!B$6/2)^2*PI()+Eingabemaske!B$6*PI())*0.9*5.67*10^-8*((F3+273.15)^4-(E3+273.15)^4))</f>
        <v>2.7984360031970867</v>
      </c>
      <c r="M3" s="14">
        <f t="shared" ref="M3:M66" si="1">K3+L3</f>
        <v>3.4713887166904929</v>
      </c>
    </row>
    <row r="4" spans="1:13" x14ac:dyDescent="0.45">
      <c r="A4">
        <v>1</v>
      </c>
      <c r="B4">
        <v>1</v>
      </c>
      <c r="C4" s="18">
        <f t="shared" ref="C4:C50" si="2">C3+B$1</f>
        <v>4.1666666666666664E-2</v>
      </c>
      <c r="D4" s="23">
        <v>1</v>
      </c>
      <c r="E4" s="14">
        <f>Eingabemaske!B$15-(12/PI()*SIN(PI()/12*B4))*Eingabemaske!B$17</f>
        <v>22.406830442320778</v>
      </c>
      <c r="F4" s="14">
        <f t="shared" ref="F4:F67" si="3">F3+(1/G4*(H3-I3-J3-L3)*30*60)</f>
        <v>22.989818765332391</v>
      </c>
      <c r="G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">
        <f>INDEX(Eingabemaske!$K$2:$K$50,(MATCH(B4,Eingabemaske!$F$2:$F$50)))</f>
        <v>0</v>
      </c>
      <c r="I4" s="14">
        <f>IF(Eingabemaske!B$2="Quader",1/(1/Wasser!Z5+1/Luft!Z5+((Eingabemaske!B$12/1000)/Eingabemaske!O$3))*Eingabemaske!B$6*Eingabemaske!B$7*Wasser!B5,1/(1/Wasser!Z5+1/Luft!Z5+((Eingabemaske!B$12/1000)/Eingabemaske!O$3))*(Eingabemaske!B$6/2)^2*PI()*Wasser!B5)</f>
        <v>0.62641510894037744</v>
      </c>
      <c r="J4" s="14">
        <f>IF(Eingabemaske!B$2="Quader",1/(1/Wasser!AA5+1/Luft!AA5+((Eingabemaske!B$12/1000)/Eingabemaske!O$3))*(Eingabemaske!B$6*Eingabemaske!B$5+Eingabemaske!B$7*Eingabemaske!B$5)*2*Wasser!B5,1/(1/Wasser!AA5+1/Luft!AA5+((Eingabemaske!B$12/1000)/Eingabemaske!O$3))*(Eingabemaske!B$6+Eingabemaske!B$12/2000)^2*PI()*Wasser!B5)</f>
        <v>0.95669871548991436</v>
      </c>
      <c r="K4" s="14">
        <f t="shared" si="0"/>
        <v>1.5831138244302918</v>
      </c>
      <c r="L4" s="14">
        <f>IF(Eingabemaske!B$2="Quader",((Eingabemaske!B$6*Eingabemaske!B$7)+((Eingabemaske!B$5*Eingabemaske!B$6)+(Eingabemaske!B$5*Eingabemaske!B$6))*2)*0.9*5.67*10^-8*((F4+273.15)^4-(E4+273.15)^4),((Eingabemaske!B$6/2)^2*PI()+Eingabemaske!B$6*PI())*0.9*5.67*10^-8*((F4+273.15)^4-(E4+273.15)^4))</f>
        <v>5.4453472439689037</v>
      </c>
      <c r="M4" s="14">
        <f t="shared" si="1"/>
        <v>7.0284610683991957</v>
      </c>
    </row>
    <row r="5" spans="1:13" x14ac:dyDescent="0.45">
      <c r="A5">
        <v>1</v>
      </c>
      <c r="B5">
        <v>1.5</v>
      </c>
      <c r="C5" s="18">
        <f t="shared" si="2"/>
        <v>6.25E-2</v>
      </c>
      <c r="D5" s="23">
        <v>1.5</v>
      </c>
      <c r="E5" s="14">
        <f>Eingabemaske!B$15-(12/PI()*SIN(PI()/12*B5))*Eingabemaske!B$17</f>
        <v>22.122954177436011</v>
      </c>
      <c r="F5" s="14">
        <f t="shared" si="3"/>
        <v>22.969204994496106</v>
      </c>
      <c r="G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">
        <f>INDEX(Eingabemaske!$K$2:$K$50,(MATCH(B5,Eingabemaske!$F$2:$F$50)))</f>
        <v>0</v>
      </c>
      <c r="I5" s="14">
        <f>IF(Eingabemaske!B$2="Quader",1/(1/Wasser!Z6+1/Luft!Z6+((Eingabemaske!B$12/1000)/Eingabemaske!O$3))*Eingabemaske!B$6*Eingabemaske!B$7*Wasser!B6,1/(1/Wasser!Z6+1/Luft!Z6+((Eingabemaske!B$12/1000)/Eingabemaske!O$3))*(Eingabemaske!B$6/2)^2*PI()*Wasser!B6)</f>
        <v>1.0210915472280129</v>
      </c>
      <c r="J5" s="14">
        <f>IF(Eingabemaske!B$2="Quader",1/(1/Wasser!AA6+1/Luft!AA6+((Eingabemaske!B$12/1000)/Eingabemaske!O$3))*(Eingabemaske!B$6*Eingabemaske!B$5+Eingabemaske!B$7*Eingabemaske!B$5)*2*Wasser!B6,1/(1/Wasser!AA6+1/Luft!AA6+((Eingabemaske!B$12/1000)/Eingabemaske!O$3))*(Eingabemaske!B$6+Eingabemaske!B$12/2000)^2*PI()*Wasser!B6)</f>
        <v>1.5365329397696534</v>
      </c>
      <c r="K5" s="14">
        <f t="shared" si="0"/>
        <v>2.5576244869976663</v>
      </c>
      <c r="L5" s="14">
        <f>IF(Eingabemaske!B$2="Quader",((Eingabemaske!B$6*Eingabemaske!B$7)+((Eingabemaske!B$5*Eingabemaske!B$6)+(Eingabemaske!B$5*Eingabemaske!B$6))*2)*0.9*5.67*10^-8*((F5+273.15)^4-(E5+273.15)^4),((Eingabemaske!B$6/2)^2*PI()+Eingabemaske!B$6*PI())*0.9*5.67*10^-8*((F5+273.15)^4-(E5+273.15)^4))</f>
        <v>7.8921376097934415</v>
      </c>
      <c r="M5" s="14">
        <f t="shared" si="1"/>
        <v>10.449762096791108</v>
      </c>
    </row>
    <row r="6" spans="1:13" x14ac:dyDescent="0.45">
      <c r="A6">
        <v>1</v>
      </c>
      <c r="B6">
        <v>2</v>
      </c>
      <c r="C6" s="18">
        <f t="shared" si="2"/>
        <v>8.3333333333333329E-2</v>
      </c>
      <c r="D6" s="23">
        <v>2</v>
      </c>
      <c r="E6" s="14">
        <f>Eingabemaske!B$15-(12/PI()*SIN(PI()/12*B6))*Eingabemaske!B$17</f>
        <v>21.854084409738356</v>
      </c>
      <c r="F6" s="14">
        <f t="shared" si="3"/>
        <v>22.938556891154473</v>
      </c>
      <c r="G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">
        <f>INDEX(Eingabemaske!$K$2:$K$50,(MATCH(B6,Eingabemaske!$F$2:$F$50)))</f>
        <v>0</v>
      </c>
      <c r="I6" s="14">
        <f>IF(Eingabemaske!B$2="Quader",1/(1/Wasser!Z7+1/Luft!Z7+((Eingabemaske!B$12/1000)/Eingabemaske!O$3))*Eingabemaske!B$6*Eingabemaske!B$7*Wasser!B7,1/(1/Wasser!Z7+1/Luft!Z7+((Eingabemaske!B$12/1000)/Eingabemaske!O$3))*(Eingabemaske!B$6/2)^2*PI()*Wasser!B7)</f>
        <v>1.4130357968240055</v>
      </c>
      <c r="J6" s="14">
        <f>IF(Eingabemaske!B$2="Quader",1/(1/Wasser!AA7+1/Luft!AA7+((Eingabemaske!B$12/1000)/Eingabemaske!O$3))*(Eingabemaske!B$6*Eingabemaske!B$5+Eingabemaske!B$7*Eingabemaske!B$5)*2*Wasser!B7,1/(1/Wasser!AA7+1/Luft!AA7+((Eingabemaske!B$12/1000)/Eingabemaske!O$3))*(Eingabemaske!B$6+Eingabemaske!B$12/2000)^2*PI()*Wasser!B7)</f>
        <v>2.108605246571789</v>
      </c>
      <c r="K6" s="14">
        <f t="shared" si="0"/>
        <v>3.5216410433957943</v>
      </c>
      <c r="L6" s="14">
        <f>IF(Eingabemaske!B$2="Quader",((Eingabemaske!B$6*Eingabemaske!B$7)+((Eingabemaske!B$5*Eingabemaske!B$6)+(Eingabemaske!B$5*Eingabemaske!B$6))*2)*0.9*5.67*10^-8*((F6+273.15)^4-(E6+273.15)^4),((Eingabemaske!B$6/2)^2*PI()+Eingabemaske!B$6*PI())*0.9*5.67*10^-8*((F6+273.15)^4-(E6+273.15)^4))</f>
        <v>10.098447881069376</v>
      </c>
      <c r="M6" s="14">
        <f t="shared" si="1"/>
        <v>13.62008892446517</v>
      </c>
    </row>
    <row r="7" spans="1:13" x14ac:dyDescent="0.45">
      <c r="A7">
        <v>1</v>
      </c>
      <c r="B7">
        <v>2.5</v>
      </c>
      <c r="C7" s="18">
        <f t="shared" si="2"/>
        <v>0.10416666666666666</v>
      </c>
      <c r="D7" s="23">
        <v>2.5</v>
      </c>
      <c r="E7" s="14">
        <f>Eingabemaske!B$15-(12/PI()*SIN(PI()/12*B7))*Eingabemaske!B$17</f>
        <v>21.604821575497898</v>
      </c>
      <c r="F7" s="14">
        <f t="shared" si="3"/>
        <v>22.898610537446821</v>
      </c>
      <c r="G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">
        <f>INDEX(Eingabemaske!$K$2:$K$50,(MATCH(B7,Eingabemaske!$F$2:$F$50)))</f>
        <v>0</v>
      </c>
      <c r="I7" s="14">
        <f>IF(Eingabemaske!B$2="Quader",1/(1/Wasser!Z8+1/Luft!Z8+((Eingabemaske!B$12/1000)/Eingabemaske!O$3))*Eingabemaske!B$6*Eingabemaske!B$7*Wasser!B8,1/(1/Wasser!Z8+1/Luft!Z8+((Eingabemaske!B$12/1000)/Eingabemaske!O$3))*(Eingabemaske!B$6/2)^2*PI()*Wasser!B8)</f>
        <v>1.7802107608039295</v>
      </c>
      <c r="J7" s="14">
        <f>IF(Eingabemaske!B$2="Quader",1/(1/Wasser!AA8+1/Luft!AA8+((Eingabemaske!B$12/1000)/Eingabemaske!O$3))*(Eingabemaske!B$6*Eingabemaske!B$5+Eingabemaske!B$7*Eingabemaske!B$5)*2*Wasser!B8,1/(1/Wasser!AA8+1/Luft!AA8+((Eingabemaske!B$12/1000)/Eingabemaske!O$3))*(Eingabemaske!B$6+Eingabemaske!B$12/2000)^2*PI()*Wasser!B8)</f>
        <v>2.6425250993712228</v>
      </c>
      <c r="K7" s="14">
        <f t="shared" si="0"/>
        <v>4.4227358601751519</v>
      </c>
      <c r="L7" s="14">
        <f>IF(Eingabemaske!B$2="Quader",((Eingabemaske!B$6*Eingabemaske!B$7)+((Eingabemaske!B$5*Eingabemaske!B$6)+(Eingabemaske!B$5*Eingabemaske!B$6))*2)*0.9*5.67*10^-8*((F7+273.15)^4-(E7+273.15)^4),((Eingabemaske!B$6/2)^2*PI()+Eingabemaske!B$6*PI())*0.9*5.67*10^-8*((F7+273.15)^4-(E7+273.15)^4))</f>
        <v>12.029914068817099</v>
      </c>
      <c r="M7" s="14">
        <f t="shared" si="1"/>
        <v>16.452649928992251</v>
      </c>
    </row>
    <row r="8" spans="1:13" x14ac:dyDescent="0.45">
      <c r="A8">
        <v>1</v>
      </c>
      <c r="B8">
        <v>3</v>
      </c>
      <c r="C8" s="18">
        <f t="shared" si="2"/>
        <v>0.12499999999999999</v>
      </c>
      <c r="D8" s="23">
        <v>3</v>
      </c>
      <c r="E8" s="14">
        <f>Eingabemaske!B$15-(12/PI()*SIN(PI()/12*B8))*Eingabemaske!B$17</f>
        <v>21.379430630917209</v>
      </c>
      <c r="F8" s="14">
        <f t="shared" si="3"/>
        <v>22.850356566629408</v>
      </c>
      <c r="G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">
        <f>INDEX(Eingabemaske!$K$2:$K$50,(MATCH(B8,Eingabemaske!$F$2:$F$50)))</f>
        <v>0</v>
      </c>
      <c r="I8" s="14">
        <f>IF(Eingabemaske!B$2="Quader",1/(1/Wasser!Z9+1/Luft!Z9+((Eingabemaske!B$12/1000)/Eingabemaske!O$3))*Eingabemaske!B$6*Eingabemaske!B$7*Wasser!B9,1/(1/Wasser!Z9+1/Luft!Z9+((Eingabemaske!B$12/1000)/Eingabemaske!O$3))*(Eingabemaske!B$6/2)^2*PI()*Wasser!B9)</f>
        <v>2.1056339720201471</v>
      </c>
      <c r="J8" s="14">
        <f>IF(Eingabemaske!B$2="Quader",1/(1/Wasser!AA9+1/Luft!AA9+((Eingabemaske!B$12/1000)/Eingabemaske!O$3))*(Eingabemaske!B$6*Eingabemaske!B$5+Eingabemaske!B$7*Eingabemaske!B$5)*2*Wasser!B9,1/(1/Wasser!AA9+1/Luft!AA9+((Eingabemaske!B$12/1000)/Eingabemaske!O$3))*(Eingabemaske!B$6+Eingabemaske!B$12/2000)^2*PI()*Wasser!B9)</f>
        <v>3.1146323569278813</v>
      </c>
      <c r="K8" s="14">
        <f t="shared" si="0"/>
        <v>5.2202663289480284</v>
      </c>
      <c r="L8" s="14">
        <f>IF(Eingabemaske!B$2="Quader",((Eingabemaske!B$6*Eingabemaske!B$7)+((Eingabemaske!B$5*Eingabemaske!B$6)+(Eingabemaske!B$5*Eingabemaske!B$6))*2)*0.9*5.67*10^-8*((F8+273.15)^4-(E8+273.15)^4),((Eingabemaske!B$6/2)^2*PI()+Eingabemaske!B$6*PI())*0.9*5.67*10^-8*((F8+273.15)^4-(E8+273.15)^4))</f>
        <v>13.657993420122178</v>
      </c>
      <c r="M8" s="14">
        <f t="shared" si="1"/>
        <v>18.878259749070207</v>
      </c>
    </row>
    <row r="9" spans="1:13" x14ac:dyDescent="0.45">
      <c r="A9">
        <v>1</v>
      </c>
      <c r="B9">
        <v>3.5</v>
      </c>
      <c r="C9" s="18">
        <f t="shared" si="2"/>
        <v>0.14583333333333331</v>
      </c>
      <c r="D9" s="23">
        <v>3.5</v>
      </c>
      <c r="E9" s="14">
        <f>Eingabemaske!B$15-(12/PI()*SIN(PI()/12*B9))*Eingabemaske!B$17</f>
        <v>21.181768077548242</v>
      </c>
      <c r="F9" s="14">
        <f t="shared" si="3"/>
        <v>22.794988525678757</v>
      </c>
      <c r="G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">
        <f>INDEX(Eingabemaske!$K$2:$K$50,(MATCH(B9,Eingabemaske!$F$2:$F$50)))</f>
        <v>0</v>
      </c>
      <c r="I9" s="14">
        <f>IF(Eingabemaske!B$2="Quader",1/(1/Wasser!Z10+1/Luft!Z10+((Eingabemaske!B$12/1000)/Eingabemaske!O$3))*Eingabemaske!B$6*Eingabemaske!B$7*Wasser!B10,1/(1/Wasser!Z10+1/Luft!Z10+((Eingabemaske!B$12/1000)/Eingabemaske!O$3))*(Eingabemaske!B$6/2)^2*PI()*Wasser!B10)</f>
        <v>2.376000021895571</v>
      </c>
      <c r="J9" s="14">
        <f>IF(Eingabemaske!B$2="Quader",1/(1/Wasser!AA10+1/Luft!AA10+((Eingabemaske!B$12/1000)/Eingabemaske!O$3))*(Eingabemaske!B$6*Eingabemaske!B$5+Eingabemaske!B$7*Eingabemaske!B$5)*2*Wasser!B10,1/(1/Wasser!AA10+1/Luft!AA10+((Eingabemaske!B$12/1000)/Eingabemaske!O$3))*(Eingabemaske!B$6+Eingabemaske!B$12/2000)^2*PI()*Wasser!B10)</f>
        <v>3.5062695866872002</v>
      </c>
      <c r="K9" s="14">
        <f t="shared" si="0"/>
        <v>5.8822696085827708</v>
      </c>
      <c r="L9" s="14">
        <f>IF(Eingabemaske!B$2="Quader",((Eingabemaske!B$6*Eingabemaske!B$7)+((Eingabemaske!B$5*Eingabemaske!B$6)+(Eingabemaske!B$5*Eingabemaske!B$6))*2)*0.9*5.67*10^-8*((F9+273.15)^4-(E9+273.15)^4),((Eingabemaske!B$6/2)^2*PI()+Eingabemaske!B$6*PI())*0.9*5.67*10^-8*((F9+273.15)^4-(E9+273.15)^4))</f>
        <v>14.960013349353018</v>
      </c>
      <c r="M9" s="14">
        <f t="shared" si="1"/>
        <v>20.842282957935787</v>
      </c>
    </row>
    <row r="10" spans="1:13" x14ac:dyDescent="0.45">
      <c r="A10">
        <v>1</v>
      </c>
      <c r="B10">
        <v>4</v>
      </c>
      <c r="C10" s="18">
        <f t="shared" si="2"/>
        <v>0.16666666666666666</v>
      </c>
      <c r="D10" s="23">
        <v>4</v>
      </c>
      <c r="E10" s="14">
        <f>Eingabemaske!B$15-(12/PI()*SIN(PI()/12*B10))*Eingabemaske!B$17</f>
        <v>21.015215976481549</v>
      </c>
      <c r="F10" s="14">
        <f t="shared" si="3"/>
        <v>22.733860201794087</v>
      </c>
      <c r="G1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">
        <f>INDEX(Eingabemaske!$K$2:$K$50,(MATCH(B10,Eingabemaske!$F$2:$F$50)))</f>
        <v>0</v>
      </c>
      <c r="I10" s="14">
        <f>IF(Eingabemaske!B$2="Quader",1/(1/Wasser!Z11+1/Luft!Z11+((Eingabemaske!B$12/1000)/Eingabemaske!O$3))*Eingabemaske!B$6*Eingabemaske!B$7*Wasser!B11,1/(1/Wasser!Z11+1/Luft!Z11+((Eingabemaske!B$12/1000)/Eingabemaske!O$3))*(Eingabemaske!B$6/2)^2*PI()*Wasser!B11)</f>
        <v>2.5811992376007002</v>
      </c>
      <c r="J10" s="14">
        <f>IF(Eingabemaske!B$2="Quader",1/(1/Wasser!AA11+1/Luft!AA11+((Eingabemaske!B$12/1000)/Eingabemaske!O$3))*(Eingabemaske!B$6*Eingabemaske!B$5+Eingabemaske!B$7*Eingabemaske!B$5)*2*Wasser!B11,1/(1/Wasser!AA11+1/Luft!AA11+((Eingabemaske!B$12/1000)/Eingabemaske!O$3))*(Eingabemaske!B$6+Eingabemaske!B$12/2000)^2*PI()*Wasser!B11)</f>
        <v>3.803202870607997</v>
      </c>
      <c r="K10" s="14">
        <f t="shared" si="0"/>
        <v>6.3844021082086968</v>
      </c>
      <c r="L10" s="14">
        <f>IF(Eingabemaske!B$2="Quader",((Eingabemaske!B$6*Eingabemaske!B$7)+((Eingabemaske!B$5*Eingabemaske!B$6)+(Eingabemaske!B$5*Eingabemaske!B$6))*2)*0.9*5.67*10^-8*((F10+273.15)^4-(E10+273.15)^4),((Eingabemaske!B$6/2)^2*PI()+Eingabemaske!B$6*PI())*0.9*5.67*10^-8*((F10+273.15)^4-(E10+273.15)^4))</f>
        <v>15.919229507836823</v>
      </c>
      <c r="M10" s="14">
        <f t="shared" si="1"/>
        <v>22.303631616045521</v>
      </c>
    </row>
    <row r="11" spans="1:13" x14ac:dyDescent="0.45">
      <c r="A11">
        <v>1</v>
      </c>
      <c r="B11">
        <v>4.5</v>
      </c>
      <c r="C11" s="18">
        <f t="shared" si="2"/>
        <v>0.1875</v>
      </c>
      <c r="D11" s="23">
        <v>4.5</v>
      </c>
      <c r="E11" s="14">
        <f>Eingabemaske!B$15-(12/PI()*SIN(PI()/12*B11))*Eingabemaske!B$17</f>
        <v>20.882624080343351</v>
      </c>
      <c r="F11" s="14">
        <f t="shared" si="3"/>
        <v>22.668445888977129</v>
      </c>
      <c r="G1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">
        <f>INDEX(Eingabemaske!$K$2:$K$50,(MATCH(B11,Eingabemaske!$F$2:$F$50)))</f>
        <v>0</v>
      </c>
      <c r="I11" s="14">
        <f>IF(Eingabemaske!B$2="Quader",1/(1/Wasser!Z12+1/Luft!Z12+((Eingabemaske!B$12/1000)/Eingabemaske!O$3))*Eingabemaske!B$6*Eingabemaske!B$7*Wasser!B12,1/(1/Wasser!Z12+1/Luft!Z12+((Eingabemaske!B$12/1000)/Eingabemaske!O$3))*(Eingabemaske!B$6/2)^2*PI()*Wasser!B12)</f>
        <v>2.7141410512173882</v>
      </c>
      <c r="J11" s="14">
        <f>IF(Eingabemaske!B$2="Quader",1/(1/Wasser!AA12+1/Luft!AA12+((Eingabemaske!B$12/1000)/Eingabemaske!O$3))*(Eingabemaske!B$6*Eingabemaske!B$5+Eingabemaske!B$7*Eingabemaske!B$5)*2*Wasser!B12,1/(1/Wasser!AA12+1/Luft!AA12+((Eingabemaske!B$12/1000)/Eingabemaske!O$3))*(Eingabemaske!B$6+Eingabemaske!B$12/2000)^2*PI()*Wasser!B12)</f>
        <v>3.9954274784753747</v>
      </c>
      <c r="K11" s="14">
        <f t="shared" si="0"/>
        <v>6.7095685296927634</v>
      </c>
      <c r="L11" s="14">
        <f>IF(Eingabemaske!B$2="Quader",((Eingabemaske!B$6*Eingabemaske!B$7)+((Eingabemaske!B$5*Eingabemaske!B$6)+(Eingabemaske!B$5*Eingabemaske!B$6))*2)*0.9*5.67*10^-8*((F11+273.15)^4-(E11+273.15)^4),((Eingabemaske!B$6/2)^2*PI()+Eingabemaske!B$6*PI())*0.9*5.67*10^-8*((F11+273.15)^4-(E11+273.15)^4))</f>
        <v>16.524837213369214</v>
      </c>
      <c r="M11" s="14">
        <f t="shared" si="1"/>
        <v>23.234405743061977</v>
      </c>
    </row>
    <row r="12" spans="1:13" x14ac:dyDescent="0.45">
      <c r="A12">
        <v>1</v>
      </c>
      <c r="B12">
        <v>5</v>
      </c>
      <c r="C12" s="18">
        <f t="shared" si="2"/>
        <v>0.20833333333333334</v>
      </c>
      <c r="D12" s="23">
        <v>5</v>
      </c>
      <c r="E12" s="14">
        <f>Eingabemaske!B$15-(12/PI()*SIN(PI()/12*B12))*Eingabemaske!B$17</f>
        <v>20.786261073237988</v>
      </c>
      <c r="F12" s="14">
        <f t="shared" si="3"/>
        <v>22.600301709071495</v>
      </c>
      <c r="G1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">
        <f>INDEX(Eingabemaske!$K$2:$K$50,(MATCH(B12,Eingabemaske!$F$2:$F$50)))</f>
        <v>0</v>
      </c>
      <c r="I12" s="14">
        <f>IF(Eingabemaske!B$2="Quader",1/(1/Wasser!Z13+1/Luft!Z13+((Eingabemaske!B$12/1000)/Eingabemaske!O$3))*Eingabemaske!B$6*Eingabemaske!B$7*Wasser!B13,1/(1/Wasser!Z13+1/Luft!Z13+((Eingabemaske!B$12/1000)/Eingabemaske!O$3))*(Eingabemaske!B$6/2)^2*PI()*Wasser!B13)</f>
        <v>2.7706807230151167</v>
      </c>
      <c r="J12" s="14">
        <f>IF(Eingabemaske!B$2="Quader",1/(1/Wasser!AA13+1/Luft!AA13+((Eingabemaske!B$12/1000)/Eingabemaske!O$3))*(Eingabemaske!B$6*Eingabemaske!B$5+Eingabemaske!B$7*Eingabemaske!B$5)*2*Wasser!B13,1/(1/Wasser!AA13+1/Luft!AA13+((Eingabemaske!B$12/1000)/Eingabemaske!O$3))*(Eingabemaske!B$6+Eingabemaske!B$12/2000)^2*PI()*Wasser!B13)</f>
        <v>4.0770964270465422</v>
      </c>
      <c r="K12" s="14">
        <f t="shared" si="0"/>
        <v>6.8477771500616589</v>
      </c>
      <c r="L12" s="14">
        <f>IF(Eingabemaske!B$2="Quader",((Eingabemaske!B$6*Eingabemaske!B$7)+((Eingabemaske!B$5*Eingabemaske!B$6)+(Eingabemaske!B$5*Eingabemaske!B$6))*2)*0.9*5.67*10^-8*((F12+273.15)^4-(E12+273.15)^4),((Eingabemaske!B$6/2)^2*PI()+Eingabemaske!B$6*PI())*0.9*5.67*10^-8*((F12+273.15)^4-(E12+273.15)^4))</f>
        <v>16.771920232157257</v>
      </c>
      <c r="M12" s="14">
        <f t="shared" si="1"/>
        <v>23.619697382218916</v>
      </c>
    </row>
    <row r="13" spans="1:13" x14ac:dyDescent="0.45">
      <c r="A13">
        <v>1</v>
      </c>
      <c r="B13">
        <v>5.5</v>
      </c>
      <c r="C13" s="18">
        <f t="shared" si="2"/>
        <v>0.22916666666666669</v>
      </c>
      <c r="D13" s="23">
        <v>5.5</v>
      </c>
      <c r="E13" s="14">
        <f>Eingabemaske!B$15-(12/PI()*SIN(PI()/12*B13))*Eingabemaske!B$17</f>
        <v>20.727775752933908</v>
      </c>
      <c r="F13" s="14">
        <f t="shared" si="3"/>
        <v>22.531027507461619</v>
      </c>
      <c r="G1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">
        <f>INDEX(Eingabemaske!$K$2:$K$50,(MATCH(B13,Eingabemaske!$F$2:$F$50)))</f>
        <v>0</v>
      </c>
      <c r="I13" s="14">
        <f>IF(Eingabemaske!B$2="Quader",1/(1/Wasser!Z14+1/Luft!Z14+((Eingabemaske!B$12/1000)/Eingabemaske!O$3))*Eingabemaske!B$6*Eingabemaske!B$7*Wasser!B14,1/(1/Wasser!Z14+1/Luft!Z14+((Eingabemaske!B$12/1000)/Eingabemaske!O$3))*(Eingabemaske!B$6/2)^2*PI()*Wasser!B14)</f>
        <v>2.7495677053059904</v>
      </c>
      <c r="J13" s="14">
        <f>IF(Eingabemaske!B$2="Quader",1/(1/Wasser!AA14+1/Luft!AA14+((Eingabemaske!B$12/1000)/Eingabemaske!O$3))*(Eingabemaske!B$6*Eingabemaske!B$5+Eingabemaske!B$7*Eingabemaske!B$5)*2*Wasser!B14,1/(1/Wasser!AA14+1/Luft!AA14+((Eingabemaske!B$12/1000)/Eingabemaske!O$3))*(Eingabemaske!B$6+Eingabemaske!B$12/2000)^2*PI()*Wasser!B14)</f>
        <v>4.0464649181289545</v>
      </c>
      <c r="K13" s="14">
        <f t="shared" si="0"/>
        <v>6.7960326234349449</v>
      </c>
      <c r="L13" s="14">
        <f>IF(Eingabemaske!B$2="Quader",((Eingabemaske!B$6*Eingabemaske!B$7)+((Eingabemaske!B$5*Eingabemaske!B$6)+(Eingabemaske!B$5*Eingabemaske!B$6))*2)*0.9*5.67*10^-8*((F13+273.15)^4-(E13+273.15)^4),((Eingabemaske!B$6/2)^2*PI()+Eingabemaske!B$6*PI())*0.9*5.67*10^-8*((F13+273.15)^4-(E13+273.15)^4))</f>
        <v>16.661334530651747</v>
      </c>
      <c r="M13" s="14">
        <f t="shared" si="1"/>
        <v>23.45736715408669</v>
      </c>
    </row>
    <row r="14" spans="1:13" x14ac:dyDescent="0.45">
      <c r="A14">
        <v>1</v>
      </c>
      <c r="B14">
        <v>6</v>
      </c>
      <c r="C14" s="18">
        <f t="shared" si="2"/>
        <v>0.25</v>
      </c>
      <c r="D14" s="23">
        <v>6</v>
      </c>
      <c r="E14" s="14">
        <f>Eingabemaske!B$15-(12/PI()*SIN(PI()/12*B14))*Eingabemaske!B$17</f>
        <v>20.708168819476708</v>
      </c>
      <c r="F14" s="14">
        <f t="shared" si="3"/>
        <v>22.46222940411706</v>
      </c>
      <c r="G1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">
        <f>INDEX(Eingabemaske!$K$2:$K$50,(MATCH(B14,Eingabemaske!$F$2:$F$50)))</f>
        <v>0</v>
      </c>
      <c r="I14" s="14">
        <f>IF(Eingabemaske!B$2="Quader",1/(1/Wasser!Z15+1/Luft!Z15+((Eingabemaske!B$12/1000)/Eingabemaske!O$3))*Eingabemaske!B$6*Eingabemaske!B$7*Wasser!B15,1/(1/Wasser!Z15+1/Luft!Z15+((Eingabemaske!B$12/1000)/Eingabemaske!O$3))*(Eingabemaske!B$6/2)^2*PI()*Wasser!B15)</f>
        <v>2.6523803330834106</v>
      </c>
      <c r="J14" s="14">
        <f>IF(Eingabemaske!B$2="Quader",1/(1/Wasser!AA15+1/Luft!AA15+((Eingabemaske!B$12/1000)/Eingabemaske!O$3))*(Eingabemaske!B$6*Eingabemaske!B$5+Eingabemaske!B$7*Eingabemaske!B$5)*2*Wasser!B15,1/(1/Wasser!AA15+1/Luft!AA15+((Eingabemaske!B$12/1000)/Eingabemaske!O$3))*(Eingabemaske!B$6+Eingabemaske!B$12/2000)^2*PI()*Wasser!B15)</f>
        <v>3.9058043228541259</v>
      </c>
      <c r="K14" s="14">
        <f t="shared" si="0"/>
        <v>6.5581846559375361</v>
      </c>
      <c r="L14" s="14">
        <f>IF(Eingabemaske!B$2="Quader",((Eingabemaske!B$6*Eingabemaske!B$7)+((Eingabemaske!B$5*Eingabemaske!B$6)+(Eingabemaske!B$5*Eingabemaske!B$6))*2)*0.9*5.67*10^-8*((F14+273.15)^4-(E14+273.15)^4),((Eingabemaske!B$6/2)^2*PI()+Eingabemaske!B$6*PI())*0.9*5.67*10^-8*((F14+273.15)^4-(E14+273.15)^4))</f>
        <v>16.199529816981862</v>
      </c>
      <c r="M14" s="14">
        <f t="shared" si="1"/>
        <v>22.757714472919396</v>
      </c>
    </row>
    <row r="15" spans="1:13" x14ac:dyDescent="0.45">
      <c r="A15">
        <v>1</v>
      </c>
      <c r="B15">
        <v>6.5</v>
      </c>
      <c r="C15" s="18">
        <f t="shared" si="2"/>
        <v>0.27083333333333331</v>
      </c>
      <c r="D15" s="23">
        <v>6.5</v>
      </c>
      <c r="E15" s="14">
        <f>Eingabemaske!B$15-(12/PI()*SIN(PI()/12*B15))*Eingabemaske!B$17</f>
        <v>20.727775752933908</v>
      </c>
      <c r="F15" s="14">
        <f t="shared" si="3"/>
        <v>22.39548331185917</v>
      </c>
      <c r="G1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">
        <f>INDEX(Eingabemaske!$K$2:$K$50,(MATCH(B15,Eingabemaske!$F$2:$F$50)))</f>
        <v>0</v>
      </c>
      <c r="I15" s="14">
        <f>IF(Eingabemaske!B$2="Quader",1/(1/Wasser!Z16+1/Luft!Z16+((Eingabemaske!B$12/1000)/Eingabemaske!O$3))*Eingabemaske!B$6*Eingabemaske!B$7*Wasser!B16,1/(1/Wasser!Z16+1/Luft!Z16+((Eingabemaske!B$12/1000)/Eingabemaske!O$3))*(Eingabemaske!B$6/2)^2*PI()*Wasser!B16)</f>
        <v>2.4834339900678941</v>
      </c>
      <c r="J15" s="14">
        <f>IF(Eingabemaske!B$2="Quader",1/(1/Wasser!AA16+1/Luft!AA16+((Eingabemaske!B$12/1000)/Eingabemaske!O$3))*(Eingabemaske!B$6*Eingabemaske!B$5+Eingabemaske!B$7*Eingabemaske!B$5)*2*Wasser!B16,1/(1/Wasser!AA16+1/Luft!AA16+((Eingabemaske!B$12/1000)/Eingabemaske!O$3))*(Eingabemaske!B$6+Eingabemaske!B$12/2000)^2*PI()*Wasser!B16)</f>
        <v>3.6612691230445709</v>
      </c>
      <c r="K15" s="14">
        <f t="shared" si="0"/>
        <v>6.144703113112465</v>
      </c>
      <c r="L15" s="14">
        <f>IF(Eingabemaske!B$2="Quader",((Eingabemaske!B$6*Eingabemaske!B$7)+((Eingabemaske!B$5*Eingabemaske!B$6)+(Eingabemaske!B$5*Eingabemaske!B$6))*2)*0.9*5.67*10^-8*((F15+273.15)^4-(E15+273.15)^4),((Eingabemaske!B$6/2)^2*PI()+Eingabemaske!B$6*PI())*0.9*5.67*10^-8*((F15+273.15)^4-(E15+273.15)^4))</f>
        <v>15.398313393262054</v>
      </c>
      <c r="M15" s="14">
        <f t="shared" si="1"/>
        <v>21.543016506374521</v>
      </c>
    </row>
    <row r="16" spans="1:13" x14ac:dyDescent="0.45">
      <c r="A16">
        <v>1</v>
      </c>
      <c r="B16">
        <v>7</v>
      </c>
      <c r="C16" s="18">
        <f t="shared" si="2"/>
        <v>0.29166666666666663</v>
      </c>
      <c r="D16" s="23">
        <v>7</v>
      </c>
      <c r="E16" s="14">
        <f>Eingabemaske!B$15-(12/PI()*SIN(PI()/12*B16))*Eingabemaske!B$17</f>
        <v>20.786261073237988</v>
      </c>
      <c r="F16" s="14">
        <f t="shared" si="3"/>
        <v>22.332299806812618</v>
      </c>
      <c r="G1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">
        <f>INDEX(Eingabemaske!$K$2:$K$50,(MATCH(B16,Eingabemaske!$F$2:$F$50)))</f>
        <v>0</v>
      </c>
      <c r="I16" s="14">
        <f>IF(Eingabemaske!B$2="Quader",1/(1/Wasser!Z17+1/Luft!Z17+((Eingabemaske!B$12/1000)/Eingabemaske!O$3))*Eingabemaske!B$6*Eingabemaske!B$7*Wasser!B17,1/(1/Wasser!Z17+1/Luft!Z17+((Eingabemaske!B$12/1000)/Eingabemaske!O$3))*(Eingabemaske!B$6/2)^2*PI()*Wasser!B17)</f>
        <v>2.249664464106838</v>
      </c>
      <c r="J16" s="14">
        <f>IF(Eingabemaske!B$2="Quader",1/(1/Wasser!AA17+1/Luft!AA17+((Eingabemaske!B$12/1000)/Eingabemaske!O$3))*(Eingabemaske!B$6*Eingabemaske!B$5+Eingabemaske!B$7*Eingabemaske!B$5)*2*Wasser!B17,1/(1/Wasser!AA17+1/Luft!AA17+((Eingabemaske!B$12/1000)/Eingabemaske!O$3))*(Eingabemaske!B$6+Eingabemaske!B$12/2000)^2*PI()*Wasser!B17)</f>
        <v>3.3227197140355109</v>
      </c>
      <c r="K16" s="14">
        <f t="shared" si="0"/>
        <v>5.5723841781423484</v>
      </c>
      <c r="L16" s="14">
        <f>IF(Eingabemaske!B$2="Quader",((Eingabemaske!B$6*Eingabemaske!B$7)+((Eingabemaske!B$5*Eingabemaske!B$6)+(Eingabemaske!B$5*Eingabemaske!B$6))*2)*0.9*5.67*10^-8*((F16+273.15)^4-(E16+273.15)^4),((Eingabemaske!B$6/2)^2*PI()+Eingabemaske!B$6*PI())*0.9*5.67*10^-8*((F16+273.15)^4-(E16+273.15)^4))</f>
        <v>14.274560761981711</v>
      </c>
      <c r="M16" s="14">
        <f t="shared" si="1"/>
        <v>19.846944940124061</v>
      </c>
    </row>
    <row r="17" spans="1:13" x14ac:dyDescent="0.45">
      <c r="A17">
        <v>1</v>
      </c>
      <c r="B17">
        <v>7.5</v>
      </c>
      <c r="C17" s="18">
        <f t="shared" si="2"/>
        <v>0.31249999999999994</v>
      </c>
      <c r="D17" s="23">
        <v>7.5</v>
      </c>
      <c r="E17" s="14">
        <f>Eingabemaske!B$15-(12/PI()*SIN(PI()/12*B17))*Eingabemaske!B$17</f>
        <v>20.882624080343348</v>
      </c>
      <c r="F17" s="14">
        <f t="shared" si="3"/>
        <v>22.274090709427767</v>
      </c>
      <c r="G1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">
        <f>INDEX(Eingabemaske!$K$2:$K$50,(MATCH(B17,Eingabemaske!$F$2:$F$50)))</f>
        <v>0</v>
      </c>
      <c r="I17" s="14">
        <f>IF(Eingabemaske!B$2="Quader",1/(1/Wasser!Z18+1/Luft!Z18+((Eingabemaske!B$12/1000)/Eingabemaske!O$3))*Eingabemaske!B$6*Eingabemaske!B$7*Wasser!B18,1/(1/Wasser!Z18+1/Luft!Z18+((Eingabemaske!B$12/1000)/Eingabemaske!O$3))*(Eingabemaske!B$6/2)^2*PI()*Wasser!B18)</f>
        <v>1.9605024313956412</v>
      </c>
      <c r="J17" s="14">
        <f>IF(Eingabemaske!B$2="Quader",1/(1/Wasser!AA18+1/Luft!AA18+((Eingabemaske!B$12/1000)/Eingabemaske!O$3))*(Eingabemaske!B$6*Eingabemaske!B$5+Eingabemaske!B$7*Eingabemaske!B$5)*2*Wasser!B18,1/(1/Wasser!AA18+1/Luft!AA18+((Eingabemaske!B$12/1000)/Eingabemaske!O$3))*(Eingabemaske!B$6+Eingabemaske!B$12/2000)^2*PI()*Wasser!B18)</f>
        <v>2.9035229618900966</v>
      </c>
      <c r="K17" s="14">
        <f t="shared" si="0"/>
        <v>4.864025393285738</v>
      </c>
      <c r="L17" s="14">
        <f>IF(Eingabemaske!B$2="Quader",((Eingabemaske!B$6*Eingabemaske!B$7)+((Eingabemaske!B$5*Eingabemaske!B$6)+(Eingabemaske!B$5*Eingabemaske!B$6))*2)*0.9*5.67*10^-8*((F17+273.15)^4-(E17+273.15)^4),((Eingabemaske!B$6/2)^2*PI()+Eingabemaske!B$6*PI())*0.9*5.67*10^-8*((F17+273.15)^4-(E17+273.15)^4))</f>
        <v>12.849876257041553</v>
      </c>
      <c r="M17" s="14">
        <f t="shared" si="1"/>
        <v>17.713901650327291</v>
      </c>
    </row>
    <row r="18" spans="1:13" x14ac:dyDescent="0.45">
      <c r="A18">
        <v>1</v>
      </c>
      <c r="B18">
        <v>8</v>
      </c>
      <c r="C18" s="18">
        <f t="shared" si="2"/>
        <v>0.33333333333333326</v>
      </c>
      <c r="D18" s="23">
        <v>8</v>
      </c>
      <c r="E18" s="14">
        <f>Eingabemaske!B$15-(12/PI()*SIN(PI()/12*B18))*Eingabemaske!B$17</f>
        <v>21.015215976481549</v>
      </c>
      <c r="F18" s="14">
        <f t="shared" si="3"/>
        <v>22.22213761390902</v>
      </c>
      <c r="G1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">
        <f>INDEX(Eingabemaske!$K$2:$K$50,(MATCH(B18,Eingabemaske!$F$2:$F$50)))</f>
        <v>0</v>
      </c>
      <c r="I18" s="14">
        <f>IF(Eingabemaske!B$2="Quader",1/(1/Wasser!Z19+1/Luft!Z19+((Eingabemaske!B$12/1000)/Eingabemaske!O$3))*Eingabemaske!B$6*Eingabemaske!B$7*Wasser!B19,1/(1/Wasser!Z19+1/Luft!Z19+((Eingabemaske!B$12/1000)/Eingabemaske!O$3))*(Eingabemaske!B$6/2)^2*PI()*Wasser!B19)</f>
        <v>1.6277763987548204</v>
      </c>
      <c r="J18" s="14">
        <f>IF(Eingabemaske!B$2="Quader",1/(1/Wasser!AA19+1/Luft!AA19+((Eingabemaske!B$12/1000)/Eingabemaske!O$3))*(Eingabemaske!B$6*Eingabemaske!B$5+Eingabemaske!B$7*Eingabemaske!B$5)*2*Wasser!B19,1/(1/Wasser!AA19+1/Luft!AA19+((Eingabemaske!B$12/1000)/Eingabemaske!O$3))*(Eingabemaske!B$6+Eingabemaske!B$12/2000)^2*PI()*Wasser!B19)</f>
        <v>2.4203805504723994</v>
      </c>
      <c r="K18" s="14">
        <f t="shared" si="0"/>
        <v>4.04815694922722</v>
      </c>
      <c r="L18" s="14">
        <f>IF(Eingabemaske!B$2="Quader",((Eingabemaske!B$6*Eingabemaske!B$7)+((Eingabemaske!B$5*Eingabemaske!B$6)+(Eingabemaske!B$5*Eingabemaske!B$6))*2)*0.9*5.67*10^-8*((F18+273.15)^4-(E18+273.15)^4),((Eingabemaske!B$6/2)^2*PI()+Eingabemaske!B$6*PI())*0.9*5.67*10^-8*((F18+273.15)^4-(E18+273.15)^4))</f>
        <v>11.150204904027085</v>
      </c>
      <c r="M18" s="14">
        <f t="shared" si="1"/>
        <v>15.198361853254305</v>
      </c>
    </row>
    <row r="19" spans="1:13" x14ac:dyDescent="0.45">
      <c r="A19">
        <v>1</v>
      </c>
      <c r="B19">
        <v>8.5</v>
      </c>
      <c r="C19" s="18">
        <f t="shared" si="2"/>
        <v>0.35416666666666657</v>
      </c>
      <c r="D19" s="23">
        <v>8.5</v>
      </c>
      <c r="E19" s="14">
        <f>Eingabemaske!B$15-(12/PI()*SIN(PI()/12*B19))*Eingabemaske!B$17</f>
        <v>21.181768077548242</v>
      </c>
      <c r="F19" s="14">
        <f t="shared" si="3"/>
        <v>22.177562344119373</v>
      </c>
      <c r="G1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">
        <f>INDEX(Eingabemaske!$K$2:$K$50,(MATCH(B19,Eingabemaske!$F$2:$F$50)))</f>
        <v>0</v>
      </c>
      <c r="I19" s="14">
        <f>IF(Eingabemaske!B$2="Quader",1/(1/Wasser!Z20+1/Luft!Z20+((Eingabemaske!B$12/1000)/Eingabemaske!O$3))*Eingabemaske!B$6*Eingabemaske!B$7*Wasser!B20,1/(1/Wasser!Z20+1/Luft!Z20+((Eingabemaske!B$12/1000)/Eingabemaske!O$3))*(Eingabemaske!B$6/2)^2*PI()*Wasser!B20)</f>
        <v>1.265725986210793</v>
      </c>
      <c r="J19" s="14">
        <f>IF(Eingabemaske!B$2="Quader",1/(1/Wasser!AA20+1/Luft!AA20+((Eingabemaske!B$12/1000)/Eingabemaske!O$3))*(Eingabemaske!B$6*Eingabemaske!B$5+Eingabemaske!B$7*Eingabemaske!B$5)*2*Wasser!B20,1/(1/Wasser!AA20+1/Luft!AA20+((Eingabemaske!B$12/1000)/Eingabemaske!O$3))*(Eingabemaske!B$6+Eingabemaske!B$12/2000)^2*PI()*Wasser!B20)</f>
        <v>1.8932929939151983</v>
      </c>
      <c r="K19" s="14">
        <f t="shared" si="0"/>
        <v>3.1590189801259916</v>
      </c>
      <c r="L19" s="14">
        <f>IF(Eingabemaske!B$2="Quader",((Eingabemaske!B$6*Eingabemaske!B$7)+((Eingabemaske!B$5*Eingabemaske!B$6)+(Eingabemaske!B$5*Eingabemaske!B$6))*2)*0.9*5.67*10^-8*((F19+273.15)^4-(E19+273.15)^4),((Eingabemaske!B$6/2)^2*PI()+Eingabemaske!B$6*PI())*0.9*5.67*10^-8*((F19+273.15)^4-(E19+273.15)^4))</f>
        <v>9.2053934812623304</v>
      </c>
      <c r="M19" s="14">
        <f t="shared" si="1"/>
        <v>12.364412461388323</v>
      </c>
    </row>
    <row r="20" spans="1:13" x14ac:dyDescent="0.45">
      <c r="A20">
        <v>1</v>
      </c>
      <c r="B20">
        <v>9</v>
      </c>
      <c r="C20" s="18">
        <f t="shared" si="2"/>
        <v>0.37499999999999989</v>
      </c>
      <c r="D20" s="23">
        <v>9</v>
      </c>
      <c r="E20" s="14">
        <f>Eingabemaske!B$15-(12/PI()*SIN(PI()/12*B20))*Eingabemaske!B$17</f>
        <v>21.379430630917209</v>
      </c>
      <c r="F20" s="14">
        <f t="shared" si="3"/>
        <v>22.141298763440194</v>
      </c>
      <c r="G2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">
        <f>INDEX(Eingabemaske!$K$2:$K$50,(MATCH(B20,Eingabemaske!$F$2:$F$50)))</f>
        <v>0</v>
      </c>
      <c r="I20" s="14">
        <f>IF(Eingabemaske!B$2="Quader",1/(1/Wasser!Z21+1/Luft!Z21+((Eingabemaske!B$12/1000)/Eingabemaske!O$3))*Eingabemaske!B$6*Eingabemaske!B$7*Wasser!B21,1/(1/Wasser!Z21+1/Luft!Z21+((Eingabemaske!B$12/1000)/Eingabemaske!O$3))*(Eingabemaske!B$6/2)^2*PI()*Wasser!B21)</f>
        <v>0.89132554598452174</v>
      </c>
      <c r="J20" s="14">
        <f>IF(Eingabemaske!B$2="Quader",1/(1/Wasser!AA21+1/Luft!AA21+((Eingabemaske!B$12/1000)/Eingabemaske!O$3))*(Eingabemaske!B$6*Eingabemaske!B$5+Eingabemaske!B$7*Eingabemaske!B$5)*2*Wasser!B21,1/(1/Wasser!AA21+1/Luft!AA21+((Eingabemaske!B$12/1000)/Eingabemaske!O$3))*(Eingabemaske!B$6+Eingabemaske!B$12/2000)^2*PI()*Wasser!B21)</f>
        <v>1.3459191982916225</v>
      </c>
      <c r="K20" s="14">
        <f t="shared" si="0"/>
        <v>2.2372447442761443</v>
      </c>
      <c r="L20" s="14">
        <f>IF(Eingabemaske!B$2="Quader",((Eingabemaske!B$6*Eingabemaske!B$7)+((Eingabemaske!B$5*Eingabemaske!B$6)+(Eingabemaske!B$5*Eingabemaske!B$6))*2)*0.9*5.67*10^-8*((F20+273.15)^4-(E20+273.15)^4),((Eingabemaske!B$6/2)^2*PI()+Eingabemaske!B$6*PI())*0.9*5.67*10^-8*((F20+273.15)^4-(E20+273.15)^4))</f>
        <v>7.0486930807218746</v>
      </c>
      <c r="M20" s="14">
        <f t="shared" si="1"/>
        <v>9.2859378249980189</v>
      </c>
    </row>
    <row r="21" spans="1:13" x14ac:dyDescent="0.45">
      <c r="A21">
        <v>1</v>
      </c>
      <c r="B21">
        <v>9.5</v>
      </c>
      <c r="C21" s="18">
        <f t="shared" si="2"/>
        <v>0.3958333333333332</v>
      </c>
      <c r="D21" s="23">
        <v>9.5</v>
      </c>
      <c r="E21" s="14">
        <f>Eingabemaske!B$15-(12/PI()*SIN(PI()/12*B21))*Eingabemaske!B$17</f>
        <v>21.604821575497898</v>
      </c>
      <c r="F21" s="14">
        <f t="shared" si="3"/>
        <v>22.114064039869604</v>
      </c>
      <c r="G2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">
        <f>INDEX(Eingabemaske!$K$2:$K$50,(MATCH(B21,Eingabemaske!$F$2:$F$50)))</f>
        <v>0</v>
      </c>
      <c r="I21" s="14">
        <f>IF(Eingabemaske!B$2="Quader",1/(1/Wasser!Z22+1/Luft!Z22+((Eingabemaske!B$12/1000)/Eingabemaske!O$3))*Eingabemaske!B$6*Eingabemaske!B$7*Wasser!B22,1/(1/Wasser!Z22+1/Luft!Z22+((Eingabemaske!B$12/1000)/Eingabemaske!O$3))*(Eingabemaske!B$6/2)^2*PI()*Wasser!B22)</f>
        <v>0.52551991263161157</v>
      </c>
      <c r="J21" s="14">
        <f>IF(Eingabemaske!B$2="Quader",1/(1/Wasser!AA22+1/Luft!AA22+((Eingabemaske!B$12/1000)/Eingabemaske!O$3))*(Eingabemaske!B$6*Eingabemaske!B$5+Eingabemaske!B$7*Eingabemaske!B$5)*2*Wasser!B22,1/(1/Wasser!AA22+1/Luft!AA22+((Eingabemaske!B$12/1000)/Eingabemaske!O$3))*(Eingabemaske!B$6+Eingabemaske!B$12/2000)^2*PI()*Wasser!B22)</f>
        <v>0.80710469001432794</v>
      </c>
      <c r="K21" s="14">
        <f t="shared" si="0"/>
        <v>1.3326246026459394</v>
      </c>
      <c r="L21" s="14">
        <f>IF(Eingabemaske!B$2="Quader",((Eingabemaske!B$6*Eingabemaske!B$7)+((Eingabemaske!B$5*Eingabemaske!B$6)+(Eingabemaske!B$5*Eingabemaske!B$6))*2)*0.9*5.67*10^-8*((F21+273.15)^4-(E21+273.15)^4),((Eingabemaske!B$6/2)^2*PI()+Eingabemaske!B$6*PI())*0.9*5.67*10^-8*((F21+273.15)^4-(E21+273.15)^4))</f>
        <v>4.7161829702056437</v>
      </c>
      <c r="M21" s="14">
        <f t="shared" si="1"/>
        <v>6.0488075728515831</v>
      </c>
    </row>
    <row r="22" spans="1:13" x14ac:dyDescent="0.45">
      <c r="A22">
        <v>1</v>
      </c>
      <c r="B22">
        <v>10</v>
      </c>
      <c r="C22" s="18">
        <f t="shared" si="2"/>
        <v>0.41666666666666652</v>
      </c>
      <c r="D22" s="23">
        <v>10</v>
      </c>
      <c r="E22" s="14">
        <f>Eingabemaske!B$15-(12/PI()*SIN(PI()/12*B22))*Eingabemaske!B$17</f>
        <v>21.854084409738352</v>
      </c>
      <c r="F22" s="14">
        <f t="shared" si="3"/>
        <v>22.096323494403659</v>
      </c>
      <c r="G2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">
        <f>INDEX(Eingabemaske!$K$2:$K$50,(MATCH(B22,Eingabemaske!$F$2:$F$50)))</f>
        <v>0</v>
      </c>
      <c r="I22" s="14">
        <f>IF(Eingabemaske!B$2="Quader",1/(1/Wasser!Z23+1/Luft!Z23+((Eingabemaske!B$12/1000)/Eingabemaske!O$3))*Eingabemaske!B$6*Eingabemaske!B$7*Wasser!B23,1/(1/Wasser!Z23+1/Luft!Z23+((Eingabemaske!B$12/1000)/Eingabemaske!O$3))*(Eingabemaske!B$6/2)^2*PI()*Wasser!B23)</f>
        <v>0.19798268151277976</v>
      </c>
      <c r="J22" s="14">
        <f>IF(Eingabemaske!B$2="Quader",1/(1/Wasser!AA23+1/Luft!AA23+((Eingabemaske!B$12/1000)/Eingabemaske!O$3))*(Eingabemaske!B$6*Eingabemaske!B$5+Eingabemaske!B$7*Eingabemaske!B$5)*2*Wasser!B23,1/(1/Wasser!AA23+1/Luft!AA23+((Eingabemaske!B$12/1000)/Eingabemaske!O$3))*(Eingabemaske!B$6+Eingabemaske!B$12/2000)^2*PI()*Wasser!B23)</f>
        <v>0.31688529109094166</v>
      </c>
      <c r="K22" s="14">
        <f t="shared" si="0"/>
        <v>0.51486797260372141</v>
      </c>
      <c r="L22" s="14">
        <f>IF(Eingabemaske!B$2="Quader",((Eingabemaske!B$6*Eingabemaske!B$7)+((Eingabemaske!B$5*Eingabemaske!B$6)+(Eingabemaske!B$5*Eingabemaske!B$6))*2)*0.9*5.67*10^-8*((F22+273.15)^4-(E22+273.15)^4),((Eingabemaske!B$6/2)^2*PI()+Eingabemaske!B$6*PI())*0.9*5.67*10^-8*((F22+273.15)^4-(E22+273.15)^4))</f>
        <v>2.2460589456209914</v>
      </c>
      <c r="M22" s="14">
        <f t="shared" si="1"/>
        <v>2.7609269182247127</v>
      </c>
    </row>
    <row r="23" spans="1:13" x14ac:dyDescent="0.45">
      <c r="A23">
        <v>1</v>
      </c>
      <c r="B23">
        <v>10.5</v>
      </c>
      <c r="C23" s="18">
        <f t="shared" si="2"/>
        <v>0.43749999999999983</v>
      </c>
      <c r="D23" s="23">
        <v>10.5</v>
      </c>
      <c r="E23" s="14">
        <f>Eingabemaske!B$15-(12/PI()*SIN(PI()/12*B23))*Eingabemaske!B$17</f>
        <v>22.122954177436011</v>
      </c>
      <c r="F23" s="14">
        <f t="shared" si="3"/>
        <v>22.088225972878799</v>
      </c>
      <c r="G2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">
        <f>INDEX(Eingabemaske!$K$2:$K$50,(MATCH(B23,Eingabemaske!$F$2:$F$50)))</f>
        <v>0</v>
      </c>
      <c r="I23" s="14">
        <f>IF(Eingabemaske!B$2="Quader",1/(1/Wasser!Z24+1/Luft!Z24+((Eingabemaske!B$12/1000)/Eingabemaske!O$3))*Eingabemaske!B$6*Eingabemaske!B$7*Wasser!B24,1/(1/Wasser!Z24+1/Luft!Z24+((Eingabemaske!B$12/1000)/Eingabemaske!O$3))*(Eingabemaske!B$6/2)^2*PI()*Wasser!B24)</f>
        <v>-1.5395555335409121E-2</v>
      </c>
      <c r="J23" s="14">
        <f>IF(Eingabemaske!B$2="Quader",1/(1/Wasser!AA24+1/Luft!AA24+((Eingabemaske!B$12/1000)/Eingabemaske!O$3))*(Eingabemaske!B$6*Eingabemaske!B$5+Eingabemaske!B$7*Eingabemaske!B$5)*2*Wasser!B24,1/(1/Wasser!AA24+1/Luft!AA24+((Eingabemaske!B$12/1000)/Eingabemaske!O$3))*(Eingabemaske!B$6+Eingabemaske!B$12/2000)^2*PI()*Wasser!B24)</f>
        <v>-3.0009771312665086E-2</v>
      </c>
      <c r="K23" s="14">
        <f t="shared" si="0"/>
        <v>-4.5405326648074208E-2</v>
      </c>
      <c r="L23" s="14">
        <f>IF(Eingabemaske!B$2="Quader",((Eingabemaske!B$6*Eingabemaske!B$7)+((Eingabemaske!B$5*Eingabemaske!B$6)+(Eingabemaske!B$5*Eingabemaske!B$6))*2)*0.9*5.67*10^-8*((F23+273.15)^4-(E23+273.15)^4),((Eingabemaske!B$6/2)^2*PI()+Eingabemaske!B$6*PI())*0.9*5.67*10^-8*((F23+273.15)^4-(E23+273.15)^4))</f>
        <v>-0.32242943196598212</v>
      </c>
      <c r="M23" s="14">
        <f t="shared" si="1"/>
        <v>-0.36783475861405635</v>
      </c>
    </row>
    <row r="24" spans="1:13" x14ac:dyDescent="0.45">
      <c r="A24">
        <v>1</v>
      </c>
      <c r="B24">
        <v>11</v>
      </c>
      <c r="C24" s="18">
        <f t="shared" si="2"/>
        <v>0.45833333333333315</v>
      </c>
      <c r="D24" s="23">
        <v>11</v>
      </c>
      <c r="E24" s="14">
        <f>Eingabemaske!B$15-(12/PI()*SIN(PI()/12*B24))*Eingabemaske!B$17</f>
        <v>22.406830442320778</v>
      </c>
      <c r="F24" s="14">
        <f t="shared" si="3"/>
        <v>22.089304795304635</v>
      </c>
      <c r="G2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">
        <f>INDEX(Eingabemaske!$K$2:$K$50,(MATCH(B24,Eingabemaske!$F$2:$F$50)))</f>
        <v>0</v>
      </c>
      <c r="I24" s="14">
        <f>IF(Eingabemaske!B$2="Quader",1/(1/Wasser!Z25+1/Luft!Z25+((Eingabemaske!B$12/1000)/Eingabemaske!O$3))*Eingabemaske!B$6*Eingabemaske!B$7*Wasser!B25,1/(1/Wasser!Z25+1/Luft!Z25+((Eingabemaske!B$12/1000)/Eingabemaske!O$3))*(Eingabemaske!B$6/2)^2*PI()*Wasser!B25)</f>
        <v>-0.28218891057633932</v>
      </c>
      <c r="J24" s="14">
        <f>IF(Eingabemaske!B$2="Quader",1/(1/Wasser!AA25+1/Luft!AA25+((Eingabemaske!B$12/1000)/Eingabemaske!O$3))*(Eingabemaske!B$6*Eingabemaske!B$5+Eingabemaske!B$7*Eingabemaske!B$5)*2*Wasser!B25,1/(1/Wasser!AA25+1/Luft!AA25+((Eingabemaske!B$12/1000)/Eingabemaske!O$3))*(Eingabemaske!B$6+Eingabemaske!B$12/2000)^2*PI()*Wasser!B25)</f>
        <v>-0.44438225118668373</v>
      </c>
      <c r="K24" s="14">
        <f t="shared" si="0"/>
        <v>-0.72657116176302305</v>
      </c>
      <c r="L24" s="14">
        <f>IF(Eingabemaske!B$2="Quader",((Eingabemaske!B$6*Eingabemaske!B$7)+((Eingabemaske!B$5*Eingabemaske!B$6)+(Eingabemaske!B$5*Eingabemaske!B$6))*2)*0.9*5.67*10^-8*((F24+273.15)^4-(E24+273.15)^4),((Eingabemaske!B$6/2)^2*PI()+Eingabemaske!B$6*PI())*0.9*5.67*10^-8*((F24+273.15)^4-(E24+273.15)^4))</f>
        <v>-2.9522956337166768</v>
      </c>
      <c r="M24" s="14">
        <f t="shared" si="1"/>
        <v>-3.6788667954797001</v>
      </c>
    </row>
    <row r="25" spans="1:13" x14ac:dyDescent="0.45">
      <c r="A25">
        <v>1</v>
      </c>
      <c r="B25">
        <v>11.5</v>
      </c>
      <c r="C25" s="18">
        <f t="shared" si="2"/>
        <v>0.47916666666666646</v>
      </c>
      <c r="D25" s="23">
        <v>11.5</v>
      </c>
      <c r="E25" s="14">
        <f>Eingabemaske!B$15-(12/PI()*SIN(PI()/12*B25))*Eingabemaske!B$17</f>
        <v>22.700856002795106</v>
      </c>
      <c r="F25" s="14">
        <f t="shared" si="3"/>
        <v>22.100094542351851</v>
      </c>
      <c r="G2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">
        <f>INDEX(Eingabemaske!$K$2:$K$50,(MATCH(B25,Eingabemaske!$F$2:$F$50)))</f>
        <v>0</v>
      </c>
      <c r="I25" s="14">
        <f>IF(Eingabemaske!B$2="Quader",1/(1/Wasser!Z26+1/Luft!Z26+((Eingabemaske!B$12/1000)/Eingabemaske!O$3))*Eingabemaske!B$6*Eingabemaske!B$7*Wasser!B26,1/(1/Wasser!Z26+1/Luft!Z26+((Eingabemaske!B$12/1000)/Eingabemaske!O$3))*(Eingabemaske!B$6/2)^2*PI()*Wasser!B26)</f>
        <v>-0.65106468162095743</v>
      </c>
      <c r="J25" s="14">
        <f>IF(Eingabemaske!B$2="Quader",1/(1/Wasser!AA26+1/Luft!AA26+((Eingabemaske!B$12/1000)/Eingabemaske!O$3))*(Eingabemaske!B$6*Eingabemaske!B$5+Eingabemaske!B$7*Eingabemaske!B$5)*2*Wasser!B26,1/(1/Wasser!AA26+1/Luft!AA26+((Eingabemaske!B$12/1000)/Eingabemaske!O$3))*(Eingabemaske!B$6+Eingabemaske!B$12/2000)^2*PI()*Wasser!B26)</f>
        <v>-0.99330428164771623</v>
      </c>
      <c r="K25" s="14">
        <f t="shared" si="0"/>
        <v>-1.6443689632686738</v>
      </c>
      <c r="L25" s="14">
        <f>IF(Eingabemaske!B$2="Quader",((Eingabemaske!B$6*Eingabemaske!B$7)+((Eingabemaske!B$5*Eingabemaske!B$6)+(Eingabemaske!B$5*Eingabemaske!B$6))*2)*0.9*5.67*10^-8*((F25+273.15)^4-(E25+273.15)^4),((Eingabemaske!B$6/2)^2*PI()+Eingabemaske!B$6*PI())*0.9*5.67*10^-8*((F25+273.15)^4-(E25+273.15)^4))</f>
        <v>-5.5944250304037535</v>
      </c>
      <c r="M25" s="14">
        <f t="shared" si="1"/>
        <v>-7.2387939936724273</v>
      </c>
    </row>
    <row r="26" spans="1:13" x14ac:dyDescent="0.45">
      <c r="A26">
        <v>1</v>
      </c>
      <c r="B26">
        <v>12</v>
      </c>
      <c r="C26" s="18">
        <f t="shared" si="2"/>
        <v>0.49999999999999978</v>
      </c>
      <c r="D26" s="23">
        <v>12</v>
      </c>
      <c r="E26" s="14">
        <f>Eingabemaske!B$15-(12/PI()*SIN(PI()/12*B26))*Eingabemaske!B$17</f>
        <v>23</v>
      </c>
      <c r="F26" s="14">
        <f t="shared" si="3"/>
        <v>22.121325198545929</v>
      </c>
      <c r="G2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">
        <f>INDEX(Eingabemaske!$K$2:$K$50,(MATCH(B26,Eingabemaske!$F$2:$F$50)))</f>
        <v>0</v>
      </c>
      <c r="I26" s="14">
        <f>IF(Eingabemaske!B$2="Quader",1/(1/Wasser!Z27+1/Luft!Z27+((Eingabemaske!B$12/1000)/Eingabemaske!O$3))*Eingabemaske!B$6*Eingabemaske!B$7*Wasser!B27,1/(1/Wasser!Z27+1/Luft!Z27+((Eingabemaske!B$12/1000)/Eingabemaske!O$3))*(Eingabemaske!B$6/2)^2*PI()*Wasser!B27)</f>
        <v>-1.0703868853097278</v>
      </c>
      <c r="J26" s="14">
        <f>IF(Eingabemaske!B$2="Quader",1/(1/Wasser!AA27+1/Luft!AA27+((Eingabemaske!B$12/1000)/Eingabemaske!O$3))*(Eingabemaske!B$6*Eingabemaske!B$5+Eingabemaske!B$7*Eingabemaske!B$5)*2*Wasser!B27,1/(1/Wasser!AA27+1/Luft!AA27+((Eingabemaske!B$12/1000)/Eingabemaske!O$3))*(Eingabemaske!B$6+Eingabemaske!B$12/2000)^2*PI()*Wasser!B27)</f>
        <v>-1.6094481606797741</v>
      </c>
      <c r="K26" s="14">
        <f t="shared" si="0"/>
        <v>-2.6798350459895017</v>
      </c>
      <c r="L26" s="14">
        <f>IF(Eingabemaske!B$2="Quader",((Eingabemaske!B$6*Eingabemaske!B$7)+((Eingabemaske!B$5*Eingabemaske!B$6)+(Eingabemaske!B$5*Eingabemaske!B$6))*2)*0.9*5.67*10^-8*((F26+273.15)^4-(E26+273.15)^4),((Eingabemaske!B$6/2)^2*PI()+Eingabemaske!B$6*PI())*0.9*5.67*10^-8*((F26+273.15)^4-(E26+273.15)^4))</f>
        <v>-8.1957375543689075</v>
      </c>
      <c r="M26" s="14">
        <f t="shared" si="1"/>
        <v>-10.87557260035841</v>
      </c>
    </row>
    <row r="27" spans="1:13" x14ac:dyDescent="0.45">
      <c r="A27">
        <v>1</v>
      </c>
      <c r="B27">
        <v>12.5</v>
      </c>
      <c r="C27" s="18">
        <f t="shared" si="2"/>
        <v>0.52083333333333315</v>
      </c>
      <c r="D27" s="23">
        <v>12.5</v>
      </c>
      <c r="E27" s="14">
        <f>Eingabemaske!B$15-(12/PI()*SIN(PI()/12*B27))*Eingabemaske!B$17</f>
        <v>23.29914399720489</v>
      </c>
      <c r="F27" s="14">
        <f t="shared" si="3"/>
        <v>22.153222161354066</v>
      </c>
      <c r="G2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">
        <f>INDEX(Eingabemaske!$K$2:$K$50,(MATCH(B27,Eingabemaske!$F$2:$F$50)))</f>
        <v>0</v>
      </c>
      <c r="I27" s="14">
        <f>IF(Eingabemaske!B$2="Quader",1/(1/Wasser!Z28+1/Luft!Z28+((Eingabemaske!B$12/1000)/Eingabemaske!O$3))*Eingabemaske!B$6*Eingabemaske!B$7*Wasser!B28,1/(1/Wasser!Z28+1/Luft!Z28+((Eingabemaske!B$12/1000)/Eingabemaske!O$3))*(Eingabemaske!B$6/2)^2*PI()*Wasser!B28)</f>
        <v>-1.5135774153005868</v>
      </c>
      <c r="J27" s="14">
        <f>IF(Eingabemaske!B$2="Quader",1/(1/Wasser!AA28+1/Luft!AA28+((Eingabemaske!B$12/1000)/Eingabemaske!O$3))*(Eingabemaske!B$6*Eingabemaske!B$5+Eingabemaske!B$7*Eingabemaske!B$5)*2*Wasser!B28,1/(1/Wasser!AA28+1/Luft!AA28+((Eingabemaske!B$12/1000)/Eingabemaske!O$3))*(Eingabemaske!B$6+Eingabemaske!B$12/2000)^2*PI()*Wasser!B28)</f>
        <v>-2.2566285675549032</v>
      </c>
      <c r="K27" s="14">
        <f t="shared" si="0"/>
        <v>-3.7702059828554901</v>
      </c>
      <c r="L27" s="14">
        <f>IF(Eingabemaske!B$2="Quader",((Eingabemaske!B$6*Eingabemaske!B$7)+((Eingabemaske!B$5*Eingabemaske!B$6)+(Eingabemaske!B$5*Eingabemaske!B$6))*2)*0.9*5.67*10^-8*((F27+273.15)^4-(E27+273.15)^4),((Eingabemaske!B$6/2)^2*PI()+Eingabemaske!B$6*PI())*0.9*5.67*10^-8*((F27+273.15)^4-(E27+273.15)^4))</f>
        <v>-10.706428112818989</v>
      </c>
      <c r="M27" s="14">
        <f t="shared" si="1"/>
        <v>-14.476634095674479</v>
      </c>
    </row>
    <row r="28" spans="1:13" x14ac:dyDescent="0.45">
      <c r="A28">
        <v>1</v>
      </c>
      <c r="B28">
        <v>13</v>
      </c>
      <c r="C28" s="18">
        <f t="shared" si="2"/>
        <v>0.54166666666666652</v>
      </c>
      <c r="D28" s="23">
        <v>13</v>
      </c>
      <c r="E28" s="14">
        <f>Eingabemaske!B$15-(12/PI()*SIN(PI()/12*B28))*Eingabemaske!B$17</f>
        <v>23.593169557679222</v>
      </c>
      <c r="F28" s="14">
        <f t="shared" si="3"/>
        <v>22.195680676073696</v>
      </c>
      <c r="G2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">
        <f>INDEX(Eingabemaske!$K$2:$K$50,(MATCH(B28,Eingabemaske!$F$2:$F$50)))</f>
        <v>0</v>
      </c>
      <c r="I28" s="14">
        <f>IF(Eingabemaske!B$2="Quader",1/(1/Wasser!Z29+1/Luft!Z29+((Eingabemaske!B$12/1000)/Eingabemaske!O$3))*Eingabemaske!B$6*Eingabemaske!B$7*Wasser!B29,1/(1/Wasser!Z29+1/Luft!Z29+((Eingabemaske!B$12/1000)/Eingabemaske!O$3))*(Eingabemaske!B$6/2)^2*PI()*Wasser!B29)</f>
        <v>-1.9599454406576311</v>
      </c>
      <c r="J28" s="14">
        <f>IF(Eingabemaske!B$2="Quader",1/(1/Wasser!AA29+1/Luft!AA29+((Eingabemaske!B$12/1000)/Eingabemaske!O$3))*(Eingabemaske!B$6*Eingabemaske!B$5+Eingabemaske!B$7*Eingabemaske!B$5)*2*Wasser!B29,1/(1/Wasser!AA29+1/Luft!AA29+((Eingabemaske!B$12/1000)/Eingabemaske!O$3))*(Eingabemaske!B$6+Eingabemaske!B$12/2000)^2*PI()*Wasser!B29)</f>
        <v>-2.9061495555313095</v>
      </c>
      <c r="K28" s="14">
        <f t="shared" si="0"/>
        <v>-4.8660949961889406</v>
      </c>
      <c r="L28" s="14">
        <f>IF(Eingabemaske!B$2="Quader",((Eingabemaske!B$6*Eingabemaske!B$7)+((Eingabemaske!B$5*Eingabemaske!B$6)+(Eingabemaske!B$5*Eingabemaske!B$6))*2)*0.9*5.67*10^-8*((F28+273.15)^4-(E28+273.15)^4),((Eingabemaske!B$6/2)^2*PI()+Eingabemaske!B$6*PI())*0.9*5.67*10^-8*((F28+273.15)^4-(E28+273.15)^4))</f>
        <v>-13.079146412249223</v>
      </c>
      <c r="M28" s="14">
        <f t="shared" si="1"/>
        <v>-17.945241408438164</v>
      </c>
    </row>
    <row r="29" spans="1:13" x14ac:dyDescent="0.45">
      <c r="A29">
        <v>1</v>
      </c>
      <c r="B29">
        <v>13.5</v>
      </c>
      <c r="C29" s="18">
        <f t="shared" si="2"/>
        <v>0.56249999999999989</v>
      </c>
      <c r="D29" s="23">
        <v>13.5</v>
      </c>
      <c r="E29" s="14">
        <f>Eingabemaske!B$15-(12/PI()*SIN(PI()/12*B29))*Eingabemaske!B$17</f>
        <v>23.877045822563989</v>
      </c>
      <c r="F29" s="14">
        <f t="shared" si="3"/>
        <v>22.248312267882401</v>
      </c>
      <c r="G2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">
        <f>INDEX(Eingabemaske!$K$2:$K$50,(MATCH(B29,Eingabemaske!$F$2:$F$50)))</f>
        <v>0</v>
      </c>
      <c r="I29" s="14">
        <f>IF(Eingabemaske!B$2="Quader",1/(1/Wasser!Z30+1/Luft!Z30+((Eingabemaske!B$12/1000)/Eingabemaske!O$3))*Eingabemaske!B$6*Eingabemaske!B$7*Wasser!B30,1/(1/Wasser!Z30+1/Luft!Z30+((Eingabemaske!B$12/1000)/Eingabemaske!O$3))*(Eingabemaske!B$6/2)^2*PI()*Wasser!B30)</f>
        <v>-2.3916382029947916</v>
      </c>
      <c r="J29" s="14">
        <f>IF(Eingabemaske!B$2="Quader",1/(1/Wasser!AA30+1/Luft!AA30+((Eingabemaske!B$12/1000)/Eingabemaske!O$3))*(Eingabemaske!B$6*Eingabemaske!B$5+Eingabemaske!B$7*Eingabemaske!B$5)*2*Wasser!B30,1/(1/Wasser!AA30+1/Luft!AA30+((Eingabemaske!B$12/1000)/Eingabemaske!O$3))*(Eingabemaske!B$6+Eingabemaske!B$12/2000)^2*PI()*Wasser!B30)</f>
        <v>-3.5329734372767523</v>
      </c>
      <c r="K29" s="14">
        <f t="shared" si="0"/>
        <v>-5.9246116402715439</v>
      </c>
      <c r="L29" s="14">
        <f>IF(Eingabemaske!B$2="Quader",((Eingabemaske!B$6*Eingabemaske!B$7)+((Eingabemaske!B$5*Eingabemaske!B$6)+(Eingabemaske!B$5*Eingabemaske!B$6))*2)*0.9*5.67*10^-8*((F29+273.15)^4-(E29+273.15)^4),((Eingabemaske!B$6/2)^2*PI()+Eingabemaske!B$6*PI())*0.9*5.67*10^-8*((F29+273.15)^4-(E29+273.15)^4))</f>
        <v>-15.269408630598393</v>
      </c>
      <c r="M29" s="14">
        <f t="shared" si="1"/>
        <v>-21.194020270869938</v>
      </c>
    </row>
    <row r="30" spans="1:13" x14ac:dyDescent="0.45">
      <c r="A30">
        <v>1</v>
      </c>
      <c r="B30">
        <v>14</v>
      </c>
      <c r="C30" s="18">
        <f t="shared" si="2"/>
        <v>0.58333333333333326</v>
      </c>
      <c r="D30" s="23">
        <v>14</v>
      </c>
      <c r="E30" s="14">
        <f>Eingabemaske!B$15-(12/PI()*SIN(PI()/12*B30))*Eingabemaske!B$17</f>
        <v>24.145915590261644</v>
      </c>
      <c r="F30" s="14">
        <f t="shared" si="3"/>
        <v>22.310472202000497</v>
      </c>
      <c r="G3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">
        <f>INDEX(Eingabemaske!$K$2:$K$50,(MATCH(B30,Eingabemaske!$F$2:$F$50)))</f>
        <v>0</v>
      </c>
      <c r="I30" s="14">
        <f>IF(Eingabemaske!B$2="Quader",1/(1/Wasser!Z31+1/Luft!Z31+((Eingabemaske!B$12/1000)/Eingabemaske!O$3))*Eingabemaske!B$6*Eingabemaske!B$7*Wasser!B31,1/(1/Wasser!Z31+1/Luft!Z31+((Eingabemaske!B$12/1000)/Eingabemaske!O$3))*(Eingabemaske!B$6/2)^2*PI()*Wasser!B31)</f>
        <v>-2.7928721072929408</v>
      </c>
      <c r="J30" s="14">
        <f>IF(Eingabemaske!B$2="Quader",1/(1/Wasser!AA31+1/Luft!AA31+((Eingabemaske!B$12/1000)/Eingabemaske!O$3))*(Eingabemaske!B$6*Eingabemaske!B$5+Eingabemaske!B$7*Eingabemaske!B$5)*2*Wasser!B31,1/(1/Wasser!AA31+1/Luft!AA31+((Eingabemaske!B$12/1000)/Eingabemaske!O$3))*(Eingabemaske!B$6+Eingabemaske!B$12/2000)^2*PI()*Wasser!B31)</f>
        <v>-4.1147989377743617</v>
      </c>
      <c r="K30" s="14">
        <f t="shared" si="0"/>
        <v>-6.9076710450673025</v>
      </c>
      <c r="L30" s="14">
        <f>IF(Eingabemaske!B$2="Quader",((Eingabemaske!B$6*Eingabemaske!B$7)+((Eingabemaske!B$5*Eingabemaske!B$6)+(Eingabemaske!B$5*Eingabemaske!B$6))*2)*0.9*5.67*10^-8*((F30+273.15)^4-(E30+273.15)^4),((Eingabemaske!B$6/2)^2*PI()+Eingabemaske!B$6*PI())*0.9*5.67*10^-8*((F30+273.15)^4-(E30+273.15)^4))</f>
        <v>-17.236213242022572</v>
      </c>
      <c r="M30" s="14">
        <f t="shared" si="1"/>
        <v>-24.143884287089875</v>
      </c>
    </row>
    <row r="31" spans="1:13" x14ac:dyDescent="0.45">
      <c r="A31">
        <v>1</v>
      </c>
      <c r="B31">
        <v>14.5</v>
      </c>
      <c r="C31" s="18">
        <f t="shared" si="2"/>
        <v>0.60416666666666663</v>
      </c>
      <c r="D31" s="23">
        <v>14.5</v>
      </c>
      <c r="E31" s="14">
        <f>Eingabemaske!B$15-(12/PI()*SIN(PI()/12*B31))*Eingabemaske!B$17</f>
        <v>24.395178424502102</v>
      </c>
      <c r="F31" s="14">
        <f t="shared" si="3"/>
        <v>22.381283791187432</v>
      </c>
      <c r="G3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">
        <f>INDEX(Eingabemaske!$K$2:$K$50,(MATCH(B31,Eingabemaske!$F$2:$F$50)))</f>
        <v>0</v>
      </c>
      <c r="I31" s="14">
        <f>IF(Eingabemaske!B$2="Quader",1/(1/Wasser!Z32+1/Luft!Z32+((Eingabemaske!B$12/1000)/Eingabemaske!O$3))*Eingabemaske!B$6*Eingabemaske!B$7*Wasser!B32,1/(1/Wasser!Z32+1/Luft!Z32+((Eingabemaske!B$12/1000)/Eingabemaske!O$3))*(Eingabemaske!B$6/2)^2*PI()*Wasser!B32)</f>
        <v>-3.1497967842294452</v>
      </c>
      <c r="J31" s="14">
        <f>IF(Eingabemaske!B$2="Quader",1/(1/Wasser!AA32+1/Luft!AA32+((Eingabemaske!B$12/1000)/Eingabemaske!O$3))*(Eingabemaske!B$6*Eingabemaske!B$5+Eingabemaske!B$7*Eingabemaske!B$5)*2*Wasser!B32,1/(1/Wasser!AA32+1/Luft!AA32+((Eingabemaske!B$12/1000)/Eingabemaske!O$3))*(Eingabemaske!B$6+Eingabemaske!B$12/2000)^2*PI()*Wasser!B32)</f>
        <v>-4.6319518595794609</v>
      </c>
      <c r="K31" s="14">
        <f t="shared" si="0"/>
        <v>-7.7817486438089061</v>
      </c>
      <c r="L31" s="14">
        <f>IF(Eingabemaske!B$2="Quader",((Eingabemaske!B$6*Eingabemaske!B$7)+((Eingabemaske!B$5*Eingabemaske!B$6)+(Eingabemaske!B$5*Eingabemaske!B$6))*2)*0.9*5.67*10^-8*((F31+273.15)^4-(E31+273.15)^4),((Eingabemaske!B$6/2)^2*PI()+Eingabemaske!B$6*PI())*0.9*5.67*10^-8*((F31+273.15)^4-(E31+273.15)^4))</f>
        <v>-18.942695982351186</v>
      </c>
      <c r="M31" s="14">
        <f t="shared" si="1"/>
        <v>-26.724444626160093</v>
      </c>
    </row>
    <row r="32" spans="1:13" x14ac:dyDescent="0.45">
      <c r="A32">
        <v>1</v>
      </c>
      <c r="B32">
        <v>15</v>
      </c>
      <c r="C32" s="18">
        <f t="shared" si="2"/>
        <v>0.625</v>
      </c>
      <c r="D32" s="23">
        <v>15</v>
      </c>
      <c r="E32" s="14">
        <f>Eingabemaske!B$15-(12/PI()*SIN(PI()/12*B32))*Eingabemaske!B$17</f>
        <v>24.620569369082791</v>
      </c>
      <c r="F32" s="14">
        <f t="shared" si="3"/>
        <v>22.459663904826748</v>
      </c>
      <c r="G3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">
        <f>INDEX(Eingabemaske!$K$2:$K$50,(MATCH(B32,Eingabemaske!$F$2:$F$50)))</f>
        <v>0</v>
      </c>
      <c r="I32" s="14">
        <f>IF(Eingabemaske!B$2="Quader",1/(1/Wasser!Z33+1/Luft!Z33+((Eingabemaske!B$12/1000)/Eingabemaske!O$3))*Eingabemaske!B$6*Eingabemaske!B$7*Wasser!B33,1/(1/Wasser!Z33+1/Luft!Z33+((Eingabemaske!B$12/1000)/Eingabemaske!O$3))*(Eingabemaske!B$6/2)^2*PI()*Wasser!B33)</f>
        <v>-3.4505711269123549</v>
      </c>
      <c r="J32" s="14">
        <f>IF(Eingabemaske!B$2="Quader",1/(1/Wasser!AA33+1/Luft!AA33+((Eingabemaske!B$12/1000)/Eingabemaske!O$3))*(Eingabemaske!B$6*Eingabemaske!B$5+Eingabemaske!B$7*Eingabemaske!B$5)*2*Wasser!B33,1/(1/Wasser!AA33+1/Luft!AA33+((Eingabemaske!B$12/1000)/Eingabemaske!O$3))*(Eingabemaske!B$6+Eingabemaske!B$12/2000)^2*PI()*Wasser!B33)</f>
        <v>-5.0675451309277975</v>
      </c>
      <c r="K32" s="14">
        <f t="shared" si="0"/>
        <v>-8.5181162578401519</v>
      </c>
      <c r="L32" s="14">
        <f>IF(Eingabemaske!B$2="Quader",((Eingabemaske!B$6*Eingabemaske!B$7)+((Eingabemaske!B$5*Eingabemaske!B$6)+(Eingabemaske!B$5*Eingabemaske!B$6))*2)*0.9*5.67*10^-8*((F32+273.15)^4-(E32+273.15)^4),((Eingabemaske!B$6/2)^2*PI()+Eingabemaske!B$6*PI())*0.9*5.67*10^-8*((F32+273.15)^4-(E32+273.15)^4))</f>
        <v>-20.356763178573622</v>
      </c>
      <c r="M32" s="14">
        <f t="shared" si="1"/>
        <v>-28.874879436413774</v>
      </c>
    </row>
    <row r="33" spans="1:13" x14ac:dyDescent="0.45">
      <c r="A33">
        <v>1</v>
      </c>
      <c r="B33">
        <v>15.5</v>
      </c>
      <c r="C33" s="18">
        <f t="shared" si="2"/>
        <v>0.64583333333333337</v>
      </c>
      <c r="D33" s="23">
        <v>15.5</v>
      </c>
      <c r="E33" s="14">
        <f>Eingabemaske!B$15-(12/PI()*SIN(PI()/12*B33))*Eingabemaske!B$17</f>
        <v>24.818231922451758</v>
      </c>
      <c r="F33" s="14">
        <f t="shared" si="3"/>
        <v>22.544351027916004</v>
      </c>
      <c r="G3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">
        <f>INDEX(Eingabemaske!$K$2:$K$50,(MATCH(B33,Eingabemaske!$F$2:$F$50)))</f>
        <v>0</v>
      </c>
      <c r="I33" s="14">
        <f>IF(Eingabemaske!B$2="Quader",1/(1/Wasser!Z34+1/Luft!Z34+((Eingabemaske!B$12/1000)/Eingabemaske!O$3))*Eingabemaske!B$6*Eingabemaske!B$7*Wasser!B34,1/(1/Wasser!Z34+1/Luft!Z34+((Eingabemaske!B$12/1000)/Eingabemaske!O$3))*(Eingabemaske!B$6/2)^2*PI()*Wasser!B34)</f>
        <v>-3.6855039871537771</v>
      </c>
      <c r="J33" s="14">
        <f>IF(Eingabemaske!B$2="Quader",1/(1/Wasser!AA34+1/Luft!AA34+((Eingabemaske!B$12/1000)/Eingabemaske!O$3))*(Eingabemaske!B$6*Eingabemaske!B$5+Eingabemaske!B$7*Eingabemaske!B$5)*2*Wasser!B34,1/(1/Wasser!AA34+1/Luft!AA34+((Eingabemaske!B$12/1000)/Eingabemaske!O$3))*(Eingabemaske!B$6+Eingabemaske!B$12/2000)^2*PI()*Wasser!B34)</f>
        <v>-5.4077156617531532</v>
      </c>
      <c r="K33" s="14">
        <f t="shared" si="0"/>
        <v>-9.0932196489069312</v>
      </c>
      <c r="L33" s="14">
        <f>IF(Eingabemaske!B$2="Quader",((Eingabemaske!B$6*Eingabemaske!B$7)+((Eingabemaske!B$5*Eingabemaske!B$6)+(Eingabemaske!B$5*Eingabemaske!B$6))*2)*0.9*5.67*10^-8*((F33+273.15)^4-(E33+273.15)^4),((Eingabemaske!B$6/2)^2*PI()+Eingabemaske!B$6*PI())*0.9*5.67*10^-8*((F33+273.15)^4-(E33+273.15)^4))</f>
        <v>-21.451669050339202</v>
      </c>
      <c r="M33" s="14">
        <f t="shared" si="1"/>
        <v>-30.544888699246133</v>
      </c>
    </row>
    <row r="34" spans="1:13" x14ac:dyDescent="0.45">
      <c r="A34">
        <v>1</v>
      </c>
      <c r="B34">
        <v>16</v>
      </c>
      <c r="C34" s="18">
        <f t="shared" si="2"/>
        <v>0.66666666666666674</v>
      </c>
      <c r="D34" s="23">
        <v>16</v>
      </c>
      <c r="E34" s="14">
        <f>Eingabemaske!B$15-(12/PI()*SIN(PI()/12*B34))*Eingabemaske!B$17</f>
        <v>24.984784023518451</v>
      </c>
      <c r="F34" s="14">
        <f t="shared" si="3"/>
        <v>22.633936120547027</v>
      </c>
      <c r="G3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4">
        <f>INDEX(Eingabemaske!$K$2:$K$50,(MATCH(B34,Eingabemaske!$F$2:$F$50)))</f>
        <v>300</v>
      </c>
      <c r="I34" s="14">
        <f>IF(Eingabemaske!B$2="Quader",1/(1/Wasser!Z35+1/Luft!Z35+((Eingabemaske!B$12/1000)/Eingabemaske!O$3))*Eingabemaske!B$6*Eingabemaske!B$7*Wasser!B35,1/(1/Wasser!Z35+1/Luft!Z35+((Eingabemaske!B$12/1000)/Eingabemaske!O$3))*(Eingabemaske!B$6/2)^2*PI()*Wasser!B35)</f>
        <v>-3.8471971489207153</v>
      </c>
      <c r="J34" s="14">
        <f>IF(Eingabemaske!B$2="Quader",1/(1/Wasser!AA35+1/Luft!AA35+((Eingabemaske!B$12/1000)/Eingabemaske!O$3))*(Eingabemaske!B$6*Eingabemaske!B$5+Eingabemaske!B$7*Eingabemaske!B$5)*2*Wasser!B35,1/(1/Wasser!AA35+1/Luft!AA35+((Eingabemaske!B$12/1000)/Eingabemaske!O$3))*(Eingabemaske!B$6+Eingabemaske!B$12/2000)^2*PI()*Wasser!B35)</f>
        <v>-5.6418551235445369</v>
      </c>
      <c r="K34" s="14">
        <f t="shared" si="0"/>
        <v>-9.4890522724652513</v>
      </c>
      <c r="L34" s="14">
        <f>IF(Eingabemaske!B$2="Quader",((Eingabemaske!B$6*Eingabemaske!B$7)+((Eingabemaske!B$5*Eingabemaske!B$6)+(Eingabemaske!B$5*Eingabemaske!B$6))*2)*0.9*5.67*10^-8*((F34+273.15)^4-(E34+273.15)^4),((Eingabemaske!B$6/2)^2*PI()+Eingabemaske!B$6*PI())*0.9*5.67*10^-8*((F34+273.15)^4-(E34+273.15)^4))</f>
        <v>-22.206512112325367</v>
      </c>
      <c r="M34" s="14">
        <f t="shared" si="1"/>
        <v>-31.695564384790618</v>
      </c>
    </row>
    <row r="35" spans="1:13" x14ac:dyDescent="0.45">
      <c r="A35">
        <v>1</v>
      </c>
      <c r="B35">
        <v>16.5</v>
      </c>
      <c r="C35" s="18">
        <f t="shared" si="2"/>
        <v>0.68750000000000011</v>
      </c>
      <c r="D35" s="23">
        <v>16.5</v>
      </c>
      <c r="E35" s="14">
        <f>Eingabemaske!B$15-(12/PI()*SIN(PI()/12*B35))*Eingabemaske!B$17</f>
        <v>25.117375919656649</v>
      </c>
      <c r="F35" s="14">
        <f t="shared" si="3"/>
        <v>23.606765917155332</v>
      </c>
      <c r="G3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5">
        <f>INDEX(Eingabemaske!$K$2:$K$50,(MATCH(B35,Eingabemaske!$F$2:$F$50)))</f>
        <v>300</v>
      </c>
      <c r="I35" s="14">
        <f>IF(Eingabemaske!B$2="Quader",1/(1/Wasser!Z36+1/Luft!Z36+((Eingabemaske!B$12/1000)/Eingabemaske!O$3))*Eingabemaske!B$6*Eingabemaske!B$7*Wasser!B36,1/(1/Wasser!Z36+1/Luft!Z36+((Eingabemaske!B$12/1000)/Eingabemaske!O$3))*(Eingabemaske!B$6/2)^2*PI()*Wasser!B36)</f>
        <v>-2.1626206818274563</v>
      </c>
      <c r="J35" s="14">
        <f>IF(Eingabemaske!B$2="Quader",1/(1/Wasser!AA36+1/Luft!AA36+((Eingabemaske!B$12/1000)/Eingabemaske!O$3))*(Eingabemaske!B$6*Eingabemaske!B$5+Eingabemaske!B$7*Eingabemaske!B$5)*2*Wasser!B36,1/(1/Wasser!AA36+1/Luft!AA36+((Eingabemaske!B$12/1000)/Eingabemaske!O$3))*(Eingabemaske!B$6+Eingabemaske!B$12/2000)^2*PI()*Wasser!B36)</f>
        <v>-3.2022537405072762</v>
      </c>
      <c r="K35" s="14">
        <f t="shared" si="0"/>
        <v>-5.3648744223347329</v>
      </c>
      <c r="L35" s="14">
        <f>IF(Eingabemaske!B$2="Quader",((Eingabemaske!B$6*Eingabemaske!B$7)+((Eingabemaske!B$5*Eingabemaske!B$6)+(Eingabemaske!B$5*Eingabemaske!B$6))*2)*0.9*5.67*10^-8*((F35+273.15)^4-(E35+273.15)^4),((Eingabemaske!B$6/2)^2*PI()+Eingabemaske!B$6*PI())*0.9*5.67*10^-8*((F35+273.15)^4-(E35+273.15)^4))</f>
        <v>-14.349173515575401</v>
      </c>
      <c r="M35" s="14">
        <f t="shared" si="1"/>
        <v>-19.714047937910134</v>
      </c>
    </row>
    <row r="36" spans="1:13" x14ac:dyDescent="0.45">
      <c r="A36">
        <v>1</v>
      </c>
      <c r="B36">
        <v>17</v>
      </c>
      <c r="C36" s="18">
        <f t="shared" si="2"/>
        <v>0.70833333333333348</v>
      </c>
      <c r="D36" s="23">
        <v>17</v>
      </c>
      <c r="E36" s="14">
        <f>Eingabemaske!B$15-(12/PI()*SIN(PI()/12*B36))*Eingabemaske!B$17</f>
        <v>25.213738926762012</v>
      </c>
      <c r="F36" s="14">
        <f t="shared" si="3"/>
        <v>24.544455128662069</v>
      </c>
      <c r="G3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6">
        <f>INDEX(Eingabemaske!$K$2:$K$50,(MATCH(B36,Eingabemaske!$F$2:$F$50)))</f>
        <v>300</v>
      </c>
      <c r="I36" s="14">
        <f>IF(Eingabemaske!B$2="Quader",1/(1/Wasser!Z37+1/Luft!Z37+((Eingabemaske!B$12/1000)/Eingabemaske!O$3))*Eingabemaske!B$6*Eingabemaske!B$7*Wasser!B37,1/(1/Wasser!Z37+1/Luft!Z37+((Eingabemaske!B$12/1000)/Eingabemaske!O$3))*(Eingabemaske!B$6/2)^2*PI()*Wasser!B37)</f>
        <v>-0.74610583809390385</v>
      </c>
      <c r="J36" s="14">
        <f>IF(Eingabemaske!B$2="Quader",1/(1/Wasser!AA37+1/Luft!AA37+((Eingabemaske!B$12/1000)/Eingabemaske!O$3))*(Eingabemaske!B$6*Eingabemaske!B$5+Eingabemaske!B$7*Eingabemaske!B$5)*2*Wasser!B37,1/(1/Wasser!AA37+1/Luft!AA37+((Eingabemaske!B$12/1000)/Eingabemaske!O$3))*(Eingabemaske!B$6+Eingabemaske!B$12/2000)^2*PI()*Wasser!B37)</f>
        <v>-1.1347500456555892</v>
      </c>
      <c r="K36" s="14">
        <f t="shared" si="0"/>
        <v>-1.8808558837494931</v>
      </c>
      <c r="L36" s="14">
        <f>IF(Eingabemaske!B$2="Quader",((Eingabemaske!B$6*Eingabemaske!B$7)+((Eingabemaske!B$5*Eingabemaske!B$6)+(Eingabemaske!B$5*Eingabemaske!B$6))*2)*0.9*5.67*10^-8*((F36+273.15)^4-(E36+273.15)^4),((Eingabemaske!B$6/2)^2*PI()+Eingabemaske!B$6*PI())*0.9*5.67*10^-8*((F36+273.15)^4-(E36+273.15)^4))</f>
        <v>-6.3906468573615625</v>
      </c>
      <c r="M36" s="14">
        <f t="shared" si="1"/>
        <v>-8.2715027411110551</v>
      </c>
    </row>
    <row r="37" spans="1:13" x14ac:dyDescent="0.45">
      <c r="A37">
        <v>1</v>
      </c>
      <c r="B37">
        <v>17.5</v>
      </c>
      <c r="C37" s="18">
        <f t="shared" si="2"/>
        <v>0.72916666666666685</v>
      </c>
      <c r="D37" s="23">
        <v>17.5</v>
      </c>
      <c r="E37" s="14">
        <f>Eingabemaske!B$15-(12/PI()*SIN(PI()/12*B37))*Eingabemaske!B$17</f>
        <v>25.272224247066092</v>
      </c>
      <c r="F37" s="14">
        <f t="shared" si="3"/>
        <v>25.44858450364482</v>
      </c>
      <c r="G3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7">
        <f>INDEX(Eingabemaske!$K$2:$K$50,(MATCH(B37,Eingabemaske!$F$2:$F$50)))</f>
        <v>300</v>
      </c>
      <c r="I37" s="14">
        <f>IF(Eingabemaske!B$2="Quader",1/(1/Wasser!Z38+1/Luft!Z38+((Eingabemaske!B$12/1000)/Eingabemaske!O$3))*Eingabemaske!B$6*Eingabemaske!B$7*Wasser!B38,1/(1/Wasser!Z38+1/Luft!Z38+((Eingabemaske!B$12/1000)/Eingabemaske!O$3))*(Eingabemaske!B$6/2)^2*PI()*Wasser!B38)</f>
        <v>0.12946841330771441</v>
      </c>
      <c r="J37" s="14">
        <f>IF(Eingabemaske!B$2="Quader",1/(1/Wasser!AA38+1/Luft!AA38+((Eingabemaske!B$12/1000)/Eingabemaske!O$3))*(Eingabemaske!B$6*Eingabemaske!B$5+Eingabemaske!B$7*Eingabemaske!B$5)*2*Wasser!B38,1/(1/Wasser!AA38+1/Luft!AA38+((Eingabemaske!B$12/1000)/Eingabemaske!O$3))*(Eingabemaske!B$6+Eingabemaske!B$12/2000)^2*PI()*Wasser!B38)</f>
        <v>0.21248178095711048</v>
      </c>
      <c r="K37" s="14">
        <f t="shared" si="0"/>
        <v>0.34195019426482487</v>
      </c>
      <c r="L37" s="14">
        <f>IF(Eingabemaske!B$2="Quader",((Eingabemaske!B$6*Eingabemaske!B$7)+((Eingabemaske!B$5*Eingabemaske!B$6)+(Eingabemaske!B$5*Eingabemaske!B$6))*2)*0.9*5.67*10^-8*((F37+273.15)^4-(E37+273.15)^4),((Eingabemaske!B$6/2)^2*PI()+Eingabemaske!B$6*PI())*0.9*5.67*10^-8*((F37+273.15)^4-(E37+273.15)^4))</f>
        <v>1.6921432946088382</v>
      </c>
      <c r="M37" s="14">
        <f t="shared" si="1"/>
        <v>2.0340934888736628</v>
      </c>
    </row>
    <row r="38" spans="1:13" x14ac:dyDescent="0.45">
      <c r="A38">
        <v>1</v>
      </c>
      <c r="B38">
        <v>18</v>
      </c>
      <c r="C38" s="18">
        <f t="shared" si="2"/>
        <v>0.75000000000000022</v>
      </c>
      <c r="D38" s="23">
        <v>18</v>
      </c>
      <c r="E38" s="14">
        <f>Eingabemaske!B$15-(12/PI()*SIN(PI()/12*B38))*Eingabemaske!B$17</f>
        <v>25.291831180523292</v>
      </c>
      <c r="F38" s="14">
        <f t="shared" si="3"/>
        <v>26.322488599302726</v>
      </c>
      <c r="G3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8">
        <f>INDEX(Eingabemaske!$K$2:$K$50,(MATCH(B38,Eingabemaske!$F$2:$F$50)))</f>
        <v>300</v>
      </c>
      <c r="I38" s="14">
        <f>IF(Eingabemaske!B$2="Quader",1/(1/Wasser!Z39+1/Luft!Z39+((Eingabemaske!B$12/1000)/Eingabemaske!O$3))*Eingabemaske!B$6*Eingabemaske!B$7*Wasser!B39,1/(1/Wasser!Z39+1/Luft!Z39+((Eingabemaske!B$12/1000)/Eingabemaske!O$3))*(Eingabemaske!B$6/2)^2*PI()*Wasser!B39)</f>
        <v>1.3127060885401096</v>
      </c>
      <c r="J38" s="14">
        <f>IF(Eingabemaske!B$2="Quader",1/(1/Wasser!AA39+1/Luft!AA39+((Eingabemaske!B$12/1000)/Eingabemaske!O$3))*(Eingabemaske!B$6*Eingabemaske!B$5+Eingabemaske!B$7*Eingabemaske!B$5)*2*Wasser!B39,1/(1/Wasser!AA39+1/Luft!AA39+((Eingabemaske!B$12/1000)/Eingabemaske!O$3))*(Eingabemaske!B$6+Eingabemaske!B$12/2000)^2*PI()*Wasser!B39)</f>
        <v>1.9652462108963935</v>
      </c>
      <c r="K38" s="14">
        <f t="shared" si="0"/>
        <v>3.2779522994365031</v>
      </c>
      <c r="L38" s="14">
        <f>IF(Eingabemaske!B$2="Quader",((Eingabemaske!B$6*Eingabemaske!B$7)+((Eingabemaske!B$5*Eingabemaske!B$6)+(Eingabemaske!B$5*Eingabemaske!B$6))*2)*0.9*5.67*10^-8*((F38+273.15)^4-(E38+273.15)^4),((Eingabemaske!B$6/2)^2*PI()+Eingabemaske!B$6*PI())*0.9*5.67*10^-8*((F38+273.15)^4-(E38+273.15)^4))</f>
        <v>9.9334580120071401</v>
      </c>
      <c r="M38" s="14">
        <f t="shared" si="1"/>
        <v>13.211410311443643</v>
      </c>
    </row>
    <row r="39" spans="1:13" x14ac:dyDescent="0.45">
      <c r="A39">
        <v>1</v>
      </c>
      <c r="B39">
        <v>18.5</v>
      </c>
      <c r="C39" s="18">
        <f t="shared" si="2"/>
        <v>0.77083333333333359</v>
      </c>
      <c r="D39" s="23">
        <v>18.5</v>
      </c>
      <c r="E39" s="14">
        <f>Eingabemaske!B$15-(12/PI()*SIN(PI()/12*B39))*Eingabemaske!B$17</f>
        <v>25.272224247066092</v>
      </c>
      <c r="F39" s="14">
        <f t="shared" si="3"/>
        <v>27.163610746636135</v>
      </c>
      <c r="G3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9">
        <f>INDEX(Eingabemaske!$K$2:$K$50,(MATCH(B39,Eingabemaske!$F$2:$F$50)))</f>
        <v>300</v>
      </c>
      <c r="I39" s="14">
        <f>IF(Eingabemaske!B$2="Quader",1/(1/Wasser!Z40+1/Luft!Z40+((Eingabemaske!B$12/1000)/Eingabemaske!O$3))*Eingabemaske!B$6*Eingabemaske!B$7*Wasser!B40,1/(1/Wasser!Z40+1/Luft!Z40+((Eingabemaske!B$12/1000)/Eingabemaske!O$3))*(Eingabemaske!B$6/2)^2*PI()*Wasser!B40)</f>
        <v>2.8987764052633951</v>
      </c>
      <c r="J39" s="14">
        <f>IF(Eingabemaske!B$2="Quader",1/(1/Wasser!AA40+1/Luft!AA40+((Eingabemaske!B$12/1000)/Eingabemaske!O$3))*(Eingabemaske!B$6*Eingabemaske!B$5+Eingabemaske!B$7*Eingabemaske!B$5)*2*Wasser!B40,1/(1/Wasser!AA40+1/Luft!AA40+((Eingabemaske!B$12/1000)/Eingabemaske!O$3))*(Eingabemaske!B$6+Eingabemaske!B$12/2000)^2*PI()*Wasser!B40)</f>
        <v>4.2693492338920116</v>
      </c>
      <c r="K39" s="14">
        <f t="shared" si="0"/>
        <v>7.1681256391554067</v>
      </c>
      <c r="L39" s="14">
        <f>IF(Eingabemaske!B$2="Quader",((Eingabemaske!B$6*Eingabemaske!B$7)+((Eingabemaske!B$5*Eingabemaske!B$6)+(Eingabemaske!B$5*Eingabemaske!B$6))*2)*0.9*5.67*10^-8*((F39+273.15)^4-(E39+273.15)^4),((Eingabemaske!B$6/2)^2*PI()+Eingabemaske!B$6*PI())*0.9*5.67*10^-8*((F39+273.15)^4-(E39+273.15)^4))</f>
        <v>18.304520070862601</v>
      </c>
      <c r="M39" s="14">
        <f t="shared" si="1"/>
        <v>25.472645710018007</v>
      </c>
    </row>
    <row r="40" spans="1:13" x14ac:dyDescent="0.45">
      <c r="A40">
        <v>1</v>
      </c>
      <c r="B40">
        <v>19</v>
      </c>
      <c r="C40" s="18">
        <f t="shared" si="2"/>
        <v>0.79166666666666696</v>
      </c>
      <c r="D40" s="23">
        <v>19</v>
      </c>
      <c r="E40" s="14">
        <f>Eingabemaske!B$15-(12/PI()*SIN(PI()/12*B40))*Eingabemaske!B$17</f>
        <v>25.213738926762012</v>
      </c>
      <c r="F40" s="14">
        <f t="shared" si="3"/>
        <v>27.968771921259265</v>
      </c>
      <c r="G4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0">
        <f>INDEX(Eingabemaske!$K$2:$K$50,(MATCH(B40,Eingabemaske!$F$2:$F$50)))</f>
        <v>300</v>
      </c>
      <c r="I40" s="14">
        <f>IF(Eingabemaske!B$2="Quader",1/(1/Wasser!Z41+1/Luft!Z41+((Eingabemaske!B$12/1000)/Eingabemaske!O$3))*Eingabemaske!B$6*Eingabemaske!B$7*Wasser!B41,1/(1/Wasser!Z41+1/Luft!Z41+((Eingabemaske!B$12/1000)/Eingabemaske!O$3))*(Eingabemaske!B$6/2)^2*PI()*Wasser!B41)</f>
        <v>4.7282532558692534</v>
      </c>
      <c r="J40" s="14">
        <f>IF(Eingabemaske!B$2="Quader",1/(1/Wasser!AA41+1/Luft!AA41+((Eingabemaske!B$12/1000)/Eingabemaske!O$3))*(Eingabemaske!B$6*Eingabemaske!B$5+Eingabemaske!B$7*Eingabemaske!B$5)*2*Wasser!B41,1/(1/Wasser!AA41+1/Luft!AA41+((Eingabemaske!B$12/1000)/Eingabemaske!O$3))*(Eingabemaske!B$6+Eingabemaske!B$12/2000)^2*PI()*Wasser!B41)</f>
        <v>6.9148879938853689</v>
      </c>
      <c r="K40" s="14">
        <f t="shared" si="0"/>
        <v>11.643141249754622</v>
      </c>
      <c r="L40" s="14">
        <f>IF(Eingabemaske!B$2="Quader",((Eingabemaske!B$6*Eingabemaske!B$7)+((Eingabemaske!B$5*Eingabemaske!B$6)+(Eingabemaske!B$5*Eingabemaske!B$6))*2)*0.9*5.67*10^-8*((F40+273.15)^4-(E40+273.15)^4),((Eingabemaske!B$6/2)^2*PI()+Eingabemaske!B$6*PI())*0.9*5.67*10^-8*((F40+273.15)^4-(E40+273.15)^4))</f>
        <v>26.762920358986666</v>
      </c>
      <c r="M40" s="14">
        <f t="shared" si="1"/>
        <v>38.40606160874129</v>
      </c>
    </row>
    <row r="41" spans="1:13" x14ac:dyDescent="0.45">
      <c r="A41">
        <v>1</v>
      </c>
      <c r="B41">
        <v>19.5</v>
      </c>
      <c r="C41" s="18">
        <f t="shared" si="2"/>
        <v>0.81250000000000033</v>
      </c>
      <c r="D41" s="23">
        <v>19.5</v>
      </c>
      <c r="E41" s="14">
        <f>Eingabemaske!B$15-(12/PI()*SIN(PI()/12*B41))*Eingabemaske!B$17</f>
        <v>25.117375919656652</v>
      </c>
      <c r="F41" s="14">
        <f t="shared" si="3"/>
        <v>28.73600068523487</v>
      </c>
      <c r="G4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1">
        <f>INDEX(Eingabemaske!$K$2:$K$50,(MATCH(B41,Eingabemaske!$F$2:$F$50)))</f>
        <v>300</v>
      </c>
      <c r="I41" s="14">
        <f>IF(Eingabemaske!B$2="Quader",1/(1/Wasser!Z42+1/Luft!Z42+((Eingabemaske!B$12/1000)/Eingabemaske!O$3))*Eingabemaske!B$6*Eingabemaske!B$7*Wasser!B42,1/(1/Wasser!Z42+1/Luft!Z42+((Eingabemaske!B$12/1000)/Eingabemaske!O$3))*(Eingabemaske!B$6/2)^2*PI()*Wasser!B42)</f>
        <v>6.7360990264676728</v>
      </c>
      <c r="J41" s="14">
        <f>IF(Eingabemaske!B$2="Quader",1/(1/Wasser!AA42+1/Luft!AA42+((Eingabemaske!B$12/1000)/Eingabemaske!O$3))*(Eingabemaske!B$6*Eingabemaske!B$5+Eingabemaske!B$7*Eingabemaske!B$5)*2*Wasser!B42,1/(1/Wasser!AA42+1/Luft!AA42+((Eingabemaske!B$12/1000)/Eingabemaske!O$3))*(Eingabemaske!B$6+Eingabemaske!B$12/2000)^2*PI()*Wasser!B42)</f>
        <v>9.8146411443732298</v>
      </c>
      <c r="K41" s="14">
        <f t="shared" si="0"/>
        <v>16.550740170840903</v>
      </c>
      <c r="L41" s="14">
        <f>IF(Eingabemaske!B$2="Quader",((Eingabemaske!B$6*Eingabemaske!B$7)+((Eingabemaske!B$5*Eingabemaske!B$6)+(Eingabemaske!B$5*Eingabemaske!B$6))*2)*0.9*5.67*10^-8*((F41+273.15)^4-(E41+273.15)^4),((Eingabemaske!B$6/2)^2*PI()+Eingabemaske!B$6*PI())*0.9*5.67*10^-8*((F41+273.15)^4-(E41+273.15)^4))</f>
        <v>35.270699544852874</v>
      </c>
      <c r="M41" s="14">
        <f t="shared" si="1"/>
        <v>51.821439715693778</v>
      </c>
    </row>
    <row r="42" spans="1:13" x14ac:dyDescent="0.45">
      <c r="A42">
        <v>1</v>
      </c>
      <c r="B42">
        <v>20</v>
      </c>
      <c r="C42" s="18">
        <f t="shared" si="2"/>
        <v>0.8333333333333337</v>
      </c>
      <c r="D42" s="23">
        <v>20</v>
      </c>
      <c r="E42" s="14">
        <f>Eingabemaske!B$15-(12/PI()*SIN(PI()/12*B42))*Eingabemaske!B$17</f>
        <v>24.984784023518451</v>
      </c>
      <c r="F42" s="14">
        <f t="shared" si="3"/>
        <v>29.46388349178287</v>
      </c>
      <c r="G4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2">
        <f>INDEX(Eingabemaske!$K$2:$K$50,(MATCH(B42,Eingabemaske!$F$2:$F$50)))</f>
        <v>300</v>
      </c>
      <c r="I42" s="14">
        <f>IF(Eingabemaske!B$2="Quader",1/(1/Wasser!Z43+1/Luft!Z43+((Eingabemaske!B$12/1000)/Eingabemaske!O$3))*Eingabemaske!B$6*Eingabemaske!B$7*Wasser!B43,1/(1/Wasser!Z43+1/Luft!Z43+((Eingabemaske!B$12/1000)/Eingabemaske!O$3))*(Eingabemaske!B$6/2)^2*PI()*Wasser!B43)</f>
        <v>8.8812659908942386</v>
      </c>
      <c r="J42" s="14">
        <f>IF(Eingabemaske!B$2="Quader",1/(1/Wasser!AA43+1/Luft!AA43+((Eingabemaske!B$12/1000)/Eingabemaske!O$3))*(Eingabemaske!B$6*Eingabemaske!B$5+Eingabemaske!B$7*Eingabemaske!B$5)*2*Wasser!B43,1/(1/Wasser!AA43+1/Luft!AA43+((Eingabemaske!B$12/1000)/Eingabemaske!O$3))*(Eingabemaske!B$6+Eingabemaske!B$12/2000)^2*PI()*Wasser!B43)</f>
        <v>12.912693103045958</v>
      </c>
      <c r="K42" s="14">
        <f t="shared" si="0"/>
        <v>21.793959093940195</v>
      </c>
      <c r="L42" s="14">
        <f>IF(Eingabemaske!B$2="Quader",((Eingabemaske!B$6*Eingabemaske!B$7)+((Eingabemaske!B$5*Eingabemaske!B$6)+(Eingabemaske!B$5*Eingabemaske!B$6))*2)*0.9*5.67*10^-8*((F42+273.15)^4-(E42+273.15)^4),((Eingabemaske!B$6/2)^2*PI()+Eingabemaske!B$6*PI())*0.9*5.67*10^-8*((F42+273.15)^4-(E42+273.15)^4))</f>
        <v>43.788621094426205</v>
      </c>
      <c r="M42" s="14">
        <f t="shared" si="1"/>
        <v>65.582580188366393</v>
      </c>
    </row>
    <row r="43" spans="1:13" x14ac:dyDescent="0.45">
      <c r="A43">
        <v>1</v>
      </c>
      <c r="B43">
        <v>20.5</v>
      </c>
      <c r="C43" s="18">
        <f t="shared" si="2"/>
        <v>0.85416666666666707</v>
      </c>
      <c r="D43" s="23">
        <v>20.5</v>
      </c>
      <c r="E43" s="14">
        <f>Eingabemaske!B$15-(12/PI()*SIN(PI()/12*B43))*Eingabemaske!B$17</f>
        <v>24.818231922451762</v>
      </c>
      <c r="F43" s="14">
        <f t="shared" si="3"/>
        <v>30.151406254590285</v>
      </c>
      <c r="G4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3">
        <f>INDEX(Eingabemaske!$K$2:$K$50,(MATCH(B43,Eingabemaske!$F$2:$F$50)))</f>
        <v>300</v>
      </c>
      <c r="I43" s="14">
        <f>IF(Eingabemaske!B$2="Quader",1/(1/Wasser!Z44+1/Luft!Z44+((Eingabemaske!B$12/1000)/Eingabemaske!O$3))*Eingabemaske!B$6*Eingabemaske!B$7*Wasser!B44,1/(1/Wasser!Z44+1/Luft!Z44+((Eingabemaske!B$12/1000)/Eingabemaske!O$3))*(Eingabemaske!B$6/2)^2*PI()*Wasser!B44)</f>
        <v>11.132282708183658</v>
      </c>
      <c r="J43" s="14">
        <f>IF(Eingabemaske!B$2="Quader",1/(1/Wasser!AA44+1/Luft!AA44+((Eingabemaske!B$12/1000)/Eingabemaske!O$3))*(Eingabemaske!B$6*Eingabemaske!B$5+Eingabemaske!B$7*Eingabemaske!B$5)*2*Wasser!B44,1/(1/Wasser!AA44+1/Luft!AA44+((Eingabemaske!B$12/1000)/Eingabemaske!O$3))*(Eingabemaske!B$6+Eingabemaske!B$12/2000)^2*PI()*Wasser!B44)</f>
        <v>16.165524144725939</v>
      </c>
      <c r="K43" s="14">
        <f t="shared" si="0"/>
        <v>27.297806852909595</v>
      </c>
      <c r="L43" s="14">
        <f>IF(Eingabemaske!B$2="Quader",((Eingabemaske!B$6*Eingabemaske!B$7)+((Eingabemaske!B$5*Eingabemaske!B$6)+(Eingabemaske!B$5*Eingabemaske!B$6))*2)*0.9*5.67*10^-8*((F43+273.15)^4-(E43+273.15)^4),((Eingabemaske!B$6/2)^2*PI()+Eingabemaske!B$6*PI())*0.9*5.67*10^-8*((F43+273.15)^4-(E43+273.15)^4))</f>
        <v>52.275204617174815</v>
      </c>
      <c r="M43" s="14">
        <f t="shared" si="1"/>
        <v>79.57301147008441</v>
      </c>
    </row>
    <row r="44" spans="1:13" x14ac:dyDescent="0.45">
      <c r="A44">
        <v>1</v>
      </c>
      <c r="B44">
        <v>21</v>
      </c>
      <c r="C44" s="18">
        <f t="shared" si="2"/>
        <v>0.87500000000000044</v>
      </c>
      <c r="D44" s="23">
        <v>21</v>
      </c>
      <c r="E44" s="14">
        <f>Eingabemaske!B$15-(12/PI()*SIN(PI()/12*B44))*Eingabemaske!B$17</f>
        <v>24.620569369082791</v>
      </c>
      <c r="F44" s="14">
        <f t="shared" si="3"/>
        <v>30.797896486729101</v>
      </c>
      <c r="G4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4">
        <f>INDEX(Eingabemaske!$K$2:$K$50,(MATCH(B44,Eingabemaske!$F$2:$F$50)))</f>
        <v>300</v>
      </c>
      <c r="I44" s="14">
        <f>IF(Eingabemaske!B$2="Quader",1/(1/Wasser!Z45+1/Luft!Z45+((Eingabemaske!B$12/1000)/Eingabemaske!O$3))*Eingabemaske!B$6*Eingabemaske!B$7*Wasser!B45,1/(1/Wasser!Z45+1/Luft!Z45+((Eingabemaske!B$12/1000)/Eingabemaske!O$3))*(Eingabemaske!B$6/2)^2*PI()*Wasser!B45)</f>
        <v>13.462094899810277</v>
      </c>
      <c r="J44" s="14">
        <f>IF(Eingabemaske!B$2="Quader",1/(1/Wasser!AA45+1/Luft!AA45+((Eingabemaske!B$12/1000)/Eingabemaske!O$3))*(Eingabemaske!B$6*Eingabemaske!B$5+Eingabemaske!B$7*Eingabemaske!B$5)*2*Wasser!B45,1/(1/Wasser!AA45+1/Luft!AA45+((Eingabemaske!B$12/1000)/Eingabemaske!O$3))*(Eingabemaske!B$6+Eingabemaske!B$12/2000)^2*PI()*Wasser!B45)</f>
        <v>19.535211513996149</v>
      </c>
      <c r="K44" s="14">
        <f t="shared" si="0"/>
        <v>32.997306413806427</v>
      </c>
      <c r="L44" s="14">
        <f>IF(Eingabemaske!B$2="Quader",((Eingabemaske!B$6*Eingabemaske!B$7)+((Eingabemaske!B$5*Eingabemaske!B$6)+(Eingabemaske!B$5*Eingabemaske!B$6))*2)*0.9*5.67*10^-8*((F44+273.15)^4-(E44+273.15)^4),((Eingabemaske!B$6/2)^2*PI()+Eingabemaske!B$6*PI())*0.9*5.67*10^-8*((F44+273.15)^4-(E44+273.15)^4))</f>
        <v>60.686817083780909</v>
      </c>
      <c r="M44" s="14">
        <f t="shared" si="1"/>
        <v>93.684123497587336</v>
      </c>
    </row>
    <row r="45" spans="1:13" x14ac:dyDescent="0.45">
      <c r="A45">
        <v>1</v>
      </c>
      <c r="B45">
        <v>21.5</v>
      </c>
      <c r="C45" s="18">
        <f t="shared" si="2"/>
        <v>0.89583333333333381</v>
      </c>
      <c r="D45" s="23">
        <v>21.5</v>
      </c>
      <c r="E45" s="14">
        <f>Eingabemaske!B$15-(12/PI()*SIN(PI()/12*B45))*Eingabemaske!B$17</f>
        <v>24.395178424502102</v>
      </c>
      <c r="F45" s="14">
        <f t="shared" si="3"/>
        <v>31.403000243685188</v>
      </c>
      <c r="G4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5">
        <f>INDEX(Eingabemaske!$K$2:$K$50,(MATCH(B45,Eingabemaske!$F$2:$F$50)))</f>
        <v>300</v>
      </c>
      <c r="I45" s="14">
        <f>IF(Eingabemaske!B$2="Quader",1/(1/Wasser!Z46+1/Luft!Z46+((Eingabemaske!B$12/1000)/Eingabemaske!O$3))*Eingabemaske!B$6*Eingabemaske!B$7*Wasser!B46,1/(1/Wasser!Z46+1/Luft!Z46+((Eingabemaske!B$12/1000)/Eingabemaske!O$3))*(Eingabemaske!B$6/2)^2*PI()*Wasser!B46)</f>
        <v>15.84579694950714</v>
      </c>
      <c r="J45" s="14">
        <f>IF(Eingabemaske!B$2="Quader",1/(1/Wasser!AA46+1/Luft!AA46+((Eingabemaske!B$12/1000)/Eingabemaske!O$3))*(Eingabemaske!B$6*Eingabemaske!B$5+Eingabemaske!B$7*Eingabemaske!B$5)*2*Wasser!B46,1/(1/Wasser!AA46+1/Luft!AA46+((Eingabemaske!B$12/1000)/Eingabemaske!O$3))*(Eingabemaske!B$6+Eingabemaske!B$12/2000)^2*PI()*Wasser!B46)</f>
        <v>22.986437341425603</v>
      </c>
      <c r="K45" s="14">
        <f t="shared" si="0"/>
        <v>38.832234290932746</v>
      </c>
      <c r="L45" s="14">
        <f>IF(Eingabemaske!B$2="Quader",((Eingabemaske!B$6*Eingabemaske!B$7)+((Eingabemaske!B$5*Eingabemaske!B$6)+(Eingabemaske!B$5*Eingabemaske!B$6))*2)*0.9*5.67*10^-8*((F45+273.15)^4-(E45+273.15)^4),((Eingabemaske!B$6/2)^2*PI()+Eingabemaske!B$6*PI())*0.9*5.67*10^-8*((F45+273.15)^4-(E45+273.15)^4))</f>
        <v>68.978189620388861</v>
      </c>
      <c r="M45" s="14">
        <f t="shared" si="1"/>
        <v>107.81042391132161</v>
      </c>
    </row>
    <row r="46" spans="1:13" x14ac:dyDescent="0.45">
      <c r="A46">
        <v>1</v>
      </c>
      <c r="B46">
        <v>22</v>
      </c>
      <c r="C46" s="18">
        <f t="shared" si="2"/>
        <v>0.91666666666666718</v>
      </c>
      <c r="D46" s="23">
        <v>22</v>
      </c>
      <c r="E46" s="14">
        <f>Eingabemaske!B$15-(12/PI()*SIN(PI()/12*B46))*Eingabemaske!B$17</f>
        <v>24.145915590261648</v>
      </c>
      <c r="F46" s="14">
        <f t="shared" si="3"/>
        <v>31.966672979446255</v>
      </c>
      <c r="G4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6">
        <f>INDEX(Eingabemaske!$K$2:$K$50,(MATCH(B46,Eingabemaske!$F$2:$F$50)))</f>
        <v>300</v>
      </c>
      <c r="I46" s="14">
        <f>IF(Eingabemaske!B$2="Quader",1/(1/Wasser!Z47+1/Luft!Z47+((Eingabemaske!B$12/1000)/Eingabemaske!O$3))*Eingabemaske!B$6*Eingabemaske!B$7*Wasser!B47,1/(1/Wasser!Z47+1/Luft!Z47+((Eingabemaske!B$12/1000)/Eingabemaske!O$3))*(Eingabemaske!B$6/2)^2*PI()*Wasser!B47)</f>
        <v>18.259557304155152</v>
      </c>
      <c r="J46" s="14">
        <f>IF(Eingabemaske!B$2="Quader",1/(1/Wasser!AA47+1/Luft!AA47+((Eingabemaske!B$12/1000)/Eingabemaske!O$3))*(Eingabemaske!B$6*Eingabemaske!B$5+Eingabemaske!B$7*Eingabemaske!B$5)*2*Wasser!B47,1/(1/Wasser!AA47+1/Luft!AA47+((Eingabemaske!B$12/1000)/Eingabemaske!O$3))*(Eingabemaske!B$6+Eingabemaske!B$12/2000)^2*PI()*Wasser!B47)</f>
        <v>26.485080627741798</v>
      </c>
      <c r="K46" s="14">
        <f t="shared" si="0"/>
        <v>44.744637931896946</v>
      </c>
      <c r="L46" s="14">
        <f>IF(Eingabemaske!B$2="Quader",((Eingabemaske!B$6*Eingabemaske!B$7)+((Eingabemaske!B$5*Eingabemaske!B$6)+(Eingabemaske!B$5*Eingabemaske!B$6))*2)*0.9*5.67*10^-8*((F46+273.15)^4-(E46+273.15)^4),((Eingabemaske!B$6/2)^2*PI()+Eingabemaske!B$6*PI())*0.9*5.67*10^-8*((F46+273.15)^4-(E46+273.15)^4))</f>
        <v>77.103144963637646</v>
      </c>
      <c r="M46" s="14">
        <f t="shared" si="1"/>
        <v>121.84778289553459</v>
      </c>
    </row>
    <row r="47" spans="1:13" x14ac:dyDescent="0.45">
      <c r="A47">
        <v>1</v>
      </c>
      <c r="B47">
        <v>22.5</v>
      </c>
      <c r="C47" s="18">
        <f t="shared" si="2"/>
        <v>0.93750000000000056</v>
      </c>
      <c r="D47" s="23">
        <v>22.5</v>
      </c>
      <c r="E47" s="14">
        <f>Eingabemaske!B$15-(12/PI()*SIN(PI()/12*B47))*Eingabemaske!B$17</f>
        <v>23.877045822563989</v>
      </c>
      <c r="F47" s="14">
        <f t="shared" si="3"/>
        <v>32.489175550297645</v>
      </c>
      <c r="G4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7">
        <f>INDEX(Eingabemaske!$K$2:$K$50,(MATCH(B47,Eingabemaske!$F$2:$F$50)))</f>
        <v>300</v>
      </c>
      <c r="I47" s="14">
        <f>IF(Eingabemaske!B$2="Quader",1/(1/Wasser!Z48+1/Luft!Z48+((Eingabemaske!B$12/1000)/Eingabemaske!O$3))*Eingabemaske!B$6*Eingabemaske!B$7*Wasser!B48,1/(1/Wasser!Z48+1/Luft!Z48+((Eingabemaske!B$12/1000)/Eingabemaske!O$3))*(Eingabemaske!B$6/2)^2*PI()*Wasser!B48)</f>
        <v>20.680130779799551</v>
      </c>
      <c r="J47" s="14">
        <f>IF(Eingabemaske!B$2="Quader",1/(1/Wasser!AA48+1/Luft!AA48+((Eingabemaske!B$12/1000)/Eingabemaske!O$3))*(Eingabemaske!B$6*Eingabemaske!B$5+Eingabemaske!B$7*Eingabemaske!B$5)*2*Wasser!B48,1/(1/Wasser!AA48+1/Luft!AA48+((Eingabemaske!B$12/1000)/Eingabemaske!O$3))*(Eingabemaske!B$6+Eingabemaske!B$12/2000)^2*PI()*Wasser!B48)</f>
        <v>29.997595495246081</v>
      </c>
      <c r="K47" s="14">
        <f t="shared" si="0"/>
        <v>50.677726275045629</v>
      </c>
      <c r="L47" s="14">
        <f>IF(Eingabemaske!B$2="Quader",((Eingabemaske!B$6*Eingabemaske!B$7)+((Eingabemaske!B$5*Eingabemaske!B$6)+(Eingabemaske!B$5*Eingabemaske!B$6))*2)*0.9*5.67*10^-8*((F47+273.15)^4-(E47+273.15)^4),((Eingabemaske!B$6/2)^2*PI()+Eingabemaske!B$6*PI())*0.9*5.67*10^-8*((F47+273.15)^4-(E47+273.15)^4))</f>
        <v>85.015431441838373</v>
      </c>
      <c r="M47" s="14">
        <f t="shared" si="1"/>
        <v>135.693157716884</v>
      </c>
    </row>
    <row r="48" spans="1:13" x14ac:dyDescent="0.45">
      <c r="A48">
        <v>1</v>
      </c>
      <c r="B48">
        <v>23</v>
      </c>
      <c r="C48" s="18">
        <f t="shared" si="2"/>
        <v>0.95833333333333393</v>
      </c>
      <c r="D48" s="23">
        <v>23</v>
      </c>
      <c r="E48" s="14">
        <f>Eingabemaske!B$15-(12/PI()*SIN(PI()/12*B48))*Eingabemaske!B$17</f>
        <v>23.593169557679225</v>
      </c>
      <c r="F48" s="14">
        <f t="shared" si="3"/>
        <v>32.97107102651875</v>
      </c>
      <c r="G4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8">
        <f>INDEX(Eingabemaske!$K$2:$K$50,(MATCH(B48,Eingabemaske!$F$2:$F$50)))</f>
        <v>0</v>
      </c>
      <c r="I48" s="14">
        <f>IF(Eingabemaske!B$2="Quader",1/(1/Wasser!Z49+1/Luft!Z49+((Eingabemaske!B$12/1000)/Eingabemaske!O$3))*Eingabemaske!B$6*Eingabemaske!B$7*Wasser!B49,1/(1/Wasser!Z49+1/Luft!Z49+((Eingabemaske!B$12/1000)/Eingabemaske!O$3))*(Eingabemaske!B$6/2)^2*PI()*Wasser!B49)</f>
        <v>23.084695959498919</v>
      </c>
      <c r="J48" s="14">
        <f>IF(Eingabemaske!B$2="Quader",1/(1/Wasser!AA49+1/Luft!AA49+((Eingabemaske!B$12/1000)/Eingabemaske!O$3))*(Eingabemaske!B$6*Eingabemaske!B$5+Eingabemaske!B$7*Eingabemaske!B$5)*2*Wasser!B49,1/(1/Wasser!AA49+1/Luft!AA49+((Eingabemaske!B$12/1000)/Eingabemaske!O$3))*(Eingabemaske!B$6+Eingabemaske!B$12/2000)^2*PI()*Wasser!B49)</f>
        <v>33.490830201139765</v>
      </c>
      <c r="K48" s="14">
        <f t="shared" si="0"/>
        <v>56.575526160638688</v>
      </c>
      <c r="L48" s="14">
        <f>IF(Eingabemaske!B$2="Quader",((Eingabemaske!B$6*Eingabemaske!B$7)+((Eingabemaske!B$5*Eingabemaske!B$6)+(Eingabemaske!B$5*Eingabemaske!B$6))*2)*0.9*5.67*10^-8*((F48+273.15)^4-(E48+273.15)^4),((Eingabemaske!B$6/2)^2*PI()+Eingabemaske!B$6*PI())*0.9*5.67*10^-8*((F48+273.15)^4-(E48+273.15)^4))</f>
        <v>92.66959946094488</v>
      </c>
      <c r="M48" s="14">
        <f t="shared" si="1"/>
        <v>149.24512562158355</v>
      </c>
    </row>
    <row r="49" spans="1:13" x14ac:dyDescent="0.45">
      <c r="A49">
        <v>1</v>
      </c>
      <c r="B49">
        <v>23.5</v>
      </c>
      <c r="C49" s="18">
        <f t="shared" si="2"/>
        <v>0.9791666666666673</v>
      </c>
      <c r="D49" s="23">
        <v>23.5</v>
      </c>
      <c r="E49" s="14">
        <f>Eingabemaske!B$15-(12/PI()*SIN(PI()/12*B49))*Eingabemaske!B$17</f>
        <v>23.299143997204894</v>
      </c>
      <c r="F49" s="14">
        <f t="shared" si="3"/>
        <v>32.533350053455642</v>
      </c>
      <c r="G4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49">
        <f>INDEX(Eingabemaske!$K$2:$K$50,(MATCH(B49,Eingabemaske!$F$2:$F$50)))</f>
        <v>0</v>
      </c>
      <c r="I49" s="14">
        <f>IF(Eingabemaske!B$2="Quader",1/(1/Wasser!Z50+1/Luft!Z50+((Eingabemaske!B$12/1000)/Eingabemaske!O$3))*Eingabemaske!B$6*Eingabemaske!B$7*Wasser!B50,1/(1/Wasser!Z50+1/Luft!Z50+((Eingabemaske!B$12/1000)/Eingabemaske!O$3))*(Eingabemaske!B$6/2)^2*PI()*Wasser!B50)</f>
        <v>22.644409797633305</v>
      </c>
      <c r="J49" s="14">
        <f>IF(Eingabemaske!B$2="Quader",1/(1/Wasser!AA50+1/Luft!AA50+((Eingabemaske!B$12/1000)/Eingabemaske!O$3))*(Eingabemaske!B$6*Eingabemaske!B$5+Eingabemaske!B$7*Eingabemaske!B$5)*2*Wasser!B50,1/(1/Wasser!AA50+1/Luft!AA50+((Eingabemaske!B$12/1000)/Eingabemaske!O$3))*(Eingabemaske!B$6+Eingabemaske!B$12/2000)^2*PI()*Wasser!B50)</f>
        <v>32.848500009995504</v>
      </c>
      <c r="K49" s="14">
        <f t="shared" si="0"/>
        <v>55.492909807628806</v>
      </c>
      <c r="L49" s="14">
        <f>IF(Eingabemaske!B$2="Quader",((Eingabemaske!B$6*Eingabemaske!B$7)+((Eingabemaske!B$5*Eingabemaske!B$6)+(Eingabemaske!B$5*Eingabemaske!B$6))*2)*0.9*5.67*10^-8*((F49+273.15)^4-(E49+273.15)^4),((Eingabemaske!B$6/2)^2*PI()+Eingabemaske!B$6*PI())*0.9*5.67*10^-8*((F49+273.15)^4-(E49+273.15)^4))</f>
        <v>90.917158904273791</v>
      </c>
      <c r="M49" s="14">
        <f t="shared" si="1"/>
        <v>146.4100687119026</v>
      </c>
    </row>
    <row r="50" spans="1:13" x14ac:dyDescent="0.45">
      <c r="A50">
        <f>A2+1</f>
        <v>2</v>
      </c>
      <c r="B50">
        <v>24</v>
      </c>
      <c r="C50" s="18">
        <f t="shared" si="2"/>
        <v>1.0000000000000007</v>
      </c>
      <c r="D50" s="23">
        <v>24</v>
      </c>
      <c r="E50" s="14">
        <f>Eingabemaske!B$15-(12/PI()*SIN(PI()/12*B50))*Eingabemaske!B$17</f>
        <v>23</v>
      </c>
      <c r="F50" s="14">
        <f t="shared" si="3"/>
        <v>32.10394401774159</v>
      </c>
      <c r="G5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0">
        <f>INDEX(Eingabemaske!$K$2:$K$50,(MATCH(B50,Eingabemaske!$F$2:$F$50)))</f>
        <v>0</v>
      </c>
      <c r="I50" s="14">
        <f>IF(Eingabemaske!B$2="Quader",1/(1/Wasser!Z51+1/Luft!Z51+((Eingabemaske!B$12/1000)/Eingabemaske!O$3))*Eingabemaske!B$6*Eingabemaske!B$7*Wasser!B51,1/(1/Wasser!Z51+1/Luft!Z51+((Eingabemaske!B$12/1000)/Eingabemaske!O$3))*(Eingabemaske!B$6/2)^2*PI()*Wasser!B51)</f>
        <v>22.247943065126524</v>
      </c>
      <c r="J50" s="14">
        <f>IF(Eingabemaske!B$2="Quader",1/(1/Wasser!AA51+1/Luft!AA51+((Eingabemaske!B$12/1000)/Eingabemaske!O$3))*(Eingabemaske!B$6*Eingabemaske!B$5+Eingabemaske!B$7*Eingabemaske!B$5)*2*Wasser!B51,1/(1/Wasser!AA51+1/Luft!AA51+((Eingabemaske!B$12/1000)/Eingabemaske!O$3))*(Eingabemaske!B$6+Eingabemaske!B$12/2000)^2*PI()*Wasser!B51)</f>
        <v>32.270028403152359</v>
      </c>
      <c r="K50" s="14">
        <f t="shared" si="0"/>
        <v>54.517971468278887</v>
      </c>
      <c r="L50" s="14">
        <f>IF(Eingabemaske!B$2="Quader",((Eingabemaske!B$6*Eingabemaske!B$7)+((Eingabemaske!B$5*Eingabemaske!B$6)+(Eingabemaske!B$5*Eingabemaske!B$6))*2)*0.9*5.67*10^-8*((F50+273.15)^4-(E50+273.15)^4),((Eingabemaske!B$6/2)^2*PI()+Eingabemaske!B$6*PI())*0.9*5.67*10^-8*((F50+273.15)^4-(E50+273.15)^4))</f>
        <v>89.309133347366185</v>
      </c>
      <c r="M50" s="14">
        <f t="shared" si="1"/>
        <v>143.82710481564507</v>
      </c>
    </row>
    <row r="51" spans="1:13" x14ac:dyDescent="0.45">
      <c r="A51">
        <f t="shared" ref="A51:A114" si="4">A3+1</f>
        <v>2</v>
      </c>
      <c r="B51">
        <f>B3</f>
        <v>0.5</v>
      </c>
      <c r="C51" s="18">
        <f t="shared" ref="C51" si="5">C50+B$1</f>
        <v>1.0208333333333339</v>
      </c>
      <c r="D51" s="23">
        <v>24.5</v>
      </c>
      <c r="E51" s="14">
        <f>Eingabemaske!B$15-(12/PI()*SIN(PI()/12*B51))*Eingabemaske!B$17</f>
        <v>22.70085600279511</v>
      </c>
      <c r="F51" s="14">
        <f t="shared" si="3"/>
        <v>31.682113555871894</v>
      </c>
      <c r="G5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1">
        <f>INDEX(Eingabemaske!$K$2:$K$50,(MATCH(B51,Eingabemaske!$F$2:$F$50)))</f>
        <v>0</v>
      </c>
      <c r="I51" s="14">
        <f>IF(Eingabemaske!B$2="Quader",1/(1/Wasser!Z52+1/Luft!Z52+((Eingabemaske!B$12/1000)/Eingabemaske!O$3))*Eingabemaske!B$6*Eingabemaske!B$7*Wasser!B52,1/(1/Wasser!Z52+1/Luft!Z52+((Eingabemaske!B$12/1000)/Eingabemaske!O$3))*(Eingabemaske!B$6/2)^2*PI()*Wasser!B52)</f>
        <v>21.876331367214785</v>
      </c>
      <c r="J51" s="14">
        <f>IF(Eingabemaske!B$2="Quader",1/(1/Wasser!AA52+1/Luft!AA52+((Eingabemaske!B$12/1000)/Eingabemaske!O$3))*(Eingabemaske!B$6*Eingabemaske!B$5+Eingabemaske!B$7*Eingabemaske!B$5)*2*Wasser!B52,1/(1/Wasser!AA52+1/Luft!AA52+((Eingabemaske!B$12/1000)/Eingabemaske!O$3))*(Eingabemaske!B$6+Eingabemaske!B$12/2000)^2*PI()*Wasser!B52)</f>
        <v>31.727844434610798</v>
      </c>
      <c r="K51" s="14">
        <f t="shared" si="0"/>
        <v>53.604175801825583</v>
      </c>
      <c r="L51" s="14">
        <f>IF(Eingabemaske!B$2="Quader",((Eingabemaske!B$6*Eingabemaske!B$7)+((Eingabemaske!B$5*Eingabemaske!B$6)+(Eingabemaske!B$5*Eingabemaske!B$6))*2)*0.9*5.67*10^-8*((F51+273.15)^4-(E51+273.15)^4),((Eingabemaske!B$6/2)^2*PI()+Eingabemaske!B$6*PI())*0.9*5.67*10^-8*((F51+273.15)^4-(E51+273.15)^4))</f>
        <v>87.788606997242212</v>
      </c>
      <c r="M51" s="14">
        <f t="shared" si="1"/>
        <v>141.39278279906779</v>
      </c>
    </row>
    <row r="52" spans="1:13" x14ac:dyDescent="0.45">
      <c r="A52">
        <f t="shared" si="4"/>
        <v>2</v>
      </c>
      <c r="B52">
        <f t="shared" ref="B52:B115" si="6">B4</f>
        <v>1</v>
      </c>
      <c r="C52" s="18">
        <f t="shared" ref="C52:C58" si="7">C51+B$1</f>
        <v>1.0416666666666672</v>
      </c>
      <c r="D52" s="23">
        <v>25</v>
      </c>
      <c r="E52" s="14">
        <f>Eingabemaske!B$15-(12/PI()*SIN(PI()/12*B52))*Eingabemaske!B$17</f>
        <v>22.406830442320778</v>
      </c>
      <c r="F52" s="14">
        <f t="shared" si="3"/>
        <v>31.267422716133289</v>
      </c>
      <c r="G5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2">
        <f>INDEX(Eingabemaske!$K$2:$K$50,(MATCH(B52,Eingabemaske!$F$2:$F$50)))</f>
        <v>0</v>
      </c>
      <c r="I52" s="14">
        <f>IF(Eingabemaske!B$2="Quader",1/(1/Wasser!Z53+1/Luft!Z53+((Eingabemaske!B$12/1000)/Eingabemaske!O$3))*Eingabemaske!B$6*Eingabemaske!B$7*Wasser!B53,1/(1/Wasser!Z53+1/Luft!Z53+((Eingabemaske!B$12/1000)/Eingabemaske!O$3))*(Eingabemaske!B$6/2)^2*PI()*Wasser!B53)</f>
        <v>21.51182285710199</v>
      </c>
      <c r="J52" s="14">
        <f>IF(Eingabemaske!B$2="Quader",1/(1/Wasser!AA53+1/Luft!AA53+((Eingabemaske!B$12/1000)/Eingabemaske!O$3))*(Eingabemaske!B$6*Eingabemaske!B$5+Eingabemaske!B$7*Eingabemaske!B$5)*2*Wasser!B53,1/(1/Wasser!AA53+1/Luft!AA53+((Eingabemaske!B$12/1000)/Eingabemaske!O$3))*(Eingabemaske!B$6+Eingabemaske!B$12/2000)^2*PI()*Wasser!B53)</f>
        <v>31.196164580114047</v>
      </c>
      <c r="K52" s="14">
        <f t="shared" si="0"/>
        <v>52.707987437216033</v>
      </c>
      <c r="L52" s="14">
        <f>IF(Eingabemaske!B$2="Quader",((Eingabemaske!B$6*Eingabemaske!B$7)+((Eingabemaske!B$5*Eingabemaske!B$6)+(Eingabemaske!B$5*Eingabemaske!B$6))*2)*0.9*5.67*10^-8*((F52+273.15)^4-(E52+273.15)^4),((Eingabemaske!B$6/2)^2*PI()+Eingabemaske!B$6*PI())*0.9*5.67*10^-8*((F52+273.15)^4-(E52+273.15)^4))</f>
        <v>86.302480132177379</v>
      </c>
      <c r="M52" s="14">
        <f t="shared" si="1"/>
        <v>139.01046756939343</v>
      </c>
    </row>
    <row r="53" spans="1:13" x14ac:dyDescent="0.45">
      <c r="A53">
        <f t="shared" si="4"/>
        <v>2</v>
      </c>
      <c r="B53">
        <f t="shared" si="6"/>
        <v>1.5</v>
      </c>
      <c r="C53" s="18">
        <f t="shared" si="7"/>
        <v>1.0625000000000004</v>
      </c>
      <c r="D53" s="23">
        <v>25.5</v>
      </c>
      <c r="E53" s="14">
        <f>Eingabemaske!B$15-(12/PI()*SIN(PI()/12*B53))*Eingabemaske!B$17</f>
        <v>22.122954177436011</v>
      </c>
      <c r="F53" s="14">
        <f t="shared" si="3"/>
        <v>30.859718967839935</v>
      </c>
      <c r="G5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3">
        <f>INDEX(Eingabemaske!$K$2:$K$50,(MATCH(B53,Eingabemaske!$F$2:$F$50)))</f>
        <v>0</v>
      </c>
      <c r="I53" s="14">
        <f>IF(Eingabemaske!B$2="Quader",1/(1/Wasser!Z54+1/Luft!Z54+((Eingabemaske!B$12/1000)/Eingabemaske!O$3))*Eingabemaske!B$6*Eingabemaske!B$7*Wasser!B54,1/(1/Wasser!Z54+1/Luft!Z54+((Eingabemaske!B$12/1000)/Eingabemaske!O$3))*(Eingabemaske!B$6/2)^2*PI()*Wasser!B54)</f>
        <v>21.138058378160519</v>
      </c>
      <c r="J53" s="14">
        <f>IF(Eingabemaske!B$2="Quader",1/(1/Wasser!AA54+1/Luft!AA54+((Eingabemaske!B$12/1000)/Eingabemaske!O$3))*(Eingabemaske!B$6*Eingabemaske!B$5+Eingabemaske!B$7*Eingabemaske!B$5)*2*Wasser!B54,1/(1/Wasser!AA54+1/Luft!AA54+((Eingabemaske!B$12/1000)/Eingabemaske!O$3))*(Eingabemaske!B$6+Eingabemaske!B$12/2000)^2*PI()*Wasser!B54)</f>
        <v>30.651250051112378</v>
      </c>
      <c r="K53" s="14">
        <f t="shared" si="0"/>
        <v>51.789308429272893</v>
      </c>
      <c r="L53" s="14">
        <f>IF(Eingabemaske!B$2="Quader",((Eingabemaske!B$6*Eingabemaske!B$7)+((Eingabemaske!B$5*Eingabemaske!B$6)+(Eingabemaske!B$5*Eingabemaske!B$6))*2)*0.9*5.67*10^-8*((F53+273.15)^4-(E53+273.15)^4),((Eingabemaske!B$6/2)^2*PI()+Eingabemaske!B$6*PI())*0.9*5.67*10^-8*((F53+273.15)^4-(E53+273.15)^4))</f>
        <v>84.801995985027133</v>
      </c>
      <c r="M53" s="14">
        <f t="shared" si="1"/>
        <v>136.59130441430003</v>
      </c>
    </row>
    <row r="54" spans="1:13" x14ac:dyDescent="0.45">
      <c r="A54">
        <f t="shared" si="4"/>
        <v>2</v>
      </c>
      <c r="B54">
        <f t="shared" si="6"/>
        <v>2</v>
      </c>
      <c r="C54" s="18">
        <f t="shared" si="7"/>
        <v>1.0833333333333337</v>
      </c>
      <c r="D54" s="23">
        <v>26</v>
      </c>
      <c r="E54" s="14">
        <f>Eingabemaske!B$15-(12/PI()*SIN(PI()/12*B54))*Eingabemaske!B$17</f>
        <v>21.854084409738356</v>
      </c>
      <c r="F54" s="14">
        <f t="shared" si="3"/>
        <v>30.459110382258501</v>
      </c>
      <c r="G5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4">
        <f>INDEX(Eingabemaske!$K$2:$K$50,(MATCH(B54,Eingabemaske!$F$2:$F$50)))</f>
        <v>0</v>
      </c>
      <c r="I54" s="14">
        <f>IF(Eingabemaske!B$2="Quader",1/(1/Wasser!Z55+1/Luft!Z55+((Eingabemaske!B$12/1000)/Eingabemaske!O$3))*Eingabemaske!B$6*Eingabemaske!B$7*Wasser!B55,1/(1/Wasser!Z55+1/Luft!Z55+((Eingabemaske!B$12/1000)/Eingabemaske!O$3))*(Eingabemaske!B$6/2)^2*PI()*Wasser!B55)</f>
        <v>20.740264097785062</v>
      </c>
      <c r="J54" s="14">
        <f>IF(Eingabemaske!B$2="Quader",1/(1/Wasser!AA55+1/Luft!AA55+((Eingabemaske!B$12/1000)/Eingabemaske!O$3))*(Eingabemaske!B$6*Eingabemaske!B$5+Eingabemaske!B$7*Eingabemaske!B$5)*2*Wasser!B55,1/(1/Wasser!AA55+1/Luft!AA55+((Eingabemaske!B$12/1000)/Eingabemaske!O$3))*(Eingabemaske!B$6+Eingabemaske!B$12/2000)^2*PI()*Wasser!B55)</f>
        <v>30.071683836626164</v>
      </c>
      <c r="K54" s="14">
        <f t="shared" si="0"/>
        <v>50.811947934411222</v>
      </c>
      <c r="L54" s="14">
        <f>IF(Eingabemaske!B$2="Quader",((Eingabemaske!B$6*Eingabemaske!B$7)+((Eingabemaske!B$5*Eingabemaske!B$6)+(Eingabemaske!B$5*Eingabemaske!B$6))*2)*0.9*5.67*10^-8*((F54+273.15)^4-(E54+273.15)^4),((Eingabemaske!B$6/2)^2*PI()+Eingabemaske!B$6*PI())*0.9*5.67*10^-8*((F54+273.15)^4-(E54+273.15)^4))</f>
        <v>83.24319615772842</v>
      </c>
      <c r="M54" s="14">
        <f t="shared" si="1"/>
        <v>134.05514409213964</v>
      </c>
    </row>
    <row r="55" spans="1:13" x14ac:dyDescent="0.45">
      <c r="A55">
        <f t="shared" si="4"/>
        <v>2</v>
      </c>
      <c r="B55">
        <f t="shared" si="6"/>
        <v>2.5</v>
      </c>
      <c r="C55" s="18">
        <f t="shared" si="7"/>
        <v>1.104166666666667</v>
      </c>
      <c r="D55" s="23">
        <v>26.5</v>
      </c>
      <c r="E55" s="14">
        <f>Eingabemaske!B$15-(12/PI()*SIN(PI()/12*B55))*Eingabemaske!B$17</f>
        <v>21.604821575497898</v>
      </c>
      <c r="F55" s="14">
        <f t="shared" si="3"/>
        <v>30.065940100336476</v>
      </c>
      <c r="G5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5">
        <f>INDEX(Eingabemaske!$K$2:$K$50,(MATCH(B55,Eingabemaske!$F$2:$F$50)))</f>
        <v>0</v>
      </c>
      <c r="I55" s="14">
        <f>IF(Eingabemaske!B$2="Quader",1/(1/Wasser!Z56+1/Luft!Z56+((Eingabemaske!B$12/1000)/Eingabemaske!O$3))*Eingabemaske!B$6*Eingabemaske!B$7*Wasser!B56,1/(1/Wasser!Z56+1/Luft!Z56+((Eingabemaske!B$12/1000)/Eingabemaske!O$3))*(Eingabemaske!B$6/2)^2*PI()*Wasser!B56)</f>
        <v>20.305446865180443</v>
      </c>
      <c r="J55" s="14">
        <f>IF(Eingabemaske!B$2="Quader",1/(1/Wasser!AA56+1/Luft!AA56+((Eingabemaske!B$12/1000)/Eingabemaske!O$3))*(Eingabemaske!B$6*Eingabemaske!B$5+Eingabemaske!B$7*Eingabemaske!B$5)*2*Wasser!B56,1/(1/Wasser!AA56+1/Luft!AA56+((Eingabemaske!B$12/1000)/Eingabemaske!O$3))*(Eingabemaske!B$6+Eingabemaske!B$12/2000)^2*PI()*Wasser!B56)</f>
        <v>29.438652740144637</v>
      </c>
      <c r="K55" s="14">
        <f t="shared" si="0"/>
        <v>49.744099605325076</v>
      </c>
      <c r="L55" s="14">
        <f>IF(Eingabemaske!B$2="Quader",((Eingabemaske!B$6*Eingabemaske!B$7)+((Eingabemaske!B$5*Eingabemaske!B$6)+(Eingabemaske!B$5*Eingabemaske!B$6))*2)*0.9*5.67*10^-8*((F55+273.15)^4-(E55+273.15)^4),((Eingabemaske!B$6/2)^2*PI()+Eingabemaske!B$6*PI())*0.9*5.67*10^-8*((F55+273.15)^4-(E55+273.15)^4))</f>
        <v>81.587296439536061</v>
      </c>
      <c r="M55" s="14">
        <f t="shared" si="1"/>
        <v>131.33139604486115</v>
      </c>
    </row>
    <row r="56" spans="1:13" x14ac:dyDescent="0.45">
      <c r="A56">
        <f t="shared" si="4"/>
        <v>2</v>
      </c>
      <c r="B56">
        <f t="shared" si="6"/>
        <v>3</v>
      </c>
      <c r="C56" s="18">
        <f t="shared" si="7"/>
        <v>1.1250000000000002</v>
      </c>
      <c r="D56" s="23">
        <v>27</v>
      </c>
      <c r="E56" s="14">
        <f>Eingabemaske!B$15-(12/PI()*SIN(PI()/12*B56))*Eingabemaske!B$17</f>
        <v>21.379430630917209</v>
      </c>
      <c r="F56" s="14">
        <f t="shared" si="3"/>
        <v>29.680758298042633</v>
      </c>
      <c r="G5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6">
        <f>INDEX(Eingabemaske!$K$2:$K$50,(MATCH(B56,Eingabemaske!$F$2:$F$50)))</f>
        <v>0</v>
      </c>
      <c r="I56" s="14">
        <f>IF(Eingabemaske!B$2="Quader",1/(1/Wasser!Z57+1/Luft!Z57+((Eingabemaske!B$12/1000)/Eingabemaske!O$3))*Eingabemaske!B$6*Eingabemaske!B$7*Wasser!B57,1/(1/Wasser!Z57+1/Luft!Z57+((Eingabemaske!B$12/1000)/Eingabemaske!O$3))*(Eingabemaske!B$6/2)^2*PI()*Wasser!B57)</f>
        <v>19.822581610009681</v>
      </c>
      <c r="J56" s="14">
        <f>IF(Eingabemaske!B$2="Quader",1/(1/Wasser!AA57+1/Luft!AA57+((Eingabemaske!B$12/1000)/Eingabemaske!O$3))*(Eingabemaske!B$6*Eingabemaske!B$5+Eingabemaske!B$7*Eingabemaske!B$5)*2*Wasser!B57,1/(1/Wasser!AA57+1/Luft!AA57+((Eingabemaske!B$12/1000)/Eingabemaske!O$3))*(Eingabemaske!B$6+Eingabemaske!B$12/2000)^2*PI()*Wasser!B57)</f>
        <v>28.736218307077362</v>
      </c>
      <c r="K56" s="14">
        <f t="shared" si="0"/>
        <v>48.558799917087043</v>
      </c>
      <c r="L56" s="14">
        <f>IF(Eingabemaske!B$2="Quader",((Eingabemaske!B$6*Eingabemaske!B$7)+((Eingabemaske!B$5*Eingabemaske!B$6)+(Eingabemaske!B$5*Eingabemaske!B$6))*2)*0.9*5.67*10^-8*((F56+273.15)^4-(E56+273.15)^4),((Eingabemaske!B$6/2)^2*PI()+Eingabemaske!B$6*PI())*0.9*5.67*10^-8*((F56+273.15)^4-(E56+273.15)^4))</f>
        <v>79.800978691994416</v>
      </c>
      <c r="M56" s="14">
        <f t="shared" si="1"/>
        <v>128.35977860908145</v>
      </c>
    </row>
    <row r="57" spans="1:13" x14ac:dyDescent="0.45">
      <c r="A57">
        <f t="shared" si="4"/>
        <v>2</v>
      </c>
      <c r="B57">
        <f t="shared" si="6"/>
        <v>3.5</v>
      </c>
      <c r="C57" s="18">
        <f t="shared" si="7"/>
        <v>1.1458333333333335</v>
      </c>
      <c r="D57" s="23">
        <v>27.5</v>
      </c>
      <c r="E57" s="14">
        <f>Eingabemaske!B$15-(12/PI()*SIN(PI()/12*B57))*Eingabemaske!B$17</f>
        <v>21.181768077548242</v>
      </c>
      <c r="F57" s="14">
        <f t="shared" si="3"/>
        <v>29.304291951413713</v>
      </c>
      <c r="G5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7">
        <f>INDEX(Eingabemaske!$K$2:$K$50,(MATCH(B57,Eingabemaske!$F$2:$F$50)))</f>
        <v>0</v>
      </c>
      <c r="I57" s="14">
        <f>IF(Eingabemaske!B$2="Quader",1/(1/Wasser!Z58+1/Luft!Z58+((Eingabemaske!B$12/1000)/Eingabemaske!O$3))*Eingabemaske!B$6*Eingabemaske!B$7*Wasser!B58,1/(1/Wasser!Z58+1/Luft!Z58+((Eingabemaske!B$12/1000)/Eingabemaske!O$3))*(Eingabemaske!B$6/2)^2*PI()*Wasser!B58)</f>
        <v>19.282779937783538</v>
      </c>
      <c r="J57" s="14">
        <f>IF(Eingabemaske!B$2="Quader",1/(1/Wasser!AA58+1/Luft!AA58+((Eingabemaske!B$12/1000)/Eingabemaske!O$3))*(Eingabemaske!B$6*Eingabemaske!B$5+Eingabemaske!B$7*Eingabemaske!B$5)*2*Wasser!B58,1/(1/Wasser!AA58+1/Luft!AA58+((Eingabemaske!B$12/1000)/Eingabemaske!O$3))*(Eingabemaske!B$6+Eingabemaske!B$12/2000)^2*PI()*Wasser!B58)</f>
        <v>27.951560293627903</v>
      </c>
      <c r="K57" s="14">
        <f t="shared" si="0"/>
        <v>47.234340231411437</v>
      </c>
      <c r="L57" s="14">
        <f>IF(Eingabemaske!B$2="Quader",((Eingabemaske!B$6*Eingabemaske!B$7)+((Eingabemaske!B$5*Eingabemaske!B$6)+(Eingabemaske!B$5*Eingabemaske!B$6))*2)*0.9*5.67*10^-8*((F57+273.15)^4-(E57+273.15)^4),((Eingabemaske!B$6/2)^2*PI()+Eingabemaske!B$6*PI())*0.9*5.67*10^-8*((F57+273.15)^4-(E57+273.15)^4))</f>
        <v>77.856597860494915</v>
      </c>
      <c r="M57" s="14">
        <f t="shared" si="1"/>
        <v>125.09093809190635</v>
      </c>
    </row>
    <row r="58" spans="1:13" x14ac:dyDescent="0.45">
      <c r="A58">
        <f t="shared" si="4"/>
        <v>2</v>
      </c>
      <c r="B58">
        <f t="shared" si="6"/>
        <v>4</v>
      </c>
      <c r="C58" s="18">
        <f t="shared" si="7"/>
        <v>1.1666666666666667</v>
      </c>
      <c r="D58" s="23">
        <v>28</v>
      </c>
      <c r="E58" s="14">
        <f>Eingabemaske!B$15-(12/PI()*SIN(PI()/12*B58))*Eingabemaske!B$17</f>
        <v>21.015215976481549</v>
      </c>
      <c r="F58" s="14">
        <f t="shared" si="3"/>
        <v>28.937412785913871</v>
      </c>
      <c r="G5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8">
        <f>INDEX(Eingabemaske!$K$2:$K$50,(MATCH(B58,Eingabemaske!$F$2:$F$50)))</f>
        <v>0</v>
      </c>
      <c r="I58" s="14">
        <f>IF(Eingabemaske!B$2="Quader",1/(1/Wasser!Z59+1/Luft!Z59+((Eingabemaske!B$12/1000)/Eingabemaske!O$3))*Eingabemaske!B$6*Eingabemaske!B$7*Wasser!B59,1/(1/Wasser!Z59+1/Luft!Z59+((Eingabemaske!B$12/1000)/Eingabemaske!O$3))*(Eingabemaske!B$6/2)^2*PI()*Wasser!B59)</f>
        <v>18.679429598120805</v>
      </c>
      <c r="J58" s="14">
        <f>IF(Eingabemaske!B$2="Quader",1/(1/Wasser!AA59+1/Luft!AA59+((Eingabemaske!B$12/1000)/Eingabemaske!O$3))*(Eingabemaske!B$6*Eingabemaske!B$5+Eingabemaske!B$7*Eingabemaske!B$5)*2*Wasser!B59,1/(1/Wasser!AA59+1/Luft!AA59+((Eingabemaske!B$12/1000)/Eingabemaske!O$3))*(Eingabemaske!B$6+Eingabemaske!B$12/2000)^2*PI()*Wasser!B59)</f>
        <v>27.075177114521153</v>
      </c>
      <c r="K58" s="14">
        <f t="shared" si="0"/>
        <v>45.754606712641959</v>
      </c>
      <c r="L58" s="14">
        <f>IF(Eingabemaske!B$2="Quader",((Eingabemaske!B$6*Eingabemaske!B$7)+((Eingabemaske!B$5*Eingabemaske!B$6)+(Eingabemaske!B$5*Eingabemaske!B$6))*2)*0.9*5.67*10^-8*((F58+273.15)^4-(E58+273.15)^4),((Eingabemaske!B$6/2)^2*PI()+Eingabemaske!B$6*PI())*0.9*5.67*10^-8*((F58+273.15)^4-(E58+273.15)^4))</f>
        <v>75.73230602004223</v>
      </c>
      <c r="M58" s="14">
        <f t="shared" si="1"/>
        <v>121.48691273268419</v>
      </c>
    </row>
    <row r="59" spans="1:13" x14ac:dyDescent="0.45">
      <c r="A59">
        <f t="shared" si="4"/>
        <v>2</v>
      </c>
      <c r="B59">
        <f t="shared" si="6"/>
        <v>4.5</v>
      </c>
      <c r="C59" s="18">
        <f t="shared" ref="C59:C121" si="8">C58+B$1</f>
        <v>1.1875</v>
      </c>
      <c r="D59" s="23">
        <v>28.5</v>
      </c>
      <c r="E59" s="14">
        <f>Eingabemaske!B$15-(12/PI()*SIN(PI()/12*B59))*Eingabemaske!B$17</f>
        <v>20.882624080343351</v>
      </c>
      <c r="F59" s="14">
        <f t="shared" si="3"/>
        <v>28.581103865040863</v>
      </c>
      <c r="G5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59">
        <f>INDEX(Eingabemaske!$K$2:$K$50,(MATCH(B59,Eingabemaske!$F$2:$F$50)))</f>
        <v>0</v>
      </c>
      <c r="I59" s="14">
        <f>IF(Eingabemaske!B$2="Quader",1/(1/Wasser!Z60+1/Luft!Z60+((Eingabemaske!B$12/1000)/Eingabemaske!O$3))*Eingabemaske!B$6*Eingabemaske!B$7*Wasser!B60,1/(1/Wasser!Z60+1/Luft!Z60+((Eingabemaske!B$12/1000)/Eingabemaske!O$3))*(Eingabemaske!B$6/2)^2*PI()*Wasser!B60)</f>
        <v>18.008295597912902</v>
      </c>
      <c r="J59" s="14">
        <f>IF(Eingabemaske!B$2="Quader",1/(1/Wasser!AA60+1/Luft!AA60+((Eingabemaske!B$12/1000)/Eingabemaske!O$3))*(Eingabemaske!B$6*Eingabemaske!B$5+Eingabemaske!B$7*Eingabemaske!B$5)*2*Wasser!B60,1/(1/Wasser!AA60+1/Luft!AA60+((Eingabemaske!B$12/1000)/Eingabemaske!O$3))*(Eingabemaske!B$6+Eingabemaske!B$12/2000)^2*PI()*Wasser!B60)</f>
        <v>26.101029377608988</v>
      </c>
      <c r="K59" s="14">
        <f t="shared" si="0"/>
        <v>44.109324975521886</v>
      </c>
      <c r="L59" s="14">
        <f>IF(Eingabemaske!B$2="Quader",((Eingabemaske!B$6*Eingabemaske!B$7)+((Eingabemaske!B$5*Eingabemaske!B$6)+(Eingabemaske!B$5*Eingabemaske!B$6))*2)*0.9*5.67*10^-8*((F59+273.15)^4-(E59+273.15)^4),((Eingabemaske!B$6/2)^2*PI()+Eingabemaske!B$6*PI())*0.9*5.67*10^-8*((F59+273.15)^4-(E59+273.15)^4))</f>
        <v>73.412097558184399</v>
      </c>
      <c r="M59" s="14">
        <f t="shared" si="1"/>
        <v>117.52142253370629</v>
      </c>
    </row>
    <row r="60" spans="1:13" x14ac:dyDescent="0.45">
      <c r="A60">
        <f t="shared" si="4"/>
        <v>2</v>
      </c>
      <c r="B60">
        <f t="shared" si="6"/>
        <v>5</v>
      </c>
      <c r="C60" s="18">
        <f t="shared" si="8"/>
        <v>1.2083333333333333</v>
      </c>
      <c r="D60" s="23">
        <v>29</v>
      </c>
      <c r="E60" s="14">
        <f>Eingabemaske!B$15-(12/PI()*SIN(PI()/12*B60))*Eingabemaske!B$17</f>
        <v>20.786261073237988</v>
      </c>
      <c r="F60" s="14">
        <f t="shared" si="3"/>
        <v>28.236425328887886</v>
      </c>
      <c r="G6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0">
        <f>INDEX(Eingabemaske!$K$2:$K$50,(MATCH(B60,Eingabemaske!$F$2:$F$50)))</f>
        <v>0</v>
      </c>
      <c r="I60" s="14">
        <f>IF(Eingabemaske!B$2="Quader",1/(1/Wasser!Z61+1/Luft!Z61+((Eingabemaske!B$12/1000)/Eingabemaske!O$3))*Eingabemaske!B$6*Eingabemaske!B$7*Wasser!B61,1/(1/Wasser!Z61+1/Luft!Z61+((Eingabemaske!B$12/1000)/Eingabemaske!O$3))*(Eingabemaske!B$6/2)^2*PI()*Wasser!B61)</f>
        <v>17.267575283263319</v>
      </c>
      <c r="J60" s="14">
        <f>IF(Eingabemaske!B$2="Quader",1/(1/Wasser!AA61+1/Luft!AA61+((Eingabemaske!B$12/1000)/Eingabemaske!O$3))*(Eingabemaske!B$6*Eingabemaske!B$5+Eingabemaske!B$7*Eingabemaske!B$5)*2*Wasser!B61,1/(1/Wasser!AA61+1/Luft!AA61+((Eingabemaske!B$12/1000)/Eingabemaske!O$3))*(Eingabemaske!B$6+Eingabemaske!B$12/2000)^2*PI()*Wasser!B61)</f>
        <v>25.026614994756887</v>
      </c>
      <c r="K60" s="14">
        <f t="shared" si="0"/>
        <v>42.29419027802021</v>
      </c>
      <c r="L60" s="14">
        <f>IF(Eingabemaske!B$2="Quader",((Eingabemaske!B$6*Eingabemaske!B$7)+((Eingabemaske!B$5*Eingabemaske!B$6)+(Eingabemaske!B$5*Eingabemaske!B$6))*2)*0.9*5.67*10^-8*((F60+273.15)^4-(E60+273.15)^4),((Eingabemaske!B$6/2)^2*PI()+Eingabemaske!B$6*PI())*0.9*5.67*10^-8*((F60+273.15)^4-(E60+273.15)^4))</f>
        <v>70.885781092729587</v>
      </c>
      <c r="M60" s="14">
        <f t="shared" si="1"/>
        <v>113.1799713707498</v>
      </c>
    </row>
    <row r="61" spans="1:13" x14ac:dyDescent="0.45">
      <c r="A61">
        <f t="shared" si="4"/>
        <v>2</v>
      </c>
      <c r="B61">
        <f t="shared" si="6"/>
        <v>5.5</v>
      </c>
      <c r="C61" s="18">
        <f t="shared" si="8"/>
        <v>1.2291666666666665</v>
      </c>
      <c r="D61" s="23">
        <v>29.5</v>
      </c>
      <c r="E61" s="14">
        <f>Eingabemaske!B$15-(12/PI()*SIN(PI()/12*B61))*Eingabemaske!B$17</f>
        <v>20.727775752933908</v>
      </c>
      <c r="F61" s="14">
        <f t="shared" si="3"/>
        <v>27.904479833225452</v>
      </c>
      <c r="G6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1">
        <f>INDEX(Eingabemaske!$K$2:$K$50,(MATCH(B61,Eingabemaske!$F$2:$F$50)))</f>
        <v>0</v>
      </c>
      <c r="I61" s="14">
        <f>IF(Eingabemaske!B$2="Quader",1/(1/Wasser!Z62+1/Luft!Z62+((Eingabemaske!B$12/1000)/Eingabemaske!O$3))*Eingabemaske!B$6*Eingabemaske!B$7*Wasser!B62,1/(1/Wasser!Z62+1/Luft!Z62+((Eingabemaske!B$12/1000)/Eingabemaske!O$3))*(Eingabemaske!B$6/2)^2*PI()*Wasser!B62)</f>
        <v>16.457901600056736</v>
      </c>
      <c r="J61" s="14">
        <f>IF(Eingabemaske!B$2="Quader",1/(1/Wasser!AA62+1/Luft!AA62+((Eingabemaske!B$12/1000)/Eingabemaske!O$3))*(Eingabemaske!B$6*Eingabemaske!B$5+Eingabemaske!B$7*Eingabemaske!B$5)*2*Wasser!B62,1/(1/Wasser!AA62+1/Luft!AA62+((Eingabemaske!B$12/1000)/Eingabemaske!O$3))*(Eingabemaske!B$6+Eingabemaske!B$12/2000)^2*PI()*Wasser!B62)</f>
        <v>23.8529672682537</v>
      </c>
      <c r="K61" s="14">
        <f t="shared" si="0"/>
        <v>40.310868868310436</v>
      </c>
      <c r="L61" s="14">
        <f>IF(Eingabemaske!B$2="Quader",((Eingabemaske!B$6*Eingabemaske!B$7)+((Eingabemaske!B$5*Eingabemaske!B$6)+(Eingabemaske!B$5*Eingabemaske!B$6))*2)*0.9*5.67*10^-8*((F61+273.15)^4-(E61+273.15)^4),((Eingabemaske!B$6/2)^2*PI()+Eingabemaske!B$6*PI())*0.9*5.67*10^-8*((F61+273.15)^4-(E61+273.15)^4))</f>
        <v>68.148884521069789</v>
      </c>
      <c r="M61" s="14">
        <f t="shared" si="1"/>
        <v>108.45975338938023</v>
      </c>
    </row>
    <row r="62" spans="1:13" x14ac:dyDescent="0.45">
      <c r="A62">
        <f t="shared" si="4"/>
        <v>2</v>
      </c>
      <c r="B62">
        <f t="shared" si="6"/>
        <v>6</v>
      </c>
      <c r="C62" s="18">
        <f t="shared" si="8"/>
        <v>1.2499999999999998</v>
      </c>
      <c r="D62" s="23">
        <v>30</v>
      </c>
      <c r="E62" s="14">
        <f>Eingabemaske!B$15-(12/PI()*SIN(PI()/12*B62))*Eingabemaske!B$17</f>
        <v>20.708168819476708</v>
      </c>
      <c r="F62" s="14">
        <f t="shared" si="3"/>
        <v>27.586378263113481</v>
      </c>
      <c r="G6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2">
        <f>INDEX(Eingabemaske!$K$2:$K$50,(MATCH(B62,Eingabemaske!$F$2:$F$50)))</f>
        <v>0</v>
      </c>
      <c r="I62" s="14">
        <f>IF(Eingabemaske!B$2="Quader",1/(1/Wasser!Z63+1/Luft!Z63+((Eingabemaske!B$12/1000)/Eingabemaske!O$3))*Eingabemaske!B$6*Eingabemaske!B$7*Wasser!B63,1/(1/Wasser!Z63+1/Luft!Z63+((Eingabemaske!B$12/1000)/Eingabemaske!O$3))*(Eingabemaske!B$6/2)^2*PI()*Wasser!B63)</f>
        <v>15.582290846090213</v>
      </c>
      <c r="J62" s="14">
        <f>IF(Eingabemaske!B$2="Quader",1/(1/Wasser!AA63+1/Luft!AA63+((Eingabemaske!B$12/1000)/Eingabemaske!O$3))*(Eingabemaske!B$6*Eingabemaske!B$5+Eingabemaske!B$7*Eingabemaske!B$5)*2*Wasser!B63,1/(1/Wasser!AA63+1/Luft!AA63+((Eingabemaske!B$12/1000)/Eingabemaske!O$3))*(Eingabemaske!B$6+Eingabemaske!B$12/2000)^2*PI()*Wasser!B63)</f>
        <v>22.584570609213994</v>
      </c>
      <c r="K62" s="14">
        <f t="shared" si="0"/>
        <v>38.166861455304208</v>
      </c>
      <c r="L62" s="14">
        <f>IF(Eingabemaske!B$2="Quader",((Eingabemaske!B$6*Eingabemaske!B$7)+((Eingabemaske!B$5*Eingabemaske!B$6)+(Eingabemaske!B$5*Eingabemaske!B$6))*2)*0.9*5.67*10^-8*((F62+273.15)^4-(E62+273.15)^4),((Eingabemaske!B$6/2)^2*PI()+Eingabemaske!B$6*PI())*0.9*5.67*10^-8*((F62+273.15)^4-(E62+273.15)^4))</f>
        <v>65.202499754981986</v>
      </c>
      <c r="M62" s="14">
        <f t="shared" si="1"/>
        <v>103.3693612102862</v>
      </c>
    </row>
    <row r="63" spans="1:13" x14ac:dyDescent="0.45">
      <c r="A63">
        <f t="shared" si="4"/>
        <v>2</v>
      </c>
      <c r="B63">
        <f t="shared" si="6"/>
        <v>6.5</v>
      </c>
      <c r="C63" s="18">
        <f t="shared" si="8"/>
        <v>1.270833333333333</v>
      </c>
      <c r="D63" s="23">
        <v>30.5</v>
      </c>
      <c r="E63" s="14">
        <f>Eingabemaske!B$15-(12/PI()*SIN(PI()/12*B63))*Eingabemaske!B$17</f>
        <v>20.727775752933908</v>
      </c>
      <c r="F63" s="14">
        <f t="shared" si="3"/>
        <v>27.2832063023179</v>
      </c>
      <c r="G6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3">
        <f>INDEX(Eingabemaske!$K$2:$K$50,(MATCH(B63,Eingabemaske!$F$2:$F$50)))</f>
        <v>0</v>
      </c>
      <c r="I63" s="14">
        <f>IF(Eingabemaske!B$2="Quader",1/(1/Wasser!Z64+1/Luft!Z64+((Eingabemaske!B$12/1000)/Eingabemaske!O$3))*Eingabemaske!B$6*Eingabemaske!B$7*Wasser!B64,1/(1/Wasser!Z64+1/Luft!Z64+((Eingabemaske!B$12/1000)/Eingabemaske!O$3))*(Eingabemaske!B$6/2)^2*PI()*Wasser!B64)</f>
        <v>14.646033438904098</v>
      </c>
      <c r="J63" s="14">
        <f>IF(Eingabemaske!B$2="Quader",1/(1/Wasser!AA64+1/Luft!AA64+((Eingabemaske!B$12/1000)/Eingabemaske!O$3))*(Eingabemaske!B$6*Eingabemaske!B$5+Eingabemaske!B$7*Eingabemaske!B$5)*2*Wasser!B64,1/(1/Wasser!AA64+1/Luft!AA64+((Eingabemaske!B$12/1000)/Eingabemaske!O$3))*(Eingabemaske!B$6+Eingabemaske!B$12/2000)^2*PI()*Wasser!B64)</f>
        <v>21.229191975249279</v>
      </c>
      <c r="K63" s="14">
        <f t="shared" si="0"/>
        <v>35.875225414153377</v>
      </c>
      <c r="L63" s="14">
        <f>IF(Eingabemaske!B$2="Quader",((Eingabemaske!B$6*Eingabemaske!B$7)+((Eingabemaske!B$5*Eingabemaske!B$6)+(Eingabemaske!B$5*Eingabemaske!B$6))*2)*0.9*5.67*10^-8*((F63+273.15)^4-(E63+273.15)^4),((Eingabemaske!B$6/2)^2*PI()+Eingabemaske!B$6*PI())*0.9*5.67*10^-8*((F63+273.15)^4-(E63+273.15)^4))</f>
        <v>62.053073303594381</v>
      </c>
      <c r="M63" s="14">
        <f t="shared" si="1"/>
        <v>97.928298717747765</v>
      </c>
    </row>
    <row r="64" spans="1:13" x14ac:dyDescent="0.45">
      <c r="A64">
        <f t="shared" si="4"/>
        <v>2</v>
      </c>
      <c r="B64">
        <f t="shared" si="6"/>
        <v>7</v>
      </c>
      <c r="C64" s="18">
        <f t="shared" si="8"/>
        <v>1.2916666666666663</v>
      </c>
      <c r="D64" s="23">
        <v>31</v>
      </c>
      <c r="E64" s="14">
        <f>Eingabemaske!B$15-(12/PI()*SIN(PI()/12*B64))*Eingabemaske!B$17</f>
        <v>20.786261073237988</v>
      </c>
      <c r="F64" s="14">
        <f t="shared" si="3"/>
        <v>26.995992431669734</v>
      </c>
      <c r="G6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4">
        <f>INDEX(Eingabemaske!$K$2:$K$50,(MATCH(B64,Eingabemaske!$F$2:$F$50)))</f>
        <v>0</v>
      </c>
      <c r="I64" s="14">
        <f>IF(Eingabemaske!B$2="Quader",1/(1/Wasser!Z65+1/Luft!Z65+((Eingabemaske!B$12/1000)/Eingabemaske!O$3))*Eingabemaske!B$6*Eingabemaske!B$7*Wasser!B65,1/(1/Wasser!Z65+1/Luft!Z65+((Eingabemaske!B$12/1000)/Eingabemaske!O$3))*(Eingabemaske!B$6/2)^2*PI()*Wasser!B65)</f>
        <v>13.65652844343642</v>
      </c>
      <c r="J64" s="14">
        <f>IF(Eingabemaske!B$2="Quader",1/(1/Wasser!AA65+1/Luft!AA65+((Eingabemaske!B$12/1000)/Eingabemaske!O$3))*(Eingabemaske!B$6*Eingabemaske!B$5+Eingabemaske!B$7*Eingabemaske!B$5)*2*Wasser!B65,1/(1/Wasser!AA65+1/Luft!AA65+((Eingabemaske!B$12/1000)/Eingabemaske!O$3))*(Eingabemaske!B$6+Eingabemaske!B$12/2000)^2*PI()*Wasser!B65)</f>
        <v>19.797629556448307</v>
      </c>
      <c r="K64" s="14">
        <f t="shared" si="0"/>
        <v>33.454157999884728</v>
      </c>
      <c r="L64" s="14">
        <f>IF(Eingabemaske!B$2="Quader",((Eingabemaske!B$6*Eingabemaske!B$7)+((Eingabemaske!B$5*Eingabemaske!B$6)+(Eingabemaske!B$5*Eingabemaske!B$6))*2)*0.9*5.67*10^-8*((F64+273.15)^4-(E64+273.15)^4),((Eingabemaske!B$6/2)^2*PI()+Eingabemaske!B$6*PI())*0.9*5.67*10^-8*((F64+273.15)^4-(E64+273.15)^4))</f>
        <v>58.712148052829527</v>
      </c>
      <c r="M64" s="14">
        <f t="shared" si="1"/>
        <v>92.166306052714248</v>
      </c>
    </row>
    <row r="65" spans="1:13" x14ac:dyDescent="0.45">
      <c r="A65">
        <f t="shared" si="4"/>
        <v>2</v>
      </c>
      <c r="B65">
        <f t="shared" si="6"/>
        <v>7.5</v>
      </c>
      <c r="C65" s="18">
        <f t="shared" si="8"/>
        <v>1.3124999999999996</v>
      </c>
      <c r="D65" s="23">
        <v>31.5</v>
      </c>
      <c r="E65" s="14">
        <f>Eingabemaske!B$15-(12/PI()*SIN(PI()/12*B65))*Eingabemaske!B$17</f>
        <v>20.882624080343348</v>
      </c>
      <c r="F65" s="14">
        <f t="shared" si="3"/>
        <v>26.725677907151745</v>
      </c>
      <c r="G6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5">
        <f>INDEX(Eingabemaske!$K$2:$K$50,(MATCH(B65,Eingabemaske!$F$2:$F$50)))</f>
        <v>0</v>
      </c>
      <c r="I65" s="14">
        <f>IF(Eingabemaske!B$2="Quader",1/(1/Wasser!Z66+1/Luft!Z66+((Eingabemaske!B$12/1000)/Eingabemaske!O$3))*Eingabemaske!B$6*Eingabemaske!B$7*Wasser!B66,1/(1/Wasser!Z66+1/Luft!Z66+((Eingabemaske!B$12/1000)/Eingabemaske!O$3))*(Eingabemaske!B$6/2)^2*PI()*Wasser!B66)</f>
        <v>12.623064743586834</v>
      </c>
      <c r="J65" s="14">
        <f>IF(Eingabemaske!B$2="Quader",1/(1/Wasser!AA66+1/Luft!AA66+((Eingabemaske!B$12/1000)/Eingabemaske!O$3))*(Eingabemaske!B$6*Eingabemaske!B$5+Eingabemaske!B$7*Eingabemaske!B$5)*2*Wasser!B66,1/(1/Wasser!AA66+1/Luft!AA66+((Eingabemaske!B$12/1000)/Eingabemaske!O$3))*(Eingabemaske!B$6+Eingabemaske!B$12/2000)^2*PI()*Wasser!B66)</f>
        <v>18.303383543191394</v>
      </c>
      <c r="K65" s="14">
        <f t="shared" si="0"/>
        <v>30.926448286778228</v>
      </c>
      <c r="L65" s="14">
        <f>IF(Eingabemaske!B$2="Quader",((Eingabemaske!B$6*Eingabemaske!B$7)+((Eingabemaske!B$5*Eingabemaske!B$6)+(Eingabemaske!B$5*Eingabemaske!B$6))*2)*0.9*5.67*10^-8*((F65+273.15)^4-(E65+273.15)^4),((Eingabemaske!B$6/2)^2*PI()+Eingabemaske!B$6*PI())*0.9*5.67*10^-8*((F65+273.15)^4-(E65+273.15)^4))</f>
        <v>55.196060498120225</v>
      </c>
      <c r="M65" s="14">
        <f t="shared" si="1"/>
        <v>86.122508784898457</v>
      </c>
    </row>
    <row r="66" spans="1:13" x14ac:dyDescent="0.45">
      <c r="A66">
        <f t="shared" si="4"/>
        <v>2</v>
      </c>
      <c r="B66">
        <f t="shared" si="6"/>
        <v>8</v>
      </c>
      <c r="C66" s="18">
        <f t="shared" si="8"/>
        <v>1.3333333333333328</v>
      </c>
      <c r="D66" s="23">
        <v>32</v>
      </c>
      <c r="E66" s="14">
        <f>Eingabemaske!B$15-(12/PI()*SIN(PI()/12*B66))*Eingabemaske!B$17</f>
        <v>21.015215976481549</v>
      </c>
      <c r="F66" s="14">
        <f t="shared" si="3"/>
        <v>26.473089233377934</v>
      </c>
      <c r="G6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6">
        <f>INDEX(Eingabemaske!$K$2:$K$50,(MATCH(B66,Eingabemaske!$F$2:$F$50)))</f>
        <v>0</v>
      </c>
      <c r="I66" s="14">
        <f>IF(Eingabemaske!B$2="Quader",1/(1/Wasser!Z67+1/Luft!Z67+((Eingabemaske!B$12/1000)/Eingabemaske!O$3))*Eingabemaske!B$6*Eingabemaske!B$7*Wasser!B67,1/(1/Wasser!Z67+1/Luft!Z67+((Eingabemaske!B$12/1000)/Eingabemaske!O$3))*(Eingabemaske!B$6/2)^2*PI()*Wasser!B67)</f>
        <v>11.556553724408715</v>
      </c>
      <c r="J66" s="14">
        <f>IF(Eingabemaske!B$2="Quader",1/(1/Wasser!AA67+1/Luft!AA67+((Eingabemaske!B$12/1000)/Eingabemaske!O$3))*(Eingabemaske!B$6*Eingabemaske!B$5+Eingabemaske!B$7*Eingabemaske!B$5)*2*Wasser!B67,1/(1/Wasser!AA67+1/Luft!AA67+((Eingabemaske!B$12/1000)/Eingabemaske!O$3))*(Eingabemaske!B$6+Eingabemaske!B$12/2000)^2*PI()*Wasser!B67)</f>
        <v>16.76225684603272</v>
      </c>
      <c r="K66" s="14">
        <f t="shared" si="0"/>
        <v>28.318810570441435</v>
      </c>
      <c r="L66" s="14">
        <f>IF(Eingabemaske!B$2="Quader",((Eingabemaske!B$6*Eingabemaske!B$7)+((Eingabemaske!B$5*Eingabemaske!B$6)+(Eingabemaske!B$5*Eingabemaske!B$6))*2)*0.9*5.67*10^-8*((F66+273.15)^4-(E66+273.15)^4),((Eingabemaske!B$6/2)^2*PI()+Eingabemaske!B$6*PI())*0.9*5.67*10^-8*((F66+273.15)^4-(E66+273.15)^4))</f>
        <v>51.52559647507406</v>
      </c>
      <c r="M66" s="14">
        <f t="shared" si="1"/>
        <v>79.844407045515496</v>
      </c>
    </row>
    <row r="67" spans="1:13" x14ac:dyDescent="0.45">
      <c r="A67">
        <f t="shared" si="4"/>
        <v>2</v>
      </c>
      <c r="B67">
        <f t="shared" si="6"/>
        <v>8.5</v>
      </c>
      <c r="C67" s="18">
        <f t="shared" si="8"/>
        <v>1.3541666666666661</v>
      </c>
      <c r="D67" s="23">
        <v>32.5</v>
      </c>
      <c r="E67" s="14">
        <f>Eingabemaske!B$15-(12/PI()*SIN(PI()/12*B67))*Eingabemaske!B$17</f>
        <v>21.181768077548242</v>
      </c>
      <c r="F67" s="14">
        <f t="shared" si="3"/>
        <v>26.238913601845244</v>
      </c>
      <c r="G6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7">
        <f>INDEX(Eingabemaske!$K$2:$K$50,(MATCH(B67,Eingabemaske!$F$2:$F$50)))</f>
        <v>0</v>
      </c>
      <c r="I67" s="14">
        <f>IF(Eingabemaske!B$2="Quader",1/(1/Wasser!Z68+1/Luft!Z68+((Eingabemaske!B$12/1000)/Eingabemaske!O$3))*Eingabemaske!B$6*Eingabemaske!B$7*Wasser!B68,1/(1/Wasser!Z68+1/Luft!Z68+((Eingabemaske!B$12/1000)/Eingabemaske!O$3))*(Eingabemaske!B$6/2)^2*PI()*Wasser!B68)</f>
        <v>10.469220092506387</v>
      </c>
      <c r="J67" s="14">
        <f>IF(Eingabemaske!B$2="Quader",1/(1/Wasser!AA68+1/Luft!AA68+((Eingabemaske!B$12/1000)/Eingabemaske!O$3))*(Eingabemaske!B$6*Eingabemaske!B$5+Eingabemaske!B$7*Eingabemaske!B$5)*2*Wasser!B68,1/(1/Wasser!AA68+1/Luft!AA68+((Eingabemaske!B$12/1000)/Eingabemaske!O$3))*(Eingabemaske!B$6+Eingabemaske!B$12/2000)^2*PI()*Wasser!B68)</f>
        <v>15.191896297699127</v>
      </c>
      <c r="K67" s="14">
        <f t="shared" ref="K67:K130" si="9">I67+J67</f>
        <v>25.661116390205514</v>
      </c>
      <c r="L67" s="14">
        <f>IF(Eingabemaske!B$2="Quader",((Eingabemaske!B$6*Eingabemaske!B$7)+((Eingabemaske!B$5*Eingabemaske!B$6)+(Eingabemaske!B$5*Eingabemaske!B$6))*2)*0.9*5.67*10^-8*((F67+273.15)^4-(E67+273.15)^4),((Eingabemaske!B$6/2)^2*PI()+Eingabemaske!B$6*PI())*0.9*5.67*10^-8*((F67+273.15)^4-(E67+273.15)^4))</f>
        <v>47.725607256826947</v>
      </c>
      <c r="M67" s="14">
        <f t="shared" ref="M67:M130" si="10">K67+L67</f>
        <v>73.386723647032454</v>
      </c>
    </row>
    <row r="68" spans="1:13" x14ac:dyDescent="0.45">
      <c r="A68">
        <f t="shared" si="4"/>
        <v>2</v>
      </c>
      <c r="B68">
        <f t="shared" si="6"/>
        <v>9</v>
      </c>
      <c r="C68" s="18">
        <f t="shared" si="8"/>
        <v>1.3749999999999993</v>
      </c>
      <c r="D68" s="23">
        <v>33</v>
      </c>
      <c r="E68" s="14">
        <f>Eingabemaske!B$15-(12/PI()*SIN(PI()/12*B68))*Eingabemaske!B$17</f>
        <v>21.379430630917209</v>
      </c>
      <c r="F68" s="14">
        <f t="shared" ref="F68:F131" si="11">F67+(1/G68*(H67-I67-J67-L67)*30*60)</f>
        <v>26.023677707534425</v>
      </c>
      <c r="G6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8">
        <f>INDEX(Eingabemaske!$K$2:$K$50,(MATCH(B68,Eingabemaske!$F$2:$F$50)))</f>
        <v>0</v>
      </c>
      <c r="I68" s="14">
        <f>IF(Eingabemaske!B$2="Quader",1/(1/Wasser!Z69+1/Luft!Z69+((Eingabemaske!B$12/1000)/Eingabemaske!O$3))*Eingabemaske!B$6*Eingabemaske!B$7*Wasser!B69,1/(1/Wasser!Z69+1/Luft!Z69+((Eingabemaske!B$12/1000)/Eingabemaske!O$3))*(Eingabemaske!B$6/2)^2*PI()*Wasser!B69)</f>
        <v>9.3742589515810675</v>
      </c>
      <c r="J68" s="14">
        <f>IF(Eingabemaske!B$2="Quader",1/(1/Wasser!AA69+1/Luft!AA69+((Eingabemaske!B$12/1000)/Eingabemaske!O$3))*(Eingabemaske!B$6*Eingabemaske!B$5+Eingabemaske!B$7*Eingabemaske!B$5)*2*Wasser!B69,1/(1/Wasser!AA69+1/Luft!AA69+((Eingabemaske!B$12/1000)/Eingabemaske!O$3))*(Eingabemaske!B$6+Eingabemaske!B$12/2000)^2*PI()*Wasser!B69)</f>
        <v>13.611287066463895</v>
      </c>
      <c r="K68" s="14">
        <f t="shared" si="9"/>
        <v>22.985546018044964</v>
      </c>
      <c r="L68" s="14">
        <f>IF(Eingabemaske!B$2="Quader",((Eingabemaske!B$6*Eingabemaske!B$7)+((Eingabemaske!B$5*Eingabemaske!B$6)+(Eingabemaske!B$5*Eingabemaske!B$6))*2)*0.9*5.67*10^-8*((F68+273.15)^4-(E68+273.15)^4),((Eingabemaske!B$6/2)^2*PI()+Eingabemaske!B$6*PI())*0.9*5.67*10^-8*((F68+273.15)^4-(E68+273.15)^4))</f>
        <v>43.824586893817809</v>
      </c>
      <c r="M68" s="14">
        <f t="shared" si="10"/>
        <v>66.81013291186278</v>
      </c>
    </row>
    <row r="69" spans="1:13" x14ac:dyDescent="0.45">
      <c r="A69">
        <f t="shared" si="4"/>
        <v>2</v>
      </c>
      <c r="B69">
        <f t="shared" si="6"/>
        <v>9.5</v>
      </c>
      <c r="C69" s="18">
        <f t="shared" si="8"/>
        <v>1.3958333333333326</v>
      </c>
      <c r="D69" s="23">
        <v>33.5</v>
      </c>
      <c r="E69" s="14">
        <f>Eingabemaske!B$15-(12/PI()*SIN(PI()/12*B69))*Eingabemaske!B$17</f>
        <v>21.604821575497898</v>
      </c>
      <c r="F69" s="14">
        <f t="shared" si="11"/>
        <v>25.827730293728727</v>
      </c>
      <c r="G6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69">
        <f>INDEX(Eingabemaske!$K$2:$K$50,(MATCH(B69,Eingabemaske!$F$2:$F$50)))</f>
        <v>0</v>
      </c>
      <c r="I69" s="14">
        <f>IF(Eingabemaske!B$2="Quader",1/(1/Wasser!Z70+1/Luft!Z70+((Eingabemaske!B$12/1000)/Eingabemaske!O$3))*Eingabemaske!B$6*Eingabemaske!B$7*Wasser!B70,1/(1/Wasser!Z70+1/Luft!Z70+((Eingabemaske!B$12/1000)/Eingabemaske!O$3))*(Eingabemaske!B$6/2)^2*PI()*Wasser!B70)</f>
        <v>8.2854684355529749</v>
      </c>
      <c r="J69" s="14">
        <f>IF(Eingabemaske!B$2="Quader",1/(1/Wasser!AA70+1/Luft!AA70+((Eingabemaske!B$12/1000)/Eingabemaske!O$3))*(Eingabemaske!B$6*Eingabemaske!B$5+Eingabemaske!B$7*Eingabemaske!B$5)*2*Wasser!B70,1/(1/Wasser!AA70+1/Luft!AA70+((Eingabemaske!B$12/1000)/Eingabemaske!O$3))*(Eingabemaske!B$6+Eingabemaske!B$12/2000)^2*PI()*Wasser!B70)</f>
        <v>12.040214694872796</v>
      </c>
      <c r="K69" s="14">
        <f t="shared" si="9"/>
        <v>20.325683130425773</v>
      </c>
      <c r="L69" s="14">
        <f>IF(Eingabemaske!B$2="Quader",((Eingabemaske!B$6*Eingabemaske!B$7)+((Eingabemaske!B$5*Eingabemaske!B$6)+(Eingabemaske!B$5*Eingabemaske!B$6))*2)*0.9*5.67*10^-8*((F69+273.15)^4-(E69+273.15)^4),((Eingabemaske!B$6/2)^2*PI()+Eingabemaske!B$6*PI())*0.9*5.67*10^-8*((F69+273.15)^4-(E69+273.15)^4))</f>
        <v>39.854210989753895</v>
      </c>
      <c r="M69" s="14">
        <f t="shared" si="10"/>
        <v>60.179894120179668</v>
      </c>
    </row>
    <row r="70" spans="1:13" x14ac:dyDescent="0.45">
      <c r="A70">
        <f t="shared" si="4"/>
        <v>2</v>
      </c>
      <c r="B70">
        <f t="shared" si="6"/>
        <v>10</v>
      </c>
      <c r="C70" s="18">
        <f t="shared" si="8"/>
        <v>1.4166666666666659</v>
      </c>
      <c r="D70" s="23">
        <v>34</v>
      </c>
      <c r="E70" s="14">
        <f>Eingabemaske!B$15-(12/PI()*SIN(PI()/12*B70))*Eingabemaske!B$17</f>
        <v>21.854084409738352</v>
      </c>
      <c r="F70" s="14">
        <f t="shared" si="11"/>
        <v>25.651228704793013</v>
      </c>
      <c r="G7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0">
        <f>INDEX(Eingabemaske!$K$2:$K$50,(MATCH(B70,Eingabemaske!$F$2:$F$50)))</f>
        <v>0</v>
      </c>
      <c r="I70" s="14">
        <f>IF(Eingabemaske!B$2="Quader",1/(1/Wasser!Z71+1/Luft!Z71+((Eingabemaske!B$12/1000)/Eingabemaske!O$3))*Eingabemaske!B$6*Eingabemaske!B$7*Wasser!B71,1/(1/Wasser!Z71+1/Luft!Z71+((Eingabemaske!B$12/1000)/Eingabemaske!O$3))*(Eingabemaske!B$6/2)^2*PI()*Wasser!B71)</f>
        <v>7.2168680720997651</v>
      </c>
      <c r="J70" s="14">
        <f>IF(Eingabemaske!B$2="Quader",1/(1/Wasser!AA71+1/Luft!AA71+((Eingabemaske!B$12/1000)/Eingabemaske!O$3))*(Eingabemaske!B$6*Eingabemaske!B$5+Eingabemaske!B$7*Eingabemaske!B$5)*2*Wasser!B71,1/(1/Wasser!AA71+1/Luft!AA71+((Eingabemaske!B$12/1000)/Eingabemaske!O$3))*(Eingabemaske!B$6+Eingabemaske!B$12/2000)^2*PI()*Wasser!B71)</f>
        <v>10.498710329414592</v>
      </c>
      <c r="K70" s="14">
        <f t="shared" si="9"/>
        <v>17.715578401514357</v>
      </c>
      <c r="L70" s="14">
        <f>IF(Eingabemaske!B$2="Quader",((Eingabemaske!B$6*Eingabemaske!B$7)+((Eingabemaske!B$5*Eingabemaske!B$6)+(Eingabemaske!B$5*Eingabemaske!B$6))*2)*0.9*5.67*10^-8*((F70+273.15)^4-(E70+273.15)^4),((Eingabemaske!B$6/2)^2*PI()+Eingabemaske!B$6*PI())*0.9*5.67*10^-8*((F70+273.15)^4-(E70+273.15)^4))</f>
        <v>35.848836837148198</v>
      </c>
      <c r="M70" s="14">
        <f t="shared" si="10"/>
        <v>53.564415238662555</v>
      </c>
    </row>
    <row r="71" spans="1:13" x14ac:dyDescent="0.45">
      <c r="A71">
        <f t="shared" si="4"/>
        <v>2</v>
      </c>
      <c r="B71">
        <f t="shared" si="6"/>
        <v>10.5</v>
      </c>
      <c r="C71" s="18">
        <f t="shared" si="8"/>
        <v>1.4374999999999991</v>
      </c>
      <c r="D71" s="23">
        <v>34.5</v>
      </c>
      <c r="E71" s="14">
        <f>Eingabemaske!B$15-(12/PI()*SIN(PI()/12*B71))*Eingabemaske!B$17</f>
        <v>22.122954177436011</v>
      </c>
      <c r="F71" s="14">
        <f t="shared" si="11"/>
        <v>25.494129651392285</v>
      </c>
      <c r="G7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1">
        <f>INDEX(Eingabemaske!$K$2:$K$50,(MATCH(B71,Eingabemaske!$F$2:$F$50)))</f>
        <v>0</v>
      </c>
      <c r="I71" s="14">
        <f>IF(Eingabemaske!B$2="Quader",1/(1/Wasser!Z72+1/Luft!Z72+((Eingabemaske!B$12/1000)/Eingabemaske!O$3))*Eingabemaske!B$6*Eingabemaske!B$7*Wasser!B72,1/(1/Wasser!Z72+1/Luft!Z72+((Eingabemaske!B$12/1000)/Eingabemaske!O$3))*(Eingabemaske!B$6/2)^2*PI()*Wasser!B72)</f>
        <v>6.1823136216150036</v>
      </c>
      <c r="J71" s="14">
        <f>IF(Eingabemaske!B$2="Quader",1/(1/Wasser!AA72+1/Luft!AA72+((Eingabemaske!B$12/1000)/Eingabemaske!O$3))*(Eingabemaske!B$6*Eingabemaske!B$5+Eingabemaske!B$7*Eingabemaske!B$5)*2*Wasser!B72,1/(1/Wasser!AA72+1/Luft!AA72+((Eingabemaske!B$12/1000)/Eingabemaske!O$3))*(Eingabemaske!B$6+Eingabemaske!B$12/2000)^2*PI()*Wasser!B72)</f>
        <v>9.0064953503956815</v>
      </c>
      <c r="K71" s="14">
        <f t="shared" si="9"/>
        <v>15.188808972010685</v>
      </c>
      <c r="L71" s="14">
        <f>IF(Eingabemaske!B$2="Quader",((Eingabemaske!B$6*Eingabemaske!B$7)+((Eingabemaske!B$5*Eingabemaske!B$6)+(Eingabemaske!B$5*Eingabemaske!B$6))*2)*0.9*5.67*10^-8*((F71+273.15)^4-(E71+273.15)^4),((Eingabemaske!B$6/2)^2*PI()+Eingabemaske!B$6*PI())*0.9*5.67*10^-8*((F71+273.15)^4-(E71+273.15)^4))</f>
        <v>31.844965043472559</v>
      </c>
      <c r="M71" s="14">
        <f t="shared" si="10"/>
        <v>47.033774015483246</v>
      </c>
    </row>
    <row r="72" spans="1:13" x14ac:dyDescent="0.45">
      <c r="A72">
        <f t="shared" si="4"/>
        <v>2</v>
      </c>
      <c r="B72">
        <f t="shared" si="6"/>
        <v>11</v>
      </c>
      <c r="C72" s="18">
        <f t="shared" si="8"/>
        <v>1.4583333333333324</v>
      </c>
      <c r="D72" s="23">
        <v>35</v>
      </c>
      <c r="E72" s="14">
        <f>Eingabemaske!B$15-(12/PI()*SIN(PI()/12*B72))*Eingabemaske!B$17</f>
        <v>22.406830442320778</v>
      </c>
      <c r="F72" s="14">
        <f t="shared" si="11"/>
        <v>25.356184313190163</v>
      </c>
      <c r="G7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2">
        <f>INDEX(Eingabemaske!$K$2:$K$50,(MATCH(B72,Eingabemaske!$F$2:$F$50)))</f>
        <v>0</v>
      </c>
      <c r="I72" s="14">
        <f>IF(Eingabemaske!B$2="Quader",1/(1/Wasser!Z73+1/Luft!Z73+((Eingabemaske!B$12/1000)/Eingabemaske!O$3))*Eingabemaske!B$6*Eingabemaske!B$7*Wasser!B73,1/(1/Wasser!Z73+1/Luft!Z73+((Eingabemaske!B$12/1000)/Eingabemaske!O$3))*(Eingabemaske!B$6/2)^2*PI()*Wasser!B73)</f>
        <v>5.1951194691389038</v>
      </c>
      <c r="J72" s="14">
        <f>IF(Eingabemaske!B$2="Quader",1/(1/Wasser!AA73+1/Luft!AA73+((Eingabemaske!B$12/1000)/Eingabemaske!O$3))*(Eingabemaske!B$6*Eingabemaske!B$5+Eingabemaske!B$7*Eingabemaske!B$5)*2*Wasser!B73,1/(1/Wasser!AA73+1/Luft!AA73+((Eingabemaske!B$12/1000)/Eingabemaske!O$3))*(Eingabemaske!B$6+Eingabemaske!B$12/2000)^2*PI()*Wasser!B73)</f>
        <v>7.5824418326006935</v>
      </c>
      <c r="K72" s="14">
        <f t="shared" si="9"/>
        <v>12.777561301739597</v>
      </c>
      <c r="L72" s="14">
        <f>IF(Eingabemaske!B$2="Quader",((Eingabemaske!B$6*Eingabemaske!B$7)+((Eingabemaske!B$5*Eingabemaske!B$6)+(Eingabemaske!B$5*Eingabemaske!B$6))*2)*0.9*5.67*10^-8*((F72+273.15)^4-(E72+273.15)^4),((Eingabemaske!B$6/2)^2*PI()+Eingabemaske!B$6*PI())*0.9*5.67*10^-8*((F72+273.15)^4-(E72+273.15)^4))</f>
        <v>27.88066349073501</v>
      </c>
      <c r="M72" s="14">
        <f t="shared" si="10"/>
        <v>40.658224792474606</v>
      </c>
    </row>
    <row r="73" spans="1:13" x14ac:dyDescent="0.45">
      <c r="A73">
        <f t="shared" si="4"/>
        <v>2</v>
      </c>
      <c r="B73">
        <f t="shared" si="6"/>
        <v>11.5</v>
      </c>
      <c r="C73" s="18">
        <f t="shared" si="8"/>
        <v>1.4791666666666656</v>
      </c>
      <c r="D73" s="23">
        <v>35.5</v>
      </c>
      <c r="E73" s="14">
        <f>Eingabemaske!B$15-(12/PI()*SIN(PI()/12*B73))*Eingabemaske!B$17</f>
        <v>22.700856002795106</v>
      </c>
      <c r="F73" s="14">
        <f t="shared" si="11"/>
        <v>25.236937820917408</v>
      </c>
      <c r="G7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3">
        <f>INDEX(Eingabemaske!$K$2:$K$50,(MATCH(B73,Eingabemaske!$F$2:$F$50)))</f>
        <v>0</v>
      </c>
      <c r="I73" s="14">
        <f>IF(Eingabemaske!B$2="Quader",1/(1/Wasser!Z74+1/Luft!Z74+((Eingabemaske!B$12/1000)/Eingabemaske!O$3))*Eingabemaske!B$6*Eingabemaske!B$7*Wasser!B74,1/(1/Wasser!Z74+1/Luft!Z74+((Eingabemaske!B$12/1000)/Eingabemaske!O$3))*(Eingabemaske!B$6/2)^2*PI()*Wasser!B74)</f>
        <v>4.2676998715277987</v>
      </c>
      <c r="J73" s="14">
        <f>IF(Eingabemaske!B$2="Quader",1/(1/Wasser!AA74+1/Luft!AA74+((Eingabemaske!B$12/1000)/Eingabemaske!O$3))*(Eingabemaske!B$6*Eingabemaske!B$5+Eingabemaske!B$7*Eingabemaske!B$5)*2*Wasser!B74,1/(1/Wasser!AA74+1/Luft!AA74+((Eingabemaske!B$12/1000)/Eingabemaske!O$3))*(Eingabemaske!B$6+Eingabemaske!B$12/2000)^2*PI()*Wasser!B74)</f>
        <v>6.2440652505274459</v>
      </c>
      <c r="K73" s="14">
        <f t="shared" si="9"/>
        <v>10.511765122055245</v>
      </c>
      <c r="L73" s="14">
        <f>IF(Eingabemaske!B$2="Quader",((Eingabemaske!B$6*Eingabemaske!B$7)+((Eingabemaske!B$5*Eingabemaske!B$6)+(Eingabemaske!B$5*Eingabemaske!B$6))*2)*0.9*5.67*10^-8*((F73+273.15)^4-(E73+273.15)^4),((Eingabemaske!B$6/2)^2*PI()+Eingabemaske!B$6*PI())*0.9*5.67*10^-8*((F73+273.15)^4-(E73+273.15)^4))</f>
        <v>23.994955668212896</v>
      </c>
      <c r="M73" s="14">
        <f t="shared" si="10"/>
        <v>34.50672079026814</v>
      </c>
    </row>
    <row r="74" spans="1:13" x14ac:dyDescent="0.45">
      <c r="A74">
        <f t="shared" si="4"/>
        <v>2</v>
      </c>
      <c r="B74">
        <f t="shared" si="6"/>
        <v>12</v>
      </c>
      <c r="C74" s="18">
        <f t="shared" si="8"/>
        <v>1.4999999999999989</v>
      </c>
      <c r="D74" s="23">
        <v>36</v>
      </c>
      <c r="E74" s="14">
        <f>Eingabemaske!B$15-(12/PI()*SIN(PI()/12*B74))*Eingabemaske!B$17</f>
        <v>23</v>
      </c>
      <c r="F74" s="14">
        <f t="shared" si="11"/>
        <v>25.135733072429804</v>
      </c>
      <c r="G7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4">
        <f>INDEX(Eingabemaske!$K$2:$K$50,(MATCH(B74,Eingabemaske!$F$2:$F$50)))</f>
        <v>0</v>
      </c>
      <c r="I74" s="14">
        <f>IF(Eingabemaske!B$2="Quader",1/(1/Wasser!Z75+1/Luft!Z75+((Eingabemaske!B$12/1000)/Eingabemaske!O$3))*Eingabemaske!B$6*Eingabemaske!B$7*Wasser!B75,1/(1/Wasser!Z75+1/Luft!Z75+((Eingabemaske!B$12/1000)/Eingabemaske!O$3))*(Eingabemaske!B$6/2)^2*PI()*Wasser!B75)</f>
        <v>3.4112407609462752</v>
      </c>
      <c r="J74" s="14">
        <f>IF(Eingabemaske!B$2="Quader",1/(1/Wasser!AA75+1/Luft!AA75+((Eingabemaske!B$12/1000)/Eingabemaske!O$3))*(Eingabemaske!B$6*Eingabemaske!B$5+Eingabemaske!B$7*Eingabemaske!B$5)*2*Wasser!B75,1/(1/Wasser!AA75+1/Luft!AA75+((Eingabemaske!B$12/1000)/Eingabemaske!O$3))*(Eingabemaske!B$6+Eingabemaske!B$12/2000)^2*PI()*Wasser!B75)</f>
        <v>5.0070659650086986</v>
      </c>
      <c r="K74" s="14">
        <f t="shared" si="9"/>
        <v>8.4183067259549738</v>
      </c>
      <c r="L74" s="14">
        <f>IF(Eingabemaske!B$2="Quader",((Eingabemaske!B$6*Eingabemaske!B$7)+((Eingabemaske!B$5*Eingabemaske!B$6)+(Eingabemaske!B$5*Eingabemaske!B$6))*2)*0.9*5.67*10^-8*((F74+273.15)^4-(E74+273.15)^4),((Eingabemaske!B$6/2)^2*PI()+Eingabemaske!B$6*PI())*0.9*5.67*10^-8*((F74+273.15)^4-(E74+273.15)^4))</f>
        <v>20.22717703179179</v>
      </c>
      <c r="M74" s="14">
        <f t="shared" si="10"/>
        <v>28.645483757746764</v>
      </c>
    </row>
    <row r="75" spans="1:13" x14ac:dyDescent="0.45">
      <c r="A75">
        <f t="shared" si="4"/>
        <v>2</v>
      </c>
      <c r="B75">
        <f t="shared" si="6"/>
        <v>12.5</v>
      </c>
      <c r="C75" s="18">
        <f t="shared" si="8"/>
        <v>1.5208333333333321</v>
      </c>
      <c r="D75" s="23">
        <v>36.5</v>
      </c>
      <c r="E75" s="14">
        <f>Eingabemaske!B$15-(12/PI()*SIN(PI()/12*B75))*Eingabemaske!B$17</f>
        <v>23.29914399720489</v>
      </c>
      <c r="F75" s="14">
        <f t="shared" si="11"/>
        <v>25.051718743840631</v>
      </c>
      <c r="G7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5">
        <f>INDEX(Eingabemaske!$K$2:$K$50,(MATCH(B75,Eingabemaske!$F$2:$F$50)))</f>
        <v>0</v>
      </c>
      <c r="I75" s="14">
        <f>IF(Eingabemaske!B$2="Quader",1/(1/Wasser!Z76+1/Luft!Z76+((Eingabemaske!B$12/1000)/Eingabemaske!O$3))*Eingabemaske!B$6*Eingabemaske!B$7*Wasser!B76,1/(1/Wasser!Z76+1/Luft!Z76+((Eingabemaske!B$12/1000)/Eingabemaske!O$3))*(Eingabemaske!B$6/2)^2*PI()*Wasser!B76)</f>
        <v>2.6354150153245479</v>
      </c>
      <c r="J75" s="14">
        <f>IF(Eingabemaske!B$2="Quader",1/(1/Wasser!AA76+1/Luft!AA76+((Eingabemaske!B$12/1000)/Eingabemaske!O$3))*(Eingabemaske!B$6*Eingabemaske!B$5+Eingabemaske!B$7*Eingabemaske!B$5)*2*Wasser!B76,1/(1/Wasser!AA76+1/Luft!AA76+((Eingabemaske!B$12/1000)/Eingabemaske!O$3))*(Eingabemaske!B$6+Eingabemaske!B$12/2000)^2*PI()*Wasser!B76)</f>
        <v>3.8849371167852644</v>
      </c>
      <c r="K75" s="14">
        <f t="shared" si="9"/>
        <v>6.5203521321098119</v>
      </c>
      <c r="L75" s="14">
        <f>IF(Eingabemaske!B$2="Quader",((Eingabemaske!B$6*Eingabemaske!B$7)+((Eingabemaske!B$5*Eingabemaske!B$6)+(Eingabemaske!B$5*Eingabemaske!B$6))*2)*0.9*5.67*10^-8*((F75+273.15)^4-(E75+273.15)^4),((Eingabemaske!B$6/2)^2*PI()+Eingabemaske!B$6*PI())*0.9*5.67*10^-8*((F75+273.15)^4-(E75+273.15)^4))</f>
        <v>16.616304949078973</v>
      </c>
      <c r="M75" s="14">
        <f t="shared" si="10"/>
        <v>23.136657081188787</v>
      </c>
    </row>
    <row r="76" spans="1:13" x14ac:dyDescent="0.45">
      <c r="A76">
        <f t="shared" si="4"/>
        <v>2</v>
      </c>
      <c r="B76">
        <f t="shared" si="6"/>
        <v>13</v>
      </c>
      <c r="C76" s="18">
        <f t="shared" si="8"/>
        <v>1.5416666666666654</v>
      </c>
      <c r="D76" s="23">
        <v>37</v>
      </c>
      <c r="E76" s="14">
        <f>Eingabemaske!B$15-(12/PI()*SIN(PI()/12*B76))*Eingabemaske!B$17</f>
        <v>23.593169557679222</v>
      </c>
      <c r="F76" s="14">
        <f t="shared" si="11"/>
        <v>24.983861250948813</v>
      </c>
      <c r="G7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6">
        <f>INDEX(Eingabemaske!$K$2:$K$50,(MATCH(B76,Eingabemaske!$F$2:$F$50)))</f>
        <v>0</v>
      </c>
      <c r="I76" s="14">
        <f>IF(Eingabemaske!B$2="Quader",1/(1/Wasser!Z77+1/Luft!Z77+((Eingabemaske!B$12/1000)/Eingabemaske!O$3))*Eingabemaske!B$6*Eingabemaske!B$7*Wasser!B77,1/(1/Wasser!Z77+1/Luft!Z77+((Eingabemaske!B$12/1000)/Eingabemaske!O$3))*(Eingabemaske!B$6/2)^2*PI()*Wasser!B77)</f>
        <v>1.9481577134128141</v>
      </c>
      <c r="J76" s="14">
        <f>IF(Eingabemaske!B$2="Quader",1/(1/Wasser!AA77+1/Luft!AA77+((Eingabemaske!B$12/1000)/Eingabemaske!O$3))*(Eingabemaske!B$6*Eingabemaske!B$5+Eingabemaske!B$7*Eingabemaske!B$5)*2*Wasser!B77,1/(1/Wasser!AA77+1/Luft!AA77+((Eingabemaske!B$12/1000)/Eingabemaske!O$3))*(Eingabemaske!B$6+Eingabemaske!B$12/2000)^2*PI()*Wasser!B77)</f>
        <v>2.8886606220645881</v>
      </c>
      <c r="K76" s="14">
        <f t="shared" si="9"/>
        <v>4.8368183354774024</v>
      </c>
      <c r="L76" s="14">
        <f>IF(Eingabemaske!B$2="Quader",((Eingabemaske!B$6*Eingabemaske!B$7)+((Eingabemaske!B$5*Eingabemaske!B$6)+(Eingabemaske!B$5*Eingabemaske!B$6))*2)*0.9*5.67*10^-8*((F76+273.15)^4-(E76+273.15)^4),((Eingabemaske!B$6/2)^2*PI()+Eingabemaske!B$6*PI())*0.9*5.67*10^-8*((F76+273.15)^4-(E76+273.15)^4))</f>
        <v>13.200269789381904</v>
      </c>
      <c r="M76" s="14">
        <f t="shared" si="10"/>
        <v>18.037088124859306</v>
      </c>
    </row>
    <row r="77" spans="1:13" x14ac:dyDescent="0.45">
      <c r="A77">
        <f t="shared" si="4"/>
        <v>2</v>
      </c>
      <c r="B77">
        <f t="shared" si="6"/>
        <v>13.5</v>
      </c>
      <c r="C77" s="18">
        <f t="shared" si="8"/>
        <v>1.5624999999999987</v>
      </c>
      <c r="D77" s="23">
        <v>37.5</v>
      </c>
      <c r="E77" s="14">
        <f>Eingabemaske!B$15-(12/PI()*SIN(PI()/12*B77))*Eingabemaske!B$17</f>
        <v>23.877045822563989</v>
      </c>
      <c r="F77" s="14">
        <f t="shared" si="11"/>
        <v>24.930960281939903</v>
      </c>
      <c r="G7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7">
        <f>INDEX(Eingabemaske!$K$2:$K$50,(MATCH(B77,Eingabemaske!$F$2:$F$50)))</f>
        <v>0</v>
      </c>
      <c r="I77" s="14">
        <f>IF(Eingabemaske!B$2="Quader",1/(1/Wasser!Z78+1/Luft!Z78+((Eingabemaske!B$12/1000)/Eingabemaske!O$3))*Eingabemaske!B$6*Eingabemaske!B$7*Wasser!B78,1/(1/Wasser!Z78+1/Luft!Z78+((Eingabemaske!B$12/1000)/Eingabemaske!O$3))*(Eingabemaske!B$6/2)^2*PI()*Wasser!B78)</f>
        <v>1.3555283844728798</v>
      </c>
      <c r="J77" s="14">
        <f>IF(Eingabemaske!B$2="Quader",1/(1/Wasser!AA78+1/Luft!AA78+((Eingabemaske!B$12/1000)/Eingabemaske!O$3))*(Eingabemaske!B$6*Eingabemaske!B$5+Eingabemaske!B$7*Eingabemaske!B$5)*2*Wasser!B78,1/(1/Wasser!AA78+1/Luft!AA78+((Eingabemaske!B$12/1000)/Eingabemaske!O$3))*(Eingabemaske!B$6+Eingabemaske!B$12/2000)^2*PI()*Wasser!B78)</f>
        <v>2.0265256418658169</v>
      </c>
      <c r="K77" s="14">
        <f t="shared" si="9"/>
        <v>3.3820540263386967</v>
      </c>
      <c r="L77" s="14">
        <f>IF(Eingabemaske!B$2="Quader",((Eingabemaske!B$6*Eingabemaske!B$7)+((Eingabemaske!B$5*Eingabemaske!B$6)+(Eingabemaske!B$5*Eingabemaske!B$6))*2)*0.9*5.67*10^-8*((F77+273.15)^4-(E77+273.15)^4),((Eingabemaske!B$6/2)^2*PI()+Eingabemaske!B$6*PI())*0.9*5.67*10^-8*((F77+273.15)^4-(E77+273.15)^4))</f>
        <v>10.015256489970955</v>
      </c>
      <c r="M77" s="14">
        <f t="shared" si="10"/>
        <v>13.397310516309652</v>
      </c>
    </row>
    <row r="78" spans="1:13" x14ac:dyDescent="0.45">
      <c r="A78">
        <f t="shared" si="4"/>
        <v>2</v>
      </c>
      <c r="B78">
        <f t="shared" si="6"/>
        <v>14</v>
      </c>
      <c r="C78" s="18">
        <f t="shared" si="8"/>
        <v>1.5833333333333319</v>
      </c>
      <c r="D78" s="23">
        <v>38</v>
      </c>
      <c r="E78" s="14">
        <f>Eingabemaske!B$15-(12/PI()*SIN(PI()/12*B78))*Eingabemaske!B$17</f>
        <v>24.145915590261644</v>
      </c>
      <c r="F78" s="14">
        <f t="shared" si="11"/>
        <v>24.891667314942129</v>
      </c>
      <c r="G7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8">
        <f>INDEX(Eingabemaske!$K$2:$K$50,(MATCH(B78,Eingabemaske!$F$2:$F$50)))</f>
        <v>0</v>
      </c>
      <c r="I78" s="14">
        <f>IF(Eingabemaske!B$2="Quader",1/(1/Wasser!Z79+1/Luft!Z79+((Eingabemaske!B$12/1000)/Eingabemaske!O$3))*Eingabemaske!B$6*Eingabemaske!B$7*Wasser!B79,1/(1/Wasser!Z79+1/Luft!Z79+((Eingabemaske!B$12/1000)/Eingabemaske!O$3))*(Eingabemaske!B$6/2)^2*PI()*Wasser!B79)</f>
        <v>0.86171953620803887</v>
      </c>
      <c r="J78" s="14">
        <f>IF(Eingabemaske!B$2="Quader",1/(1/Wasser!AA79+1/Luft!AA79+((Eingabemaske!B$12/1000)/Eingabemaske!O$3))*(Eingabemaske!B$6*Eingabemaske!B$5+Eingabemaske!B$7*Eingabemaske!B$5)*2*Wasser!B79,1/(1/Wasser!AA79+1/Luft!AA79+((Eingabemaske!B$12/1000)/Eingabemaske!O$3))*(Eingabemaske!B$6+Eingabemaske!B$12/2000)^2*PI()*Wasser!B79)</f>
        <v>1.3041436836812204</v>
      </c>
      <c r="K78" s="14">
        <f t="shared" si="9"/>
        <v>2.1658632198892591</v>
      </c>
      <c r="L78" s="14">
        <f>IF(Eingabemaske!B$2="Quader",((Eingabemaske!B$6*Eingabemaske!B$7)+((Eingabemaske!B$5*Eingabemaske!B$6)+(Eingabemaske!B$5*Eingabemaske!B$6))*2)*0.9*5.67*10^-8*((F78+273.15)^4-(E78+273.15)^4),((Eingabemaske!B$6/2)^2*PI()+Eingabemaske!B$6*PI())*0.9*5.67*10^-8*((F78+273.15)^4-(E78+273.15)^4))</f>
        <v>7.0950068592838855</v>
      </c>
      <c r="M78" s="14">
        <f t="shared" si="10"/>
        <v>9.2608700791731451</v>
      </c>
    </row>
    <row r="79" spans="1:13" x14ac:dyDescent="0.45">
      <c r="A79">
        <f t="shared" si="4"/>
        <v>2</v>
      </c>
      <c r="B79">
        <f t="shared" si="6"/>
        <v>14.5</v>
      </c>
      <c r="C79" s="18">
        <f t="shared" si="8"/>
        <v>1.6041666666666652</v>
      </c>
      <c r="D79" s="23">
        <v>38.5</v>
      </c>
      <c r="E79" s="14">
        <f>Eingabemaske!B$15-(12/PI()*SIN(PI()/12*B79))*Eingabemaske!B$17</f>
        <v>24.395178424502102</v>
      </c>
      <c r="F79" s="14">
        <f t="shared" si="11"/>
        <v>24.864506112553887</v>
      </c>
      <c r="G7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79">
        <f>INDEX(Eingabemaske!$K$2:$K$50,(MATCH(B79,Eingabemaske!$F$2:$F$50)))</f>
        <v>0</v>
      </c>
      <c r="I79" s="14">
        <f>IF(Eingabemaske!B$2="Quader",1/(1/Wasser!Z80+1/Luft!Z80+((Eingabemaske!B$12/1000)/Eingabemaske!O$3))*Eingabemaske!B$6*Eingabemaske!B$7*Wasser!B80,1/(1/Wasser!Z80+1/Luft!Z80+((Eingabemaske!B$12/1000)/Eingabemaske!O$3))*(Eingabemaske!B$6/2)^2*PI()*Wasser!B80)</f>
        <v>0.46938643318029505</v>
      </c>
      <c r="J79" s="14">
        <f>IF(Eingabemaske!B$2="Quader",1/(1/Wasser!AA80+1/Luft!AA80+((Eingabemaske!B$12/1000)/Eingabemaske!O$3))*(Eingabemaske!B$6*Eingabemaske!B$5+Eingabemaske!B$7*Eingabemaske!B$5)*2*Wasser!B80,1/(1/Wasser!AA80+1/Luft!AA80+((Eingabemaske!B$12/1000)/Eingabemaske!O$3))*(Eingabemaske!B$6+Eingabemaske!B$12/2000)^2*PI()*Wasser!B80)</f>
        <v>0.72487715579617518</v>
      </c>
      <c r="K79" s="14">
        <f t="shared" si="9"/>
        <v>1.1942635889764701</v>
      </c>
      <c r="L79" s="14">
        <f>IF(Eingabemaske!B$2="Quader",((Eingabemaske!B$6*Eingabemaske!B$7)+((Eingabemaske!B$5*Eingabemaske!B$6)+(Eingabemaske!B$5*Eingabemaske!B$6))*2)*0.9*5.67*10^-8*((F79+273.15)^4-(E79+273.15)^4),((Eingabemaske!B$6/2)^2*PI()+Eingabemaske!B$6*PI())*0.9*5.67*10^-8*((F79+273.15)^4-(E79+273.15)^4))</f>
        <v>4.4701314230105567</v>
      </c>
      <c r="M79" s="14">
        <f t="shared" si="10"/>
        <v>5.6643950119870272</v>
      </c>
    </row>
    <row r="80" spans="1:13" x14ac:dyDescent="0.45">
      <c r="A80">
        <f t="shared" si="4"/>
        <v>2</v>
      </c>
      <c r="B80">
        <f t="shared" si="6"/>
        <v>15</v>
      </c>
      <c r="C80" s="18">
        <f t="shared" si="8"/>
        <v>1.6249999999999984</v>
      </c>
      <c r="D80" s="23">
        <v>39</v>
      </c>
      <c r="E80" s="14">
        <f>Eingabemaske!B$15-(12/PI()*SIN(PI()/12*B80))*Eingabemaske!B$17</f>
        <v>24.620569369082791</v>
      </c>
      <c r="F80" s="14">
        <f t="shared" si="11"/>
        <v>24.847893010543793</v>
      </c>
      <c r="G8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0">
        <f>INDEX(Eingabemaske!$K$2:$K$50,(MATCH(B80,Eingabemaske!$F$2:$F$50)))</f>
        <v>0</v>
      </c>
      <c r="I80" s="14">
        <f>IF(Eingabemaske!B$2="Quader",1/(1/Wasser!Z81+1/Luft!Z81+((Eingabemaske!B$12/1000)/Eingabemaske!O$3))*Eingabemaske!B$6*Eingabemaske!B$7*Wasser!B81,1/(1/Wasser!Z81+1/Luft!Z81+((Eingabemaske!B$12/1000)/Eingabemaske!O$3))*(Eingabemaske!B$6/2)^2*PI()*Wasser!B81)</f>
        <v>0.18103583650758179</v>
      </c>
      <c r="J80" s="14">
        <f>IF(Eingabemaske!B$2="Quader",1/(1/Wasser!AA81+1/Luft!AA81+((Eingabemaske!B$12/1000)/Eingabemaske!O$3))*(Eingabemaske!B$6*Eingabemaske!B$5+Eingabemaske!B$7*Eingabemaske!B$5)*2*Wasser!B81,1/(1/Wasser!AA81+1/Luft!AA81+((Eingabemaske!B$12/1000)/Eingabemaske!O$3))*(Eingabemaske!B$6+Eingabemaske!B$12/2000)^2*PI()*Wasser!B81)</f>
        <v>0.29158267715731523</v>
      </c>
      <c r="K80" s="14">
        <f t="shared" si="9"/>
        <v>0.47261851366489704</v>
      </c>
      <c r="L80" s="14">
        <f>IF(Eingabemaske!B$2="Quader",((Eingabemaske!B$6*Eingabemaske!B$7)+((Eingabemaske!B$5*Eingabemaske!B$6)+(Eingabemaske!B$5*Eingabemaske!B$6))*2)*0.9*5.67*10^-8*((F80+273.15)^4-(E80+273.15)^4),((Eingabemaske!B$6/2)^2*PI()+Eingabemaske!B$6*PI())*0.9*5.67*10^-8*((F80+273.15)^4-(E80+273.15)^4))</f>
        <v>2.1674304412364447</v>
      </c>
      <c r="M80" s="14">
        <f t="shared" si="10"/>
        <v>2.6400489549013417</v>
      </c>
    </row>
    <row r="81" spans="1:13" x14ac:dyDescent="0.45">
      <c r="A81">
        <f t="shared" si="4"/>
        <v>2</v>
      </c>
      <c r="B81">
        <f t="shared" si="6"/>
        <v>15.5</v>
      </c>
      <c r="C81" s="18">
        <f t="shared" si="8"/>
        <v>1.6458333333333317</v>
      </c>
      <c r="D81" s="23">
        <v>39.5</v>
      </c>
      <c r="E81" s="14">
        <f>Eingabemaske!B$15-(12/PI()*SIN(PI()/12*B81))*Eingabemaske!B$17</f>
        <v>24.818231922451758</v>
      </c>
      <c r="F81" s="14">
        <f t="shared" si="11"/>
        <v>24.840150011952311</v>
      </c>
      <c r="G8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1">
        <f>INDEX(Eingabemaske!$K$2:$K$50,(MATCH(B81,Eingabemaske!$F$2:$F$50)))</f>
        <v>0</v>
      </c>
      <c r="I81" s="14">
        <f>IF(Eingabemaske!B$2="Quader",1/(1/Wasser!Z82+1/Luft!Z82+((Eingabemaske!B$12/1000)/Eingabemaske!O$3))*Eingabemaske!B$6*Eingabemaske!B$7*Wasser!B82,1/(1/Wasser!Z82+1/Luft!Z82+((Eingabemaske!B$12/1000)/Eingabemaske!O$3))*(Eingabemaske!B$6/2)^2*PI()*Wasser!B82)</f>
        <v>8.383341755012973E-3</v>
      </c>
      <c r="J81" s="14">
        <f>IF(Eingabemaske!B$2="Quader",1/(1/Wasser!AA82+1/Luft!AA82+((Eingabemaske!B$12/1000)/Eingabemaske!O$3))*(Eingabemaske!B$6*Eingabemaske!B$5+Eingabemaske!B$7*Eingabemaske!B$5)*2*Wasser!B82,1/(1/Wasser!AA82+1/Luft!AA82+((Eingabemaske!B$12/1000)/Eingabemaske!O$3))*(Eingabemaske!B$6+Eingabemaske!B$12/2000)^2*PI()*Wasser!B82)</f>
        <v>1.7593110977150994E-2</v>
      </c>
      <c r="K81" s="14">
        <f t="shared" si="9"/>
        <v>2.5976452732163965E-2</v>
      </c>
      <c r="L81" s="14">
        <f>IF(Eingabemaske!B$2="Quader",((Eingabemaske!B$6*Eingabemaske!B$7)+((Eingabemaske!B$5*Eingabemaske!B$6)+(Eingabemaske!B$5*Eingabemaske!B$6))*2)*0.9*5.67*10^-8*((F81+273.15)^4-(E81+273.15)^4),((Eingabemaske!B$6/2)^2*PI()+Eingabemaske!B$6*PI())*0.9*5.67*10^-8*((F81+273.15)^4-(E81+273.15)^4))</f>
        <v>0.20917918461246152</v>
      </c>
      <c r="M81" s="14">
        <f t="shared" si="10"/>
        <v>0.23515563734462547</v>
      </c>
    </row>
    <row r="82" spans="1:13" x14ac:dyDescent="0.45">
      <c r="A82">
        <f t="shared" si="4"/>
        <v>2</v>
      </c>
      <c r="B82">
        <f t="shared" si="6"/>
        <v>16</v>
      </c>
      <c r="C82" s="18">
        <f t="shared" si="8"/>
        <v>1.666666666666665</v>
      </c>
      <c r="D82" s="23">
        <v>40</v>
      </c>
      <c r="E82" s="14">
        <f>Eingabemaske!B$15-(12/PI()*SIN(PI()/12*B82))*Eingabemaske!B$17</f>
        <v>24.984784023518451</v>
      </c>
      <c r="F82" s="14">
        <f t="shared" si="11"/>
        <v>24.839460324071577</v>
      </c>
      <c r="G8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2">
        <f>INDEX(Eingabemaske!$K$2:$K$50,(MATCH(B82,Eingabemaske!$F$2:$F$50)))</f>
        <v>300</v>
      </c>
      <c r="I82" s="14">
        <f>IF(Eingabemaske!B$2="Quader",1/(1/Wasser!Z83+1/Luft!Z83+((Eingabemaske!B$12/1000)/Eingabemaske!O$3))*Eingabemaske!B$6*Eingabemaske!B$7*Wasser!B83,1/(1/Wasser!Z83+1/Luft!Z83+((Eingabemaske!B$12/1000)/Eingabemaske!O$3))*(Eingabemaske!B$6/2)^2*PI()*Wasser!B83)</f>
        <v>-0.10042090064565645</v>
      </c>
      <c r="J82" s="14">
        <f>IF(Eingabemaske!B$2="Quader",1/(1/Wasser!AA83+1/Luft!AA83+((Eingabemaske!B$12/1000)/Eingabemaske!O$3))*(Eingabemaske!B$6*Eingabemaske!B$5+Eingabemaske!B$7*Eingabemaske!B$5)*2*Wasser!B83,1/(1/Wasser!AA83+1/Luft!AA83+((Eingabemaske!B$12/1000)/Eingabemaske!O$3))*(Eingabemaske!B$6+Eingabemaske!B$12/2000)^2*PI()*Wasser!B83)</f>
        <v>-0.16732875033163097</v>
      </c>
      <c r="K82" s="14">
        <f t="shared" si="9"/>
        <v>-0.26774965097728742</v>
      </c>
      <c r="L82" s="14">
        <f>IF(Eingabemaske!B$2="Quader",((Eingabemaske!B$6*Eingabemaske!B$7)+((Eingabemaske!B$5*Eingabemaske!B$6)+(Eingabemaske!B$5*Eingabemaske!B$6))*2)*0.9*5.67*10^-8*((F82+273.15)^4-(E82+273.15)^4),((Eingabemaske!B$6/2)^2*PI()+Eingabemaske!B$6*PI())*0.9*5.67*10^-8*((F82+273.15)^4-(E82+273.15)^4))</f>
        <v>-1.388080961878444</v>
      </c>
      <c r="M82" s="14">
        <f t="shared" si="10"/>
        <v>-1.6558306128557314</v>
      </c>
    </row>
    <row r="83" spans="1:13" x14ac:dyDescent="0.45">
      <c r="A83">
        <f t="shared" si="4"/>
        <v>2</v>
      </c>
      <c r="B83">
        <f t="shared" si="6"/>
        <v>16.5</v>
      </c>
      <c r="C83" s="18">
        <f t="shared" si="8"/>
        <v>1.6874999999999982</v>
      </c>
      <c r="D83" s="23">
        <v>40.5</v>
      </c>
      <c r="E83" s="14">
        <f>Eingabemaske!B$15-(12/PI()*SIN(PI()/12*B83))*Eingabemaske!B$17</f>
        <v>25.117375919656649</v>
      </c>
      <c r="F83" s="14">
        <f t="shared" si="11"/>
        <v>25.724186596746058</v>
      </c>
      <c r="G8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3">
        <f>INDEX(Eingabemaske!$K$2:$K$50,(MATCH(B83,Eingabemaske!$F$2:$F$50)))</f>
        <v>300</v>
      </c>
      <c r="I83" s="14">
        <f>IF(Eingabemaske!B$2="Quader",1/(1/Wasser!Z84+1/Luft!Z84+((Eingabemaske!B$12/1000)/Eingabemaske!O$3))*Eingabemaske!B$6*Eingabemaske!B$7*Wasser!B84,1/(1/Wasser!Z84+1/Luft!Z84+((Eingabemaske!B$12/1000)/Eingabemaske!O$3))*(Eingabemaske!B$6/2)^2*PI()*Wasser!B84)</f>
        <v>0.65642399231151927</v>
      </c>
      <c r="J83" s="14">
        <f>IF(Eingabemaske!B$2="Quader",1/(1/Wasser!AA84+1/Luft!AA84+((Eingabemaske!B$12/1000)/Eingabemaske!O$3))*(Eingabemaske!B$6*Eingabemaske!B$5+Eingabemaske!B$7*Eingabemaske!B$5)*2*Wasser!B84,1/(1/Wasser!AA84+1/Luft!AA84+((Eingabemaske!B$12/1000)/Eingabemaske!O$3))*(Eingabemaske!B$6+Eingabemaske!B$12/2000)^2*PI()*Wasser!B84)</f>
        <v>1.0023282878773008</v>
      </c>
      <c r="K83" s="14">
        <f t="shared" si="9"/>
        <v>1.6587522801888199</v>
      </c>
      <c r="L83" s="14">
        <f>IF(Eingabemaske!B$2="Quader",((Eingabemaske!B$6*Eingabemaske!B$7)+((Eingabemaske!B$5*Eingabemaske!B$6)+(Eingabemaske!B$5*Eingabemaske!B$6))*2)*0.9*5.67*10^-8*((F83+273.15)^4-(E83+273.15)^4),((Eingabemaske!B$6/2)^2*PI()+Eingabemaske!B$6*PI())*0.9*5.67*10^-8*((F83+273.15)^4-(E83+273.15)^4))</f>
        <v>5.8257726854028062</v>
      </c>
      <c r="M83" s="14">
        <f t="shared" si="10"/>
        <v>7.4845249655916266</v>
      </c>
    </row>
    <row r="84" spans="1:13" x14ac:dyDescent="0.45">
      <c r="A84">
        <f t="shared" si="4"/>
        <v>2</v>
      </c>
      <c r="B84">
        <f t="shared" si="6"/>
        <v>17</v>
      </c>
      <c r="C84" s="18">
        <f t="shared" si="8"/>
        <v>1.7083333333333315</v>
      </c>
      <c r="D84" s="23">
        <v>41</v>
      </c>
      <c r="E84" s="14">
        <f>Eingabemaske!B$15-(12/PI()*SIN(PI()/12*B84))*Eingabemaske!B$17</f>
        <v>25.213738926762012</v>
      </c>
      <c r="F84" s="14">
        <f t="shared" si="11"/>
        <v>26.582105123966357</v>
      </c>
      <c r="G8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4">
        <f>INDEX(Eingabemaske!$K$2:$K$50,(MATCH(B84,Eingabemaske!$F$2:$F$50)))</f>
        <v>300</v>
      </c>
      <c r="I84" s="14">
        <f>IF(Eingabemaske!B$2="Quader",1/(1/Wasser!Z85+1/Luft!Z85+((Eingabemaske!B$12/1000)/Eingabemaske!O$3))*Eingabemaske!B$6*Eingabemaske!B$7*Wasser!B85,1/(1/Wasser!Z85+1/Luft!Z85+((Eingabemaske!B$12/1000)/Eingabemaske!O$3))*(Eingabemaske!B$6/2)^2*PI()*Wasser!B85)</f>
        <v>1.9010895984274636</v>
      </c>
      <c r="J84" s="14">
        <f>IF(Eingabemaske!B$2="Quader",1/(1/Wasser!AA85+1/Luft!AA85+((Eingabemaske!B$12/1000)/Eingabemaske!O$3))*(Eingabemaske!B$6*Eingabemaske!B$5+Eingabemaske!B$7*Eingabemaske!B$5)*2*Wasser!B85,1/(1/Wasser!AA85+1/Luft!AA85+((Eingabemaske!B$12/1000)/Eingabemaske!O$3))*(Eingabemaske!B$6+Eingabemaske!B$12/2000)^2*PI()*Wasser!B85)</f>
        <v>2.8221238336880279</v>
      </c>
      <c r="K84" s="14">
        <f t="shared" si="9"/>
        <v>4.7232134321154913</v>
      </c>
      <c r="L84" s="14">
        <f>IF(Eingabemaske!B$2="Quader",((Eingabemaske!B$6*Eingabemaske!B$7)+((Eingabemaske!B$5*Eingabemaske!B$6)+(Eingabemaske!B$5*Eingabemaske!B$6))*2)*0.9*5.67*10^-8*((F84+273.15)^4-(E84+273.15)^4),((Eingabemaske!B$6/2)^2*PI()+Eingabemaske!B$6*PI())*0.9*5.67*10^-8*((F84+273.15)^4-(E84+273.15)^4))</f>
        <v>13.200334505146582</v>
      </c>
      <c r="M84" s="14">
        <f t="shared" si="10"/>
        <v>17.923547937262072</v>
      </c>
    </row>
    <row r="85" spans="1:13" x14ac:dyDescent="0.45">
      <c r="A85">
        <f t="shared" si="4"/>
        <v>2</v>
      </c>
      <c r="B85">
        <f t="shared" si="6"/>
        <v>17.5</v>
      </c>
      <c r="C85" s="18">
        <f t="shared" si="8"/>
        <v>1.7291666666666647</v>
      </c>
      <c r="D85" s="23">
        <v>41.5</v>
      </c>
      <c r="E85" s="14">
        <f>Eingabemaske!B$15-(12/PI()*SIN(PI()/12*B85))*Eingabemaske!B$17</f>
        <v>25.272224247066092</v>
      </c>
      <c r="F85" s="14">
        <f t="shared" si="11"/>
        <v>27.409407044621069</v>
      </c>
      <c r="G8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5">
        <f>INDEX(Eingabemaske!$K$2:$K$50,(MATCH(B85,Eingabemaske!$F$2:$F$50)))</f>
        <v>300</v>
      </c>
      <c r="I85" s="14">
        <f>IF(Eingabemaske!B$2="Quader",1/(1/Wasser!Z86+1/Luft!Z86+((Eingabemaske!B$12/1000)/Eingabemaske!O$3))*Eingabemaske!B$6*Eingabemaske!B$7*Wasser!B86,1/(1/Wasser!Z86+1/Luft!Z86+((Eingabemaske!B$12/1000)/Eingabemaske!O$3))*(Eingabemaske!B$6/2)^2*PI()*Wasser!B86)</f>
        <v>3.3984819451851545</v>
      </c>
      <c r="J85" s="14">
        <f>IF(Eingabemaske!B$2="Quader",1/(1/Wasser!AA86+1/Luft!AA86+((Eingabemaske!B$12/1000)/Eingabemaske!O$3))*(Eingabemaske!B$6*Eingabemaske!B$5+Eingabemaske!B$7*Eingabemaske!B$5)*2*Wasser!B86,1/(1/Wasser!AA86+1/Luft!AA86+((Eingabemaske!B$12/1000)/Eingabemaske!O$3))*(Eingabemaske!B$6+Eingabemaske!B$12/2000)^2*PI()*Wasser!B86)</f>
        <v>4.9926534817467028</v>
      </c>
      <c r="K85" s="14">
        <f t="shared" si="9"/>
        <v>8.3911354269318572</v>
      </c>
      <c r="L85" s="14">
        <f>IF(Eingabemaske!B$2="Quader",((Eingabemaske!B$6*Eingabemaske!B$7)+((Eingabemaske!B$5*Eingabemaske!B$6)+(Eingabemaske!B$5*Eingabemaske!B$6))*2)*0.9*5.67*10^-8*((F85+273.15)^4-(E85+273.15)^4),((Eingabemaske!B$6/2)^2*PI()+Eingabemaske!B$6*PI())*0.9*5.67*10^-8*((F85+273.15)^4-(E85+273.15)^4))</f>
        <v>20.70883575635996</v>
      </c>
      <c r="M85" s="14">
        <f t="shared" si="10"/>
        <v>29.099971183291817</v>
      </c>
    </row>
    <row r="86" spans="1:13" x14ac:dyDescent="0.45">
      <c r="A86">
        <f t="shared" si="4"/>
        <v>2</v>
      </c>
      <c r="B86">
        <f t="shared" si="6"/>
        <v>18</v>
      </c>
      <c r="C86" s="18">
        <f t="shared" si="8"/>
        <v>1.749999999999998</v>
      </c>
      <c r="D86" s="23">
        <v>42</v>
      </c>
      <c r="E86" s="14">
        <f>Eingabemaske!B$15-(12/PI()*SIN(PI()/12*B86))*Eingabemaske!B$17</f>
        <v>25.291831180523292</v>
      </c>
      <c r="F86" s="14">
        <f t="shared" si="11"/>
        <v>28.203929637721586</v>
      </c>
      <c r="G8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6">
        <f>INDEX(Eingabemaske!$K$2:$K$50,(MATCH(B86,Eingabemaske!$F$2:$F$50)))</f>
        <v>300</v>
      </c>
      <c r="I86" s="14">
        <f>IF(Eingabemaske!B$2="Quader",1/(1/Wasser!Z87+1/Luft!Z87+((Eingabemaske!B$12/1000)/Eingabemaske!O$3))*Eingabemaske!B$6*Eingabemaske!B$7*Wasser!B87,1/(1/Wasser!Z87+1/Luft!Z87+((Eingabemaske!B$12/1000)/Eingabemaske!O$3))*(Eingabemaske!B$6/2)^2*PI()*Wasser!B87)</f>
        <v>5.0803953056995264</v>
      </c>
      <c r="J86" s="14">
        <f>IF(Eingabemaske!B$2="Quader",1/(1/Wasser!AA87+1/Luft!AA87+((Eingabemaske!B$12/1000)/Eingabemaske!O$3))*(Eingabemaske!B$6*Eingabemaske!B$5+Eingabemaske!B$7*Eingabemaske!B$5)*2*Wasser!B87,1/(1/Wasser!AA87+1/Luft!AA87+((Eingabemaske!B$12/1000)/Eingabemaske!O$3))*(Eingabemaske!B$6+Eingabemaske!B$12/2000)^2*PI()*Wasser!B87)</f>
        <v>7.4238078821827882</v>
      </c>
      <c r="K86" s="14">
        <f t="shared" si="9"/>
        <v>12.504203187882315</v>
      </c>
      <c r="L86" s="14">
        <f>IF(Eingabemaske!B$2="Quader",((Eingabemaske!B$6*Eingabemaske!B$7)+((Eingabemaske!B$5*Eingabemaske!B$6)+(Eingabemaske!B$5*Eingabemaske!B$6))*2)*0.9*5.67*10^-8*((F86+273.15)^4-(E86+273.15)^4),((Eingabemaske!B$6/2)^2*PI()+Eingabemaske!B$6*PI())*0.9*5.67*10^-8*((F86+273.15)^4-(E86+273.15)^4))</f>
        <v>28.333122517266606</v>
      </c>
      <c r="M86" s="14">
        <f t="shared" si="10"/>
        <v>40.83732570514892</v>
      </c>
    </row>
    <row r="87" spans="1:13" x14ac:dyDescent="0.45">
      <c r="A87">
        <f t="shared" si="4"/>
        <v>2</v>
      </c>
      <c r="B87">
        <f t="shared" si="6"/>
        <v>18.5</v>
      </c>
      <c r="C87" s="18">
        <f t="shared" si="8"/>
        <v>1.7708333333333313</v>
      </c>
      <c r="D87" s="23">
        <v>42.5</v>
      </c>
      <c r="E87" s="14">
        <f>Eingabemaske!B$15-(12/PI()*SIN(PI()/12*B87))*Eingabemaske!B$17</f>
        <v>25.272224247066092</v>
      </c>
      <c r="F87" s="14">
        <f t="shared" si="11"/>
        <v>28.964027748139024</v>
      </c>
      <c r="G8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7">
        <f>INDEX(Eingabemaske!$K$2:$K$50,(MATCH(B87,Eingabemaske!$F$2:$F$50)))</f>
        <v>300</v>
      </c>
      <c r="I87" s="14">
        <f>IF(Eingabemaske!B$2="Quader",1/(1/Wasser!Z88+1/Luft!Z88+((Eingabemaske!B$12/1000)/Eingabemaske!O$3))*Eingabemaske!B$6*Eingabemaske!B$7*Wasser!B88,1/(1/Wasser!Z88+1/Luft!Z88+((Eingabemaske!B$12/1000)/Eingabemaske!O$3))*(Eingabemaske!B$6/2)^2*PI()*Wasser!B88)</f>
        <v>6.910993469389612</v>
      </c>
      <c r="J87" s="14">
        <f>IF(Eingabemaske!B$2="Quader",1/(1/Wasser!AA88+1/Luft!AA88+((Eingabemaske!B$12/1000)/Eingabemaske!O$3))*(Eingabemaske!B$6*Eingabemaske!B$5+Eingabemaske!B$7*Eingabemaske!B$5)*2*Wasser!B88,1/(1/Wasser!AA88+1/Luft!AA88+((Eingabemaske!B$12/1000)/Eingabemaske!O$3))*(Eingabemaske!B$6+Eingabemaske!B$12/2000)^2*PI()*Wasser!B88)</f>
        <v>10.067698017625226</v>
      </c>
      <c r="K87" s="14">
        <f t="shared" si="9"/>
        <v>16.978691487014839</v>
      </c>
      <c r="L87" s="14">
        <f>IF(Eingabemaske!B$2="Quader",((Eingabemaske!B$6*Eingabemaske!B$7)+((Eingabemaske!B$5*Eingabemaske!B$6)+(Eingabemaske!B$5*Eingabemaske!B$6))*2)*0.9*5.67*10^-8*((F87+273.15)^4-(E87+273.15)^4),((Eingabemaske!B$6/2)^2*PI()+Eingabemaske!B$6*PI())*0.9*5.67*10^-8*((F87+273.15)^4-(E87+273.15)^4))</f>
        <v>36.052936984887552</v>
      </c>
      <c r="M87" s="14">
        <f t="shared" si="10"/>
        <v>53.031628471902394</v>
      </c>
    </row>
    <row r="88" spans="1:13" x14ac:dyDescent="0.45">
      <c r="A88">
        <f t="shared" si="4"/>
        <v>2</v>
      </c>
      <c r="B88">
        <f t="shared" si="6"/>
        <v>19</v>
      </c>
      <c r="C88" s="18">
        <f t="shared" si="8"/>
        <v>1.7916666666666645</v>
      </c>
      <c r="D88" s="23">
        <v>43</v>
      </c>
      <c r="E88" s="14">
        <f>Eingabemaske!B$15-(12/PI()*SIN(PI()/12*B88))*Eingabemaske!B$17</f>
        <v>25.213738926762012</v>
      </c>
      <c r="F88" s="14">
        <f t="shared" si="11"/>
        <v>29.688361192536995</v>
      </c>
      <c r="G8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8">
        <f>INDEX(Eingabemaske!$K$2:$K$50,(MATCH(B88,Eingabemaske!$F$2:$F$50)))</f>
        <v>300</v>
      </c>
      <c r="I88" s="14">
        <f>IF(Eingabemaske!B$2="Quader",1/(1/Wasser!Z89+1/Luft!Z89+((Eingabemaske!B$12/1000)/Eingabemaske!O$3))*Eingabemaske!B$6*Eingabemaske!B$7*Wasser!B89,1/(1/Wasser!Z89+1/Luft!Z89+((Eingabemaske!B$12/1000)/Eingabemaske!O$3))*(Eingabemaske!B$6/2)^2*PI()*Wasser!B89)</f>
        <v>8.8657383877520051</v>
      </c>
      <c r="J88" s="14">
        <f>IF(Eingabemaske!B$2="Quader",1/(1/Wasser!AA89+1/Luft!AA89+((Eingabemaske!B$12/1000)/Eingabemaske!O$3))*(Eingabemaske!B$6*Eingabemaske!B$5+Eingabemaske!B$7*Eingabemaske!B$5)*2*Wasser!B89,1/(1/Wasser!AA89+1/Luft!AA89+((Eingabemaske!B$12/1000)/Eingabemaske!O$3))*(Eingabemaske!B$6+Eingabemaske!B$12/2000)^2*PI()*Wasser!B89)</f>
        <v>12.891106741861492</v>
      </c>
      <c r="K88" s="14">
        <f t="shared" si="9"/>
        <v>21.756845129613495</v>
      </c>
      <c r="L88" s="14">
        <f>IF(Eingabemaske!B$2="Quader",((Eingabemaske!B$6*Eingabemaske!B$7)+((Eingabemaske!B$5*Eingabemaske!B$6)+(Eingabemaske!B$5*Eingabemaske!B$6))*2)*0.9*5.67*10^-8*((F88+273.15)^4-(E88+273.15)^4),((Eingabemaske!B$6/2)^2*PI()+Eingabemaske!B$6*PI())*0.9*5.67*10^-8*((F88+273.15)^4-(E88+273.15)^4))</f>
        <v>43.84397037546443</v>
      </c>
      <c r="M88" s="14">
        <f t="shared" si="10"/>
        <v>65.600815505077918</v>
      </c>
    </row>
    <row r="89" spans="1:13" x14ac:dyDescent="0.45">
      <c r="A89">
        <f t="shared" si="4"/>
        <v>2</v>
      </c>
      <c r="B89">
        <f t="shared" si="6"/>
        <v>19.5</v>
      </c>
      <c r="C89" s="18">
        <f t="shared" si="8"/>
        <v>1.8124999999999978</v>
      </c>
      <c r="D89" s="23">
        <v>43.5</v>
      </c>
      <c r="E89" s="14">
        <f>Eingabemaske!B$15-(12/PI()*SIN(PI()/12*B89))*Eingabemaske!B$17</f>
        <v>25.117375919656652</v>
      </c>
      <c r="F89" s="14">
        <f t="shared" si="11"/>
        <v>30.375830472990852</v>
      </c>
      <c r="G8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89">
        <f>INDEX(Eingabemaske!$K$2:$K$50,(MATCH(B89,Eingabemaske!$F$2:$F$50)))</f>
        <v>300</v>
      </c>
      <c r="I89" s="14">
        <f>IF(Eingabemaske!B$2="Quader",1/(1/Wasser!Z90+1/Luft!Z90+((Eingabemaske!B$12/1000)/Eingabemaske!O$3))*Eingabemaske!B$6*Eingabemaske!B$7*Wasser!B90,1/(1/Wasser!Z90+1/Luft!Z90+((Eingabemaske!B$12/1000)/Eingabemaske!O$3))*(Eingabemaske!B$6/2)^2*PI()*Wasser!B90)</f>
        <v>10.924770277444487</v>
      </c>
      <c r="J89" s="14">
        <f>IF(Eingabemaske!B$2="Quader",1/(1/Wasser!AA90+1/Luft!AA90+((Eingabemaske!B$12/1000)/Eingabemaske!O$3))*(Eingabemaske!B$6*Eingabemaske!B$5+Eingabemaske!B$7*Eingabemaske!B$5)*2*Wasser!B90,1/(1/Wasser!AA90+1/Luft!AA90+((Eingabemaske!B$12/1000)/Eingabemaske!O$3))*(Eingabemaske!B$6+Eingabemaske!B$12/2000)^2*PI()*Wasser!B90)</f>
        <v>15.866764416365367</v>
      </c>
      <c r="K89" s="14">
        <f t="shared" si="9"/>
        <v>26.791534693809854</v>
      </c>
      <c r="L89" s="14">
        <f>IF(Eingabemaske!B$2="Quader",((Eingabemaske!B$6*Eingabemaske!B$7)+((Eingabemaske!B$5*Eingabemaske!B$6)+(Eingabemaske!B$5*Eingabemaske!B$6))*2)*0.9*5.67*10^-8*((F89+273.15)^4-(E89+273.15)^4),((Eingabemaske!B$6/2)^2*PI()+Eingabemaske!B$6*PI())*0.9*5.67*10^-8*((F89+273.15)^4-(E89+273.15)^4))</f>
        <v>51.677452586820593</v>
      </c>
      <c r="M89" s="14">
        <f t="shared" si="10"/>
        <v>78.468987280630444</v>
      </c>
    </row>
    <row r="90" spans="1:13" x14ac:dyDescent="0.45">
      <c r="A90">
        <f t="shared" si="4"/>
        <v>2</v>
      </c>
      <c r="B90">
        <f t="shared" si="6"/>
        <v>20</v>
      </c>
      <c r="C90" s="18">
        <f t="shared" si="8"/>
        <v>1.833333333333331</v>
      </c>
      <c r="D90" s="23">
        <v>44</v>
      </c>
      <c r="E90" s="14">
        <f>Eingabemaske!B$15-(12/PI()*SIN(PI()/12*B90))*Eingabemaske!B$17</f>
        <v>24.984784023518451</v>
      </c>
      <c r="F90" s="14">
        <f t="shared" si="11"/>
        <v>31.025558697261609</v>
      </c>
      <c r="G9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0">
        <f>INDEX(Eingabemaske!$K$2:$K$50,(MATCH(B90,Eingabemaske!$F$2:$F$50)))</f>
        <v>300</v>
      </c>
      <c r="I90" s="14">
        <f>IF(Eingabemaske!B$2="Quader",1/(1/Wasser!Z91+1/Luft!Z91+((Eingabemaske!B$12/1000)/Eingabemaske!O$3))*Eingabemaske!B$6*Eingabemaske!B$7*Wasser!B91,1/(1/Wasser!Z91+1/Luft!Z91+((Eingabemaske!B$12/1000)/Eingabemaske!O$3))*(Eingabemaske!B$6/2)^2*PI()*Wasser!B91)</f>
        <v>13.070092740831235</v>
      </c>
      <c r="J90" s="14">
        <f>IF(Eingabemaske!B$2="Quader",1/(1/Wasser!AA91+1/Luft!AA91+((Eingabemaske!B$12/1000)/Eingabemaske!O$3))*(Eingabemaske!B$6*Eingabemaske!B$5+Eingabemaske!B$7*Eingabemaske!B$5)*2*Wasser!B91,1/(1/Wasser!AA91+1/Luft!AA91+((Eingabemaske!B$12/1000)/Eingabemaske!O$3))*(Eingabemaske!B$6+Eingabemaske!B$12/2000)^2*PI()*Wasser!B91)</f>
        <v>18.969615162474962</v>
      </c>
      <c r="K90" s="14">
        <f t="shared" si="9"/>
        <v>32.039707903306194</v>
      </c>
      <c r="L90" s="14">
        <f>IF(Eingabemaske!B$2="Quader",((Eingabemaske!B$6*Eingabemaske!B$7)+((Eingabemaske!B$5*Eingabemaske!B$6)+(Eingabemaske!B$5*Eingabemaske!B$6))*2)*0.9*5.67*10^-8*((F90+273.15)^4-(E90+273.15)^4),((Eingabemaske!B$6/2)^2*PI()+Eingabemaske!B$6*PI())*0.9*5.67*10^-8*((F90+273.15)^4-(E90+273.15)^4))</f>
        <v>59.520319466818506</v>
      </c>
      <c r="M90" s="14">
        <f t="shared" si="10"/>
        <v>91.5600273701247</v>
      </c>
    </row>
    <row r="91" spans="1:13" x14ac:dyDescent="0.45">
      <c r="A91">
        <f t="shared" si="4"/>
        <v>2</v>
      </c>
      <c r="B91">
        <f t="shared" si="6"/>
        <v>20.5</v>
      </c>
      <c r="C91" s="18">
        <f t="shared" si="8"/>
        <v>1.8541666666666643</v>
      </c>
      <c r="D91" s="23">
        <v>44.5</v>
      </c>
      <c r="E91" s="14">
        <f>Eingabemaske!B$15-(12/PI()*SIN(PI()/12*B91))*Eingabemaske!B$17</f>
        <v>24.818231922451762</v>
      </c>
      <c r="F91" s="14">
        <f t="shared" si="11"/>
        <v>31.636892214954742</v>
      </c>
      <c r="G9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1">
        <f>INDEX(Eingabemaske!$K$2:$K$50,(MATCH(B91,Eingabemaske!$F$2:$F$50)))</f>
        <v>300</v>
      </c>
      <c r="I91" s="14">
        <f>IF(Eingabemaske!B$2="Quader",1/(1/Wasser!Z92+1/Luft!Z92+((Eingabemaske!B$12/1000)/Eingabemaske!O$3))*Eingabemaske!B$6*Eingabemaske!B$7*Wasser!B92,1/(1/Wasser!Z92+1/Luft!Z92+((Eingabemaske!B$12/1000)/Eingabemaske!O$3))*(Eingabemaske!B$6/2)^2*PI()*Wasser!B92)</f>
        <v>15.284202631136321</v>
      </c>
      <c r="J91" s="14">
        <f>IF(Eingabemaske!B$2="Quader",1/(1/Wasser!AA92+1/Luft!AA92+((Eingabemaske!B$12/1000)/Eingabemaske!O$3))*(Eingabemaske!B$6*Eingabemaske!B$5+Eingabemaske!B$7*Eingabemaske!B$5)*2*Wasser!B92,1/(1/Wasser!AA92+1/Luft!AA92+((Eingabemaske!B$12/1000)/Eingabemaske!O$3))*(Eingabemaske!B$6+Eingabemaske!B$12/2000)^2*PI()*Wasser!B92)</f>
        <v>22.174991402592472</v>
      </c>
      <c r="K91" s="14">
        <f t="shared" si="9"/>
        <v>37.459194033728792</v>
      </c>
      <c r="L91" s="14">
        <f>IF(Eingabemaske!B$2="Quader",((Eingabemaske!B$6*Eingabemaske!B$7)+((Eingabemaske!B$5*Eingabemaske!B$6)+(Eingabemaske!B$5*Eingabemaske!B$6))*2)*0.9*5.67*10^-8*((F91+273.15)^4-(E91+273.15)^4),((Eingabemaske!B$6/2)^2*PI()+Eingabemaske!B$6*PI())*0.9*5.67*10^-8*((F91+273.15)^4-(E91+273.15)^4))</f>
        <v>67.335692961300893</v>
      </c>
      <c r="M91" s="14">
        <f t="shared" si="10"/>
        <v>104.79488699502969</v>
      </c>
    </row>
    <row r="92" spans="1:13" x14ac:dyDescent="0.45">
      <c r="A92">
        <f t="shared" si="4"/>
        <v>2</v>
      </c>
      <c r="B92">
        <f t="shared" si="6"/>
        <v>21</v>
      </c>
      <c r="C92" s="18">
        <f t="shared" si="8"/>
        <v>1.8749999999999976</v>
      </c>
      <c r="D92" s="23">
        <v>45</v>
      </c>
      <c r="E92" s="14">
        <f>Eingabemaske!B$15-(12/PI()*SIN(PI()/12*B92))*Eingabemaske!B$17</f>
        <v>24.620569369082791</v>
      </c>
      <c r="F92" s="14">
        <f t="shared" si="11"/>
        <v>32.209409217808684</v>
      </c>
      <c r="G9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2">
        <f>INDEX(Eingabemaske!$K$2:$K$50,(MATCH(B92,Eingabemaske!$F$2:$F$50)))</f>
        <v>300</v>
      </c>
      <c r="I92" s="14">
        <f>IF(Eingabemaske!B$2="Quader",1/(1/Wasser!Z93+1/Luft!Z93+((Eingabemaske!B$12/1000)/Eingabemaske!O$3))*Eingabemaske!B$6*Eingabemaske!B$7*Wasser!B93,1/(1/Wasser!Z93+1/Luft!Z93+((Eingabemaske!B$12/1000)/Eingabemaske!O$3))*(Eingabemaske!B$6/2)^2*PI()*Wasser!B93)</f>
        <v>17.549400111592547</v>
      </c>
      <c r="J92" s="14">
        <f>IF(Eingabemaske!B$2="Quader",1/(1/Wasser!AA93+1/Luft!AA93+((Eingabemaske!B$12/1000)/Eingabemaske!O$3))*(Eingabemaske!B$6*Eingabemaske!B$5+Eingabemaske!B$7*Eingabemaske!B$5)*2*Wasser!B93,1/(1/Wasser!AA93+1/Luft!AA93+((Eingabemaske!B$12/1000)/Eingabemaske!O$3))*(Eingabemaske!B$6+Eingabemaske!B$12/2000)^2*PI()*Wasser!B93)</f>
        <v>25.457695349924482</v>
      </c>
      <c r="K92" s="14">
        <f t="shared" si="9"/>
        <v>43.007095461517025</v>
      </c>
      <c r="L92" s="14">
        <f>IF(Eingabemaske!B$2="Quader",((Eingabemaske!B$6*Eingabemaske!B$7)+((Eingabemaske!B$5*Eingabemaske!B$6)+(Eingabemaske!B$5*Eingabemaske!B$6))*2)*0.9*5.67*10^-8*((F92+273.15)^4-(E92+273.15)^4),((Eingabemaske!B$6/2)^2*PI()+Eingabemaske!B$6*PI())*0.9*5.67*10^-8*((F92+273.15)^4-(E92+273.15)^4))</f>
        <v>75.083560304884386</v>
      </c>
      <c r="M92" s="14">
        <f t="shared" si="10"/>
        <v>118.09065576640141</v>
      </c>
    </row>
    <row r="93" spans="1:13" x14ac:dyDescent="0.45">
      <c r="A93">
        <f t="shared" si="4"/>
        <v>2</v>
      </c>
      <c r="B93">
        <f t="shared" si="6"/>
        <v>21.5</v>
      </c>
      <c r="C93" s="18">
        <f t="shared" si="8"/>
        <v>1.8958333333333308</v>
      </c>
      <c r="D93" s="23">
        <v>45.5</v>
      </c>
      <c r="E93" s="14">
        <f>Eingabemaske!B$15-(12/PI()*SIN(PI()/12*B93))*Eingabemaske!B$17</f>
        <v>24.395178424502102</v>
      </c>
      <c r="F93" s="14">
        <f t="shared" si="11"/>
        <v>32.742931065410566</v>
      </c>
      <c r="G9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3">
        <f>INDEX(Eingabemaske!$K$2:$K$50,(MATCH(B93,Eingabemaske!$F$2:$F$50)))</f>
        <v>300</v>
      </c>
      <c r="I93" s="14">
        <f>IF(Eingabemaske!B$2="Quader",1/(1/Wasser!Z94+1/Luft!Z94+((Eingabemaske!B$12/1000)/Eingabemaske!O$3))*Eingabemaske!B$6*Eingabemaske!B$7*Wasser!B94,1/(1/Wasser!Z94+1/Luft!Z94+((Eingabemaske!B$12/1000)/Eingabemaske!O$3))*(Eingabemaske!B$6/2)^2*PI()*Wasser!B94)</f>
        <v>19.847471224204121</v>
      </c>
      <c r="J93" s="14">
        <f>IF(Eingabemaske!B$2="Quader",1/(1/Wasser!AA94+1/Luft!AA94+((Eingabemaske!B$12/1000)/Eingabemaske!O$3))*(Eingabemaske!B$6*Eingabemaske!B$5+Eingabemaske!B$7*Eingabemaske!B$5)*2*Wasser!B94,1/(1/Wasser!AA94+1/Luft!AA94+((Eingabemaske!B$12/1000)/Eingabemaske!O$3))*(Eingabemaske!B$6+Eingabemaske!B$12/2000)^2*PI()*Wasser!B94)</f>
        <v>28.791583502452195</v>
      </c>
      <c r="K93" s="14">
        <f t="shared" si="9"/>
        <v>48.639054726656312</v>
      </c>
      <c r="L93" s="14">
        <f>IF(Eingabemaske!B$2="Quader",((Eingabemaske!B$6*Eingabemaske!B$7)+((Eingabemaske!B$5*Eingabemaske!B$6)+(Eingabemaske!B$5*Eingabemaske!B$6))*2)*0.9*5.67*10^-8*((F93+273.15)^4-(E93+273.15)^4),((Eingabemaske!B$6/2)^2*PI()+Eingabemaske!B$6*PI())*0.9*5.67*10^-8*((F93+273.15)^4-(E93+273.15)^4))</f>
        <v>82.721585357087932</v>
      </c>
      <c r="M93" s="14">
        <f t="shared" si="10"/>
        <v>131.36064008374424</v>
      </c>
    </row>
    <row r="94" spans="1:13" x14ac:dyDescent="0.45">
      <c r="A94">
        <f t="shared" si="4"/>
        <v>2</v>
      </c>
      <c r="B94">
        <f t="shared" si="6"/>
        <v>22</v>
      </c>
      <c r="C94" s="18">
        <f t="shared" si="8"/>
        <v>1.9166666666666641</v>
      </c>
      <c r="D94" s="23">
        <v>46</v>
      </c>
      <c r="E94" s="14">
        <f>Eingabemaske!B$15-(12/PI()*SIN(PI()/12*B94))*Eingabemaske!B$17</f>
        <v>24.145915590261648</v>
      </c>
      <c r="F94" s="14">
        <f t="shared" si="11"/>
        <v>33.237533380975954</v>
      </c>
      <c r="G9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4">
        <f>INDEX(Eingabemaske!$K$2:$K$50,(MATCH(B94,Eingabemaske!$F$2:$F$50)))</f>
        <v>300</v>
      </c>
      <c r="I94" s="14">
        <f>IF(Eingabemaske!B$2="Quader",1/(1/Wasser!Z95+1/Luft!Z95+((Eingabemaske!B$12/1000)/Eingabemaske!O$3))*Eingabemaske!B$6*Eingabemaske!B$7*Wasser!B95,1/(1/Wasser!Z95+1/Luft!Z95+((Eingabemaske!B$12/1000)/Eingabemaske!O$3))*(Eingabemaske!B$6/2)^2*PI()*Wasser!B95)</f>
        <v>22.15959860559844</v>
      </c>
      <c r="J94" s="14">
        <f>IF(Eingabemaske!B$2="Quader",1/(1/Wasser!AA95+1/Luft!AA95+((Eingabemaske!B$12/1000)/Eingabemaske!O$3))*(Eingabemaske!B$6*Eingabemaske!B$5+Eingabemaske!B$7*Eingabemaske!B$5)*2*Wasser!B95,1/(1/Wasser!AA95+1/Luft!AA95+((Eingabemaske!B$12/1000)/Eingabemaske!O$3))*(Eingabemaske!B$6+Eingabemaske!B$12/2000)^2*PI()*Wasser!B95)</f>
        <v>32.149464054037352</v>
      </c>
      <c r="K94" s="14">
        <f t="shared" si="9"/>
        <v>54.309062659635792</v>
      </c>
      <c r="L94" s="14">
        <f>IF(Eingabemaske!B$2="Quader",((Eingabemaske!B$6*Eingabemaske!B$7)+((Eingabemaske!B$5*Eingabemaske!B$6)+(Eingabemaske!B$5*Eingabemaske!B$6))*2)*0.9*5.67*10^-8*((F94+273.15)^4-(E94+273.15)^4),((Eingabemaske!B$6/2)^2*PI()+Eingabemaske!B$6*PI())*0.9*5.67*10^-8*((F94+273.15)^4-(E94+273.15)^4))</f>
        <v>90.206003192643706</v>
      </c>
      <c r="M94" s="14">
        <f t="shared" si="10"/>
        <v>144.51506585227949</v>
      </c>
    </row>
    <row r="95" spans="1:13" x14ac:dyDescent="0.45">
      <c r="A95">
        <f t="shared" si="4"/>
        <v>2</v>
      </c>
      <c r="B95">
        <f t="shared" si="6"/>
        <v>22.5</v>
      </c>
      <c r="C95" s="18">
        <f t="shared" si="8"/>
        <v>1.9374999999999973</v>
      </c>
      <c r="D95" s="23">
        <v>46.5</v>
      </c>
      <c r="E95" s="14">
        <f>Eingabemaske!B$15-(12/PI()*SIN(PI()/12*B95))*Eingabemaske!B$17</f>
        <v>23.877045822563989</v>
      </c>
      <c r="F95" s="14">
        <f t="shared" si="11"/>
        <v>33.693555086129386</v>
      </c>
      <c r="G9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5">
        <f>INDEX(Eingabemaske!$K$2:$K$50,(MATCH(B95,Eingabemaske!$F$2:$F$50)))</f>
        <v>300</v>
      </c>
      <c r="I95" s="14">
        <f>IF(Eingabemaske!B$2="Quader",1/(1/Wasser!Z96+1/Luft!Z96+((Eingabemaske!B$12/1000)/Eingabemaske!O$3))*Eingabemaske!B$6*Eingabemaske!B$7*Wasser!B96,1/(1/Wasser!Z96+1/Luft!Z96+((Eingabemaske!B$12/1000)/Eingabemaske!O$3))*(Eingabemaske!B$6/2)^2*PI()*Wasser!B96)</f>
        <v>24.466423522685666</v>
      </c>
      <c r="J95" s="14">
        <f>IF(Eingabemaske!B$2="Quader",1/(1/Wasser!AA96+1/Luft!AA96+((Eingabemaske!B$12/1000)/Eingabemaske!O$3))*(Eingabemaske!B$6*Eingabemaske!B$5+Eingabemaske!B$7*Eingabemaske!B$5)*2*Wasser!B96,1/(1/Wasser!AA96+1/Luft!AA96+((Eingabemaske!B$12/1000)/Eingabemaske!O$3))*(Eingabemaske!B$6+Eingabemaske!B$12/2000)^2*PI()*Wasser!B96)</f>
        <v>35.503205547688232</v>
      </c>
      <c r="K95" s="14">
        <f t="shared" si="9"/>
        <v>59.969629070373898</v>
      </c>
      <c r="L95" s="14">
        <f>IF(Eingabemaske!B$2="Quader",((Eingabemaske!B$6*Eingabemaske!B$7)+((Eingabemaske!B$5*Eingabemaske!B$6)+(Eingabemaske!B$5*Eingabemaske!B$6))*2)*0.9*5.67*10^-8*((F95+273.15)^4-(E95+273.15)^4),((Eingabemaske!B$6/2)^2*PI()+Eingabemaske!B$6*PI())*0.9*5.67*10^-8*((F95+273.15)^4-(E95+273.15)^4))</f>
        <v>97.492557503856858</v>
      </c>
      <c r="M95" s="14">
        <f t="shared" si="10"/>
        <v>157.46218657423077</v>
      </c>
    </row>
    <row r="96" spans="1:13" x14ac:dyDescent="0.45">
      <c r="A96">
        <f t="shared" si="4"/>
        <v>2</v>
      </c>
      <c r="B96">
        <f t="shared" si="6"/>
        <v>23</v>
      </c>
      <c r="C96" s="18">
        <f t="shared" si="8"/>
        <v>1.9583333333333306</v>
      </c>
      <c r="D96" s="23">
        <v>47</v>
      </c>
      <c r="E96" s="14">
        <f>Eingabemaske!B$15-(12/PI()*SIN(PI()/12*B96))*Eingabemaske!B$17</f>
        <v>23.593169557679225</v>
      </c>
      <c r="F96" s="14">
        <f t="shared" si="11"/>
        <v>34.111604185764385</v>
      </c>
      <c r="G9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6">
        <f>INDEX(Eingabemaske!$K$2:$K$50,(MATCH(B96,Eingabemaske!$F$2:$F$50)))</f>
        <v>0</v>
      </c>
      <c r="I96" s="14">
        <f>IF(Eingabemaske!B$2="Quader",1/(1/Wasser!Z97+1/Luft!Z97+((Eingabemaske!B$12/1000)/Eingabemaske!O$3))*Eingabemaske!B$6*Eingabemaske!B$7*Wasser!B97,1/(1/Wasser!Z97+1/Luft!Z97+((Eingabemaske!B$12/1000)/Eingabemaske!O$3))*(Eingabemaske!B$6/2)^2*PI()*Wasser!B97)</f>
        <v>26.748213328860999</v>
      </c>
      <c r="J96" s="14">
        <f>IF(Eingabemaske!B$2="Quader",1/(1/Wasser!AA97+1/Luft!AA97+((Eingabemaske!B$12/1000)/Eingabemaske!O$3))*(Eingabemaske!B$6*Eingabemaske!B$5+Eingabemaske!B$7*Eingabemaske!B$5)*2*Wasser!B97,1/(1/Wasser!AA97+1/Luft!AA97+((Eingabemaske!B$12/1000)/Eingabemaske!O$3))*(Eingabemaske!B$6+Eingabemaske!B$12/2000)^2*PI()*Wasser!B97)</f>
        <v>38.823995467452903</v>
      </c>
      <c r="K96" s="14">
        <f t="shared" si="9"/>
        <v>65.572208796313902</v>
      </c>
      <c r="L96" s="14">
        <f>IF(Eingabemaske!B$2="Quader",((Eingabemaske!B$6*Eingabemaske!B$7)+((Eingabemaske!B$5*Eingabemaske!B$6)+(Eingabemaske!B$5*Eingabemaske!B$6))*2)*0.9*5.67*10^-8*((F96+273.15)^4-(E96+273.15)^4),((Eingabemaske!B$6/2)^2*PI()+Eingabemaske!B$6*PI())*0.9*5.67*10^-8*((F96+273.15)^4-(E96+273.15)^4))</f>
        <v>104.53744556218024</v>
      </c>
      <c r="M96" s="14">
        <f t="shared" si="10"/>
        <v>170.10965435849414</v>
      </c>
    </row>
    <row r="97" spans="1:13" x14ac:dyDescent="0.45">
      <c r="A97">
        <f t="shared" si="4"/>
        <v>2</v>
      </c>
      <c r="B97">
        <f t="shared" si="6"/>
        <v>23.5</v>
      </c>
      <c r="C97" s="18">
        <f t="shared" si="8"/>
        <v>1.9791666666666639</v>
      </c>
      <c r="D97" s="23">
        <v>47.5</v>
      </c>
      <c r="E97" s="14">
        <f>Eingabemaske!B$15-(12/PI()*SIN(PI()/12*B97))*Eingabemaske!B$17</f>
        <v>23.299143997204894</v>
      </c>
      <c r="F97" s="14">
        <f t="shared" si="11"/>
        <v>33.612689644179781</v>
      </c>
      <c r="G9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7">
        <f>INDEX(Eingabemaske!$K$2:$K$50,(MATCH(B97,Eingabemaske!$F$2:$F$50)))</f>
        <v>0</v>
      </c>
      <c r="I97" s="14">
        <f>IF(Eingabemaske!B$2="Quader",1/(1/Wasser!Z98+1/Luft!Z98+((Eingabemaske!B$12/1000)/Eingabemaske!O$3))*Eingabemaske!B$6*Eingabemaske!B$7*Wasser!B98,1/(1/Wasser!Z98+1/Luft!Z98+((Eingabemaske!B$12/1000)/Eingabemaske!O$3))*(Eingabemaske!B$6/2)^2*PI()*Wasser!B98)</f>
        <v>26.096653082265121</v>
      </c>
      <c r="J97" s="14">
        <f>IF(Eingabemaske!B$2="Quader",1/(1/Wasser!AA98+1/Luft!AA98+((Eingabemaske!B$12/1000)/Eingabemaske!O$3))*(Eingabemaske!B$6*Eingabemaske!B$5+Eingabemaske!B$7*Eingabemaske!B$5)*2*Wasser!B98,1/(1/Wasser!AA98+1/Luft!AA98+((Eingabemaske!B$12/1000)/Eingabemaske!O$3))*(Eingabemaske!B$6+Eingabemaske!B$12/2000)^2*PI()*Wasser!B98)</f>
        <v>37.872556567430799</v>
      </c>
      <c r="K97" s="14">
        <f t="shared" si="9"/>
        <v>63.969209649695919</v>
      </c>
      <c r="L97" s="14">
        <f>IF(Eingabemaske!B$2="Quader",((Eingabemaske!B$6*Eingabemaske!B$7)+((Eingabemaske!B$5*Eingabemaske!B$6)+(Eingabemaske!B$5*Eingabemaske!B$6))*2)*0.9*5.67*10^-8*((F97+273.15)^4-(E97+273.15)^4),((Eingabemaske!B$6/2)^2*PI()+Eingabemaske!B$6*PI())*0.9*5.67*10^-8*((F97+273.15)^4-(E97+273.15)^4))</f>
        <v>102.09687874726035</v>
      </c>
      <c r="M97" s="14">
        <f t="shared" si="10"/>
        <v>166.06608839695627</v>
      </c>
    </row>
    <row r="98" spans="1:13" x14ac:dyDescent="0.45">
      <c r="A98">
        <f t="shared" si="4"/>
        <v>3</v>
      </c>
      <c r="B98">
        <f t="shared" si="6"/>
        <v>24</v>
      </c>
      <c r="C98" s="18">
        <f t="shared" si="8"/>
        <v>1.9999999999999971</v>
      </c>
      <c r="D98" s="23">
        <v>48</v>
      </c>
      <c r="E98" s="14">
        <f>Eingabemaske!B$15-(12/PI()*SIN(PI()/12*B98))*Eingabemaske!B$17</f>
        <v>23</v>
      </c>
      <c r="F98" s="14">
        <f t="shared" si="11"/>
        <v>33.125634475689999</v>
      </c>
      <c r="G9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8">
        <f>INDEX(Eingabemaske!$K$2:$K$50,(MATCH(B98,Eingabemaske!$F$2:$F$50)))</f>
        <v>0</v>
      </c>
      <c r="I98" s="14">
        <f>IF(Eingabemaske!B$2="Quader",1/(1/Wasser!Z99+1/Luft!Z99+((Eingabemaske!B$12/1000)/Eingabemaske!O$3))*Eingabemaske!B$6*Eingabemaske!B$7*Wasser!B99,1/(1/Wasser!Z99+1/Luft!Z99+((Eingabemaske!B$12/1000)/Eingabemaske!O$3))*(Eingabemaske!B$6/2)^2*PI()*Wasser!B99)</f>
        <v>25.503069710100604</v>
      </c>
      <c r="J98" s="14">
        <f>IF(Eingabemaske!B$2="Quader",1/(1/Wasser!AA99+1/Luft!AA99+((Eingabemaske!B$12/1000)/Eingabemaske!O$3))*(Eingabemaske!B$6*Eingabemaske!B$5+Eingabemaske!B$7*Eingabemaske!B$5)*2*Wasser!B99,1/(1/Wasser!AA99+1/Luft!AA99+((Eingabemaske!B$12/1000)/Eingabemaske!O$3))*(Eingabemaske!B$6+Eingabemaske!B$12/2000)^2*PI()*Wasser!B99)</f>
        <v>37.005869118488391</v>
      </c>
      <c r="K98" s="14">
        <f t="shared" si="9"/>
        <v>62.508938828588995</v>
      </c>
      <c r="L98" s="14">
        <f>IF(Eingabemaske!B$2="Quader",((Eingabemaske!B$6*Eingabemaske!B$7)+((Eingabemaske!B$5*Eingabemaske!B$6)+(Eingabemaske!B$5*Eingabemaske!B$6))*2)*0.9*5.67*10^-8*((F98+273.15)^4-(E98+273.15)^4),((Eingabemaske!B$6/2)^2*PI()+Eingabemaske!B$6*PI())*0.9*5.67*10^-8*((F98+273.15)^4-(E98+273.15)^4))</f>
        <v>99.844288242125543</v>
      </c>
      <c r="M98" s="14">
        <f t="shared" si="10"/>
        <v>162.35322707071452</v>
      </c>
    </row>
    <row r="99" spans="1:13" x14ac:dyDescent="0.45">
      <c r="A99">
        <f t="shared" si="4"/>
        <v>3</v>
      </c>
      <c r="B99">
        <f t="shared" si="6"/>
        <v>0.5</v>
      </c>
      <c r="C99" s="18">
        <f t="shared" si="8"/>
        <v>2.0208333333333304</v>
      </c>
      <c r="D99" s="23">
        <v>48.5</v>
      </c>
      <c r="E99" s="14">
        <f>Eingabemaske!B$15-(12/PI()*SIN(PI()/12*B99))*Eingabemaske!B$17</f>
        <v>22.70085600279511</v>
      </c>
      <c r="F99" s="14">
        <f t="shared" si="11"/>
        <v>32.649468756793979</v>
      </c>
      <c r="G9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99">
        <f>INDEX(Eingabemaske!$K$2:$K$50,(MATCH(B99,Eingabemaske!$F$2:$F$50)))</f>
        <v>0</v>
      </c>
      <c r="I99" s="14">
        <f>IF(Eingabemaske!B$2="Quader",1/(1/Wasser!Z100+1/Luft!Z100+((Eingabemaske!B$12/1000)/Eingabemaske!O$3))*Eingabemaske!B$6*Eingabemaske!B$7*Wasser!B100,1/(1/Wasser!Z100+1/Luft!Z100+((Eingabemaske!B$12/1000)/Eingabemaske!O$3))*(Eingabemaske!B$6/2)^2*PI()*Wasser!B100)</f>
        <v>24.9469190441927</v>
      </c>
      <c r="J99" s="14">
        <f>IF(Eingabemaske!B$2="Quader",1/(1/Wasser!AA100+1/Luft!AA100+((Eingabemaske!B$12/1000)/Eingabemaske!O$3))*(Eingabemaske!B$6*Eingabemaske!B$5+Eingabemaske!B$7*Eingabemaske!B$5)*2*Wasser!B100,1/(1/Wasser!AA100+1/Luft!AA100+((Eingabemaske!B$12/1000)/Eingabemaske!O$3))*(Eingabemaske!B$6+Eingabemaske!B$12/2000)^2*PI()*Wasser!B100)</f>
        <v>36.193987613444641</v>
      </c>
      <c r="K99" s="14">
        <f t="shared" si="9"/>
        <v>61.140906657637345</v>
      </c>
      <c r="L99" s="14">
        <f>IF(Eingabemaske!B$2="Quader",((Eingabemaske!B$6*Eingabemaske!B$7)+((Eingabemaske!B$5*Eingabemaske!B$6)+(Eingabemaske!B$5*Eingabemaske!B$6))*2)*0.9*5.67*10^-8*((F99+273.15)^4-(E99+273.15)^4),((Eingabemaske!B$6/2)^2*PI()+Eingabemaske!B$6*PI())*0.9*5.67*10^-8*((F99+273.15)^4-(E99+273.15)^4))</f>
        <v>97.719603312308195</v>
      </c>
      <c r="M99" s="14">
        <f t="shared" si="10"/>
        <v>158.86050996994555</v>
      </c>
    </row>
    <row r="100" spans="1:13" x14ac:dyDescent="0.45">
      <c r="A100">
        <f t="shared" si="4"/>
        <v>3</v>
      </c>
      <c r="B100">
        <f t="shared" si="6"/>
        <v>1</v>
      </c>
      <c r="C100" s="18">
        <f t="shared" si="8"/>
        <v>2.0416666666666639</v>
      </c>
      <c r="D100" s="23">
        <v>49</v>
      </c>
      <c r="E100" s="14">
        <f>Eingabemaske!B$15-(12/PI()*SIN(PI()/12*B100))*Eingabemaske!B$17</f>
        <v>22.406830442320778</v>
      </c>
      <c r="F100" s="14">
        <f t="shared" si="11"/>
        <v>32.183546826575245</v>
      </c>
      <c r="G10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0">
        <f>INDEX(Eingabemaske!$K$2:$K$50,(MATCH(B100,Eingabemaske!$F$2:$F$50)))</f>
        <v>0</v>
      </c>
      <c r="I100" s="14">
        <f>IF(Eingabemaske!B$2="Quader",1/(1/Wasser!Z101+1/Luft!Z101+((Eingabemaske!B$12/1000)/Eingabemaske!O$3))*Eingabemaske!B$6*Eingabemaske!B$7*Wasser!B101,1/(1/Wasser!Z101+1/Luft!Z101+((Eingabemaske!B$12/1000)/Eingabemaske!O$3))*(Eingabemaske!B$6/2)^2*PI()*Wasser!B101)</f>
        <v>24.409078834968547</v>
      </c>
      <c r="J100" s="14">
        <f>IF(Eingabemaske!B$2="Quader",1/(1/Wasser!AA101+1/Luft!AA101+((Eingabemaske!B$12/1000)/Eingabemaske!O$3))*(Eingabemaske!B$6*Eingabemaske!B$5+Eingabemaske!B$7*Eingabemaske!B$5)*2*Wasser!B101,1/(1/Wasser!AA101+1/Luft!AA101+((Eingabemaske!B$12/1000)/Eingabemaske!O$3))*(Eingabemaske!B$6+Eingabemaske!B$12/2000)^2*PI()*Wasser!B101)</f>
        <v>35.409074243162749</v>
      </c>
      <c r="K100" s="14">
        <f t="shared" si="9"/>
        <v>59.818153078131296</v>
      </c>
      <c r="L100" s="14">
        <f>IF(Eingabemaske!B$2="Quader",((Eingabemaske!B$6*Eingabemaske!B$7)+((Eingabemaske!B$5*Eingabemaske!B$6)+(Eingabemaske!B$5*Eingabemaske!B$6))*2)*0.9*5.67*10^-8*((F100+273.15)^4-(E100+273.15)^4),((Eingabemaske!B$6/2)^2*PI()+Eingabemaske!B$6*PI())*0.9*5.67*10^-8*((F100+273.15)^4-(E100+273.15)^4))</f>
        <v>95.666897551177811</v>
      </c>
      <c r="M100" s="14">
        <f t="shared" si="10"/>
        <v>155.48505062930911</v>
      </c>
    </row>
    <row r="101" spans="1:13" x14ac:dyDescent="0.45">
      <c r="A101">
        <f t="shared" si="4"/>
        <v>3</v>
      </c>
      <c r="B101">
        <f t="shared" si="6"/>
        <v>1.5</v>
      </c>
      <c r="C101" s="18">
        <f t="shared" si="8"/>
        <v>2.0624999999999973</v>
      </c>
      <c r="D101" s="23">
        <v>49.5</v>
      </c>
      <c r="E101" s="14">
        <f>Eingabemaske!B$15-(12/PI()*SIN(PI()/12*B101))*Eingabemaske!B$17</f>
        <v>22.122954177436011</v>
      </c>
      <c r="F101" s="14">
        <f t="shared" si="11"/>
        <v>31.727524779793004</v>
      </c>
      <c r="G10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1">
        <f>INDEX(Eingabemaske!$K$2:$K$50,(MATCH(B101,Eingabemaske!$F$2:$F$50)))</f>
        <v>0</v>
      </c>
      <c r="I101" s="14">
        <f>IF(Eingabemaske!B$2="Quader",1/(1/Wasser!Z102+1/Luft!Z102+((Eingabemaske!B$12/1000)/Eingabemaske!O$3))*Eingabemaske!B$6*Eingabemaske!B$7*Wasser!B102,1/(1/Wasser!Z102+1/Luft!Z102+((Eingabemaske!B$12/1000)/Eingabemaske!O$3))*(Eingabemaske!B$6/2)^2*PI()*Wasser!B102)</f>
        <v>23.872009904280866</v>
      </c>
      <c r="J101" s="14">
        <f>IF(Eingabemaske!B$2="Quader",1/(1/Wasser!AA102+1/Luft!AA102+((Eingabemaske!B$12/1000)/Eingabemaske!O$3))*(Eingabemaske!B$6*Eingabemaske!B$5+Eingabemaske!B$7*Eingabemaske!B$5)*2*Wasser!B102,1/(1/Wasser!AA102+1/Luft!AA102+((Eingabemaske!B$12/1000)/Eingabemaske!O$3))*(Eingabemaske!B$6+Eingabemaske!B$12/2000)^2*PI()*Wasser!B102)</f>
        <v>34.62562640479819</v>
      </c>
      <c r="K101" s="14">
        <f t="shared" si="9"/>
        <v>58.497636309079056</v>
      </c>
      <c r="L101" s="14">
        <f>IF(Eingabemaske!B$2="Quader",((Eingabemaske!B$6*Eingabemaske!B$7)+((Eingabemaske!B$5*Eingabemaske!B$6)+(Eingabemaske!B$5*Eingabemaske!B$6))*2)*0.9*5.67*10^-8*((F101+273.15)^4-(E101+273.15)^4),((Eingabemaske!B$6/2)^2*PI()+Eingabemaske!B$6*PI())*0.9*5.67*10^-8*((F101+273.15)^4-(E101+273.15)^4))</f>
        <v>93.634869991329751</v>
      </c>
      <c r="M101" s="14">
        <f t="shared" si="10"/>
        <v>152.13250630040881</v>
      </c>
    </row>
    <row r="102" spans="1:13" x14ac:dyDescent="0.45">
      <c r="A102">
        <f t="shared" si="4"/>
        <v>3</v>
      </c>
      <c r="B102">
        <f t="shared" si="6"/>
        <v>2</v>
      </c>
      <c r="C102" s="18">
        <f t="shared" si="8"/>
        <v>2.0833333333333308</v>
      </c>
      <c r="D102" s="23">
        <v>50</v>
      </c>
      <c r="E102" s="14">
        <f>Eingabemaske!B$15-(12/PI()*SIN(PI()/12*B102))*Eingabemaske!B$17</f>
        <v>21.854084409738356</v>
      </c>
      <c r="F102" s="14">
        <f t="shared" si="11"/>
        <v>31.281335409017913</v>
      </c>
      <c r="G10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2">
        <f>INDEX(Eingabemaske!$K$2:$K$50,(MATCH(B102,Eingabemaske!$F$2:$F$50)))</f>
        <v>0</v>
      </c>
      <c r="I102" s="14">
        <f>IF(Eingabemaske!B$2="Quader",1/(1/Wasser!Z103+1/Luft!Z103+((Eingabemaske!B$12/1000)/Eingabemaske!O$3))*Eingabemaske!B$6*Eingabemaske!B$7*Wasser!B103,1/(1/Wasser!Z103+1/Luft!Z103+((Eingabemaske!B$12/1000)/Eingabemaske!O$3))*(Eingabemaske!B$6/2)^2*PI()*Wasser!B103)</f>
        <v>23.319928821103595</v>
      </c>
      <c r="J102" s="14">
        <f>IF(Eingabemaske!B$2="Quader",1/(1/Wasser!AA103+1/Luft!AA103+((Eingabemaske!B$12/1000)/Eingabemaske!O$3))*(Eingabemaske!B$6*Eingabemaske!B$5+Eingabemaske!B$7*Eingabemaske!B$5)*2*Wasser!B103,1/(1/Wasser!AA103+1/Luft!AA103+((Eingabemaske!B$12/1000)/Eingabemaske!O$3))*(Eingabemaske!B$6+Eingabemaske!B$12/2000)^2*PI()*Wasser!B103)</f>
        <v>33.820722861162018</v>
      </c>
      <c r="K102" s="14">
        <f t="shared" si="9"/>
        <v>57.140651682265613</v>
      </c>
      <c r="L102" s="14">
        <f>IF(Eingabemaske!B$2="Quader",((Eingabemaske!B$6*Eingabemaske!B$7)+((Eingabemaske!B$5*Eingabemaske!B$6)+(Eingabemaske!B$5*Eingabemaske!B$6))*2)*0.9*5.67*10^-8*((F102+273.15)^4-(E102+273.15)^4),((Eingabemaske!B$6/2)^2*PI()+Eingabemaske!B$6*PI())*0.9*5.67*10^-8*((F102+273.15)^4-(E102+273.15)^4))</f>
        <v>91.577260789862251</v>
      </c>
      <c r="M102" s="14">
        <f t="shared" si="10"/>
        <v>148.71791247212786</v>
      </c>
    </row>
    <row r="103" spans="1:13" x14ac:dyDescent="0.45">
      <c r="A103">
        <f t="shared" si="4"/>
        <v>3</v>
      </c>
      <c r="B103">
        <f t="shared" si="6"/>
        <v>2.5</v>
      </c>
      <c r="C103" s="18">
        <f t="shared" si="8"/>
        <v>2.1041666666666643</v>
      </c>
      <c r="D103" s="23">
        <v>50.5</v>
      </c>
      <c r="E103" s="14">
        <f>Eingabemaske!B$15-(12/PI()*SIN(PI()/12*B103))*Eingabemaske!B$17</f>
        <v>21.604821575497898</v>
      </c>
      <c r="F103" s="14">
        <f t="shared" si="11"/>
        <v>30.845160699203475</v>
      </c>
      <c r="G10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3">
        <f>INDEX(Eingabemaske!$K$2:$K$50,(MATCH(B103,Eingabemaske!$F$2:$F$50)))</f>
        <v>0</v>
      </c>
      <c r="I103" s="14">
        <f>IF(Eingabemaske!B$2="Quader",1/(1/Wasser!Z104+1/Luft!Z104+((Eingabemaske!B$12/1000)/Eingabemaske!O$3))*Eingabemaske!B$6*Eingabemaske!B$7*Wasser!B104,1/(1/Wasser!Z104+1/Luft!Z104+((Eingabemaske!B$12/1000)/Eingabemaske!O$3))*(Eingabemaske!B$6/2)^2*PI()*Wasser!B104)</f>
        <v>22.738983071968182</v>
      </c>
      <c r="J103" s="14">
        <f>IF(Eingabemaske!B$2="Quader",1/(1/Wasser!AA104+1/Luft!AA104+((Eingabemaske!B$12/1000)/Eingabemaske!O$3))*(Eingabemaske!B$6*Eingabemaske!B$5+Eingabemaske!B$7*Eingabemaske!B$5)*2*Wasser!B104,1/(1/Wasser!AA104+1/Luft!AA104+((Eingabemaske!B$12/1000)/Eingabemaske!O$3))*(Eingabemaske!B$6+Eingabemaske!B$12/2000)^2*PI()*Wasser!B104)</f>
        <v>32.974274823209328</v>
      </c>
      <c r="K103" s="14">
        <f t="shared" si="9"/>
        <v>55.713257895177506</v>
      </c>
      <c r="L103" s="14">
        <f>IF(Eingabemaske!B$2="Quader",((Eingabemaske!B$6*Eingabemaske!B$7)+((Eingabemaske!B$5*Eingabemaske!B$6)+(Eingabemaske!B$5*Eingabemaske!B$6))*2)*0.9*5.67*10^-8*((F103+273.15)^4-(E103+273.15)^4),((Eingabemaske!B$6/2)^2*PI()+Eingabemaske!B$6*PI())*0.9*5.67*10^-8*((F103+273.15)^4-(E103+273.15)^4))</f>
        <v>89.453192796319371</v>
      </c>
      <c r="M103" s="14">
        <f t="shared" si="10"/>
        <v>145.16645069149689</v>
      </c>
    </row>
    <row r="104" spans="1:13" x14ac:dyDescent="0.45">
      <c r="A104">
        <f t="shared" si="4"/>
        <v>3</v>
      </c>
      <c r="B104">
        <f t="shared" si="6"/>
        <v>3</v>
      </c>
      <c r="C104" s="18">
        <f t="shared" si="8"/>
        <v>2.1249999999999978</v>
      </c>
      <c r="D104" s="23">
        <v>51</v>
      </c>
      <c r="E104" s="14">
        <f>Eingabemaske!B$15-(12/PI()*SIN(PI()/12*B104))*Eingabemaske!B$17</f>
        <v>21.379430630917209</v>
      </c>
      <c r="F104" s="14">
        <f t="shared" si="11"/>
        <v>30.4194020703159</v>
      </c>
      <c r="G10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4">
        <f>INDEX(Eingabemaske!$K$2:$K$50,(MATCH(B104,Eingabemaske!$F$2:$F$50)))</f>
        <v>0</v>
      </c>
      <c r="I104" s="14">
        <f>IF(Eingabemaske!B$2="Quader",1/(1/Wasser!Z105+1/Luft!Z105+((Eingabemaske!B$12/1000)/Eingabemaske!O$3))*Eingabemaske!B$6*Eingabemaske!B$7*Wasser!B105,1/(1/Wasser!Z105+1/Luft!Z105+((Eingabemaske!B$12/1000)/Eingabemaske!O$3))*(Eingabemaske!B$6/2)^2*PI()*Wasser!B105)</f>
        <v>22.117418710652146</v>
      </c>
      <c r="J104" s="14">
        <f>IF(Eingabemaske!B$2="Quader",1/(1/Wasser!AA105+1/Luft!AA105+((Eingabemaske!B$12/1000)/Eingabemaske!O$3))*(Eingabemaske!B$6*Eingabemaske!B$5+Eingabemaske!B$7*Eingabemaske!B$5)*2*Wasser!B105,1/(1/Wasser!AA105+1/Luft!AA105+((Eingabemaske!B$12/1000)/Eingabemaske!O$3))*(Eingabemaske!B$6+Eingabemaske!B$12/2000)^2*PI()*Wasser!B105)</f>
        <v>32.069266760859321</v>
      </c>
      <c r="K104" s="14">
        <f t="shared" si="9"/>
        <v>54.186685471511467</v>
      </c>
      <c r="L104" s="14">
        <f>IF(Eingabemaske!B$2="Quader",((Eingabemaske!B$6*Eingabemaske!B$7)+((Eingabemaske!B$5*Eingabemaske!B$6)+(Eingabemaske!B$5*Eingabemaske!B$6))*2)*0.9*5.67*10^-8*((F104+273.15)^4-(E104+273.15)^4),((Eingabemaske!B$6/2)^2*PI()+Eingabemaske!B$6*PI())*0.9*5.67*10^-8*((F104+273.15)^4-(E104+273.15)^4))</f>
        <v>87.227434130382804</v>
      </c>
      <c r="M104" s="14">
        <f t="shared" si="10"/>
        <v>141.41411960189427</v>
      </c>
    </row>
    <row r="105" spans="1:13" x14ac:dyDescent="0.45">
      <c r="A105">
        <f t="shared" si="4"/>
        <v>3</v>
      </c>
      <c r="B105">
        <f t="shared" si="6"/>
        <v>3.5</v>
      </c>
      <c r="C105" s="18">
        <f t="shared" si="8"/>
        <v>2.1458333333333313</v>
      </c>
      <c r="D105" s="23">
        <v>51.5</v>
      </c>
      <c r="E105" s="14">
        <f>Eingabemaske!B$15-(12/PI()*SIN(PI()/12*B105))*Eingabemaske!B$17</f>
        <v>21.181768077548242</v>
      </c>
      <c r="F105" s="14">
        <f t="shared" si="11"/>
        <v>30.004648651876273</v>
      </c>
      <c r="G10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5">
        <f>INDEX(Eingabemaske!$K$2:$K$50,(MATCH(B105,Eingabemaske!$F$2:$F$50)))</f>
        <v>0</v>
      </c>
      <c r="I105" s="14">
        <f>IF(Eingabemaske!B$2="Quader",1/(1/Wasser!Z106+1/Luft!Z106+((Eingabemaske!B$12/1000)/Eingabemaske!O$3))*Eingabemaske!B$6*Eingabemaske!B$7*Wasser!B106,1/(1/Wasser!Z106+1/Luft!Z106+((Eingabemaske!B$12/1000)/Eingabemaske!O$3))*(Eingabemaske!B$6/2)^2*PI()*Wasser!B106)</f>
        <v>21.445730183663574</v>
      </c>
      <c r="J105" s="14">
        <f>IF(Eingabemaske!B$2="Quader",1/(1/Wasser!AA106+1/Luft!AA106+((Eingabemaske!B$12/1000)/Eingabemaske!O$3))*(Eingabemaske!B$6*Eingabemaske!B$5+Eingabemaske!B$7*Eingabemaske!B$5)*2*Wasser!B106,1/(1/Wasser!AA106+1/Luft!AA106+((Eingabemaske!B$12/1000)/Eingabemaske!O$3))*(Eingabemaske!B$6+Eingabemaske!B$12/2000)^2*PI()*Wasser!B106)</f>
        <v>31.091971331026674</v>
      </c>
      <c r="K105" s="14">
        <f t="shared" si="9"/>
        <v>52.537701514690248</v>
      </c>
      <c r="L105" s="14">
        <f>IF(Eingabemaske!B$2="Quader",((Eingabemaske!B$6*Eingabemaske!B$7)+((Eingabemaske!B$5*Eingabemaske!B$6)+(Eingabemaske!B$5*Eingabemaske!B$6))*2)*0.9*5.67*10^-8*((F105+273.15)^4-(E105+273.15)^4),((Eingabemaske!B$6/2)^2*PI()+Eingabemaske!B$6*PI())*0.9*5.67*10^-8*((F105+273.15)^4-(E105+273.15)^4))</f>
        <v>84.870580313074683</v>
      </c>
      <c r="M105" s="14">
        <f t="shared" si="10"/>
        <v>137.40828182776494</v>
      </c>
    </row>
    <row r="106" spans="1:13" x14ac:dyDescent="0.45">
      <c r="A106">
        <f t="shared" si="4"/>
        <v>3</v>
      </c>
      <c r="B106">
        <f t="shared" si="6"/>
        <v>4</v>
      </c>
      <c r="C106" s="18">
        <f t="shared" si="8"/>
        <v>2.1666666666666647</v>
      </c>
      <c r="D106" s="23">
        <v>52</v>
      </c>
      <c r="E106" s="14">
        <f>Eingabemaske!B$15-(12/PI()*SIN(PI()/12*B106))*Eingabemaske!B$17</f>
        <v>21.015215976481549</v>
      </c>
      <c r="F106" s="14">
        <f t="shared" si="11"/>
        <v>29.601643953544738</v>
      </c>
      <c r="G10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6">
        <f>INDEX(Eingabemaske!$K$2:$K$50,(MATCH(B106,Eingabemaske!$F$2:$F$50)))</f>
        <v>0</v>
      </c>
      <c r="I106" s="14">
        <f>IF(Eingabemaske!B$2="Quader",1/(1/Wasser!Z107+1/Luft!Z107+((Eingabemaske!B$12/1000)/Eingabemaske!O$3))*Eingabemaske!B$6*Eingabemaske!B$7*Wasser!B107,1/(1/Wasser!Z107+1/Luft!Z107+((Eingabemaske!B$12/1000)/Eingabemaske!O$3))*(Eingabemaske!B$6/2)^2*PI()*Wasser!B107)</f>
        <v>20.716782399273022</v>
      </c>
      <c r="J106" s="14">
        <f>IF(Eingabemaske!B$2="Quader",1/(1/Wasser!AA107+1/Luft!AA107+((Eingabemaske!B$12/1000)/Eingabemaske!O$3))*(Eingabemaske!B$6*Eingabemaske!B$5+Eingabemaske!B$7*Eingabemaske!B$5)*2*Wasser!B107,1/(1/Wasser!AA107+1/Luft!AA107+((Eingabemaske!B$12/1000)/Eingabemaske!O$3))*(Eingabemaske!B$6+Eingabemaske!B$12/2000)^2*PI()*Wasser!B107)</f>
        <v>30.032123395252611</v>
      </c>
      <c r="K106" s="14">
        <f t="shared" si="9"/>
        <v>50.748905794525633</v>
      </c>
      <c r="L106" s="14">
        <f>IF(Eingabemaske!B$2="Quader",((Eingabemaske!B$6*Eingabemaske!B$7)+((Eingabemaske!B$5*Eingabemaske!B$6)+(Eingabemaske!B$5*Eingabemaske!B$6))*2)*0.9*5.67*10^-8*((F106+273.15)^4-(E106+273.15)^4),((Eingabemaske!B$6/2)^2*PI()+Eingabemaske!B$6*PI())*0.9*5.67*10^-8*((F106+273.15)^4-(E106+273.15)^4))</f>
        <v>82.359157361775075</v>
      </c>
      <c r="M106" s="14">
        <f t="shared" si="10"/>
        <v>133.10806315630072</v>
      </c>
    </row>
    <row r="107" spans="1:13" x14ac:dyDescent="0.45">
      <c r="A107">
        <f t="shared" si="4"/>
        <v>3</v>
      </c>
      <c r="B107">
        <f t="shared" si="6"/>
        <v>4.5</v>
      </c>
      <c r="C107" s="18">
        <f t="shared" si="8"/>
        <v>2.1874999999999982</v>
      </c>
      <c r="D107" s="23">
        <v>52.5</v>
      </c>
      <c r="E107" s="14">
        <f>Eingabemaske!B$15-(12/PI()*SIN(PI()/12*B107))*Eingabemaske!B$17</f>
        <v>20.882624080343351</v>
      </c>
      <c r="F107" s="14">
        <f t="shared" si="11"/>
        <v>29.211251364944879</v>
      </c>
      <c r="G10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7">
        <f>INDEX(Eingabemaske!$K$2:$K$50,(MATCH(B107,Eingabemaske!$F$2:$F$50)))</f>
        <v>0</v>
      </c>
      <c r="I107" s="14">
        <f>IF(Eingabemaske!B$2="Quader",1/(1/Wasser!Z108+1/Luft!Z108+((Eingabemaske!B$12/1000)/Eingabemaske!O$3))*Eingabemaske!B$6*Eingabemaske!B$7*Wasser!B108,1/(1/Wasser!Z108+1/Luft!Z108+((Eingabemaske!B$12/1000)/Eingabemaske!O$3))*(Eingabemaske!B$6/2)^2*PI()*Wasser!B108)</f>
        <v>19.925896056833569</v>
      </c>
      <c r="J107" s="14">
        <f>IF(Eingabemaske!B$2="Quader",1/(1/Wasser!AA108+1/Luft!AA108+((Eingabemaske!B$12/1000)/Eingabemaske!O$3))*(Eingabemaske!B$6*Eingabemaske!B$5+Eingabemaske!B$7*Eingabemaske!B$5)*2*Wasser!B108,1/(1/Wasser!AA108+1/Luft!AA108+((Eingabemaske!B$12/1000)/Eingabemaske!O$3))*(Eingabemaske!B$6+Eingabemaske!B$12/2000)^2*PI()*Wasser!B108)</f>
        <v>28.883039568863229</v>
      </c>
      <c r="K107" s="14">
        <f t="shared" si="9"/>
        <v>48.808935625696797</v>
      </c>
      <c r="L107" s="14">
        <f>IF(Eingabemaske!B$2="Quader",((Eingabemaske!B$6*Eingabemaske!B$7)+((Eingabemaske!B$5*Eingabemaske!B$6)+(Eingabemaske!B$5*Eingabemaske!B$6))*2)*0.9*5.67*10^-8*((F107+273.15)^4-(E107+273.15)^4),((Eingabemaske!B$6/2)^2*PI()+Eingabemaske!B$6*PI())*0.9*5.67*10^-8*((F107+273.15)^4-(E107+273.15)^4))</f>
        <v>79.675649476139284</v>
      </c>
      <c r="M107" s="14">
        <f t="shared" si="10"/>
        <v>128.48458510183607</v>
      </c>
    </row>
    <row r="108" spans="1:13" x14ac:dyDescent="0.45">
      <c r="A108">
        <f t="shared" si="4"/>
        <v>3</v>
      </c>
      <c r="B108">
        <f t="shared" si="6"/>
        <v>5</v>
      </c>
      <c r="C108" s="18">
        <f t="shared" si="8"/>
        <v>2.2083333333333317</v>
      </c>
      <c r="D108" s="23">
        <v>53</v>
      </c>
      <c r="E108" s="14">
        <f>Eingabemaske!B$15-(12/PI()*SIN(PI()/12*B108))*Eingabemaske!B$17</f>
        <v>20.786261073237988</v>
      </c>
      <c r="F108" s="14">
        <f t="shared" si="11"/>
        <v>28.83441897340008</v>
      </c>
      <c r="G10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8">
        <f>INDEX(Eingabemaske!$K$2:$K$50,(MATCH(B108,Eingabemaske!$F$2:$F$50)))</f>
        <v>0</v>
      </c>
      <c r="I108" s="14">
        <f>IF(Eingabemaske!B$2="Quader",1/(1/Wasser!Z109+1/Luft!Z109+((Eingabemaske!B$12/1000)/Eingabemaske!O$3))*Eingabemaske!B$6*Eingabemaske!B$7*Wasser!B109,1/(1/Wasser!Z109+1/Luft!Z109+((Eingabemaske!B$12/1000)/Eingabemaske!O$3))*(Eingabemaske!B$6/2)^2*PI()*Wasser!B109)</f>
        <v>19.070888675236962</v>
      </c>
      <c r="J108" s="14">
        <f>IF(Eingabemaske!B$2="Quader",1/(1/Wasser!AA109+1/Luft!AA109+((Eingabemaske!B$12/1000)/Eingabemaske!O$3))*(Eingabemaske!B$6*Eingabemaske!B$5+Eingabemaske!B$7*Eingabemaske!B$5)*2*Wasser!B109,1/(1/Wasser!AA109+1/Luft!AA109+((Eingabemaske!B$12/1000)/Eingabemaske!O$3))*(Eingabemaske!B$6+Eingabemaske!B$12/2000)^2*PI()*Wasser!B109)</f>
        <v>27.641671946752471</v>
      </c>
      <c r="K108" s="14">
        <f t="shared" si="9"/>
        <v>46.712560621989432</v>
      </c>
      <c r="L108" s="14">
        <f>IF(Eingabemaske!B$2="Quader",((Eingabemaske!B$6*Eingabemaske!B$7)+((Eingabemaske!B$5*Eingabemaske!B$6)+(Eingabemaske!B$5*Eingabemaske!B$6))*2)*0.9*5.67*10^-8*((F108+273.15)^4-(E108+273.15)^4),((Eingabemaske!B$6/2)^2*PI()+Eingabemaske!B$6*PI())*0.9*5.67*10^-8*((F108+273.15)^4-(E108+273.15)^4))</f>
        <v>76.808456462523807</v>
      </c>
      <c r="M108" s="14">
        <f t="shared" si="10"/>
        <v>123.52101708451323</v>
      </c>
    </row>
    <row r="109" spans="1:13" x14ac:dyDescent="0.45">
      <c r="A109">
        <f t="shared" si="4"/>
        <v>3</v>
      </c>
      <c r="B109">
        <f t="shared" si="6"/>
        <v>5.5</v>
      </c>
      <c r="C109" s="18">
        <f t="shared" si="8"/>
        <v>2.2291666666666652</v>
      </c>
      <c r="D109" s="23">
        <v>53.5</v>
      </c>
      <c r="E109" s="14">
        <f>Eingabemaske!B$15-(12/PI()*SIN(PI()/12*B109))*Eingabemaske!B$17</f>
        <v>20.727775752933908</v>
      </c>
      <c r="F109" s="14">
        <f t="shared" si="11"/>
        <v>28.472144228635095</v>
      </c>
      <c r="G10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09">
        <f>INDEX(Eingabemaske!$K$2:$K$50,(MATCH(B109,Eingabemaske!$F$2:$F$50)))</f>
        <v>0</v>
      </c>
      <c r="I109" s="14">
        <f>IF(Eingabemaske!B$2="Quader",1/(1/Wasser!Z110+1/Luft!Z110+((Eingabemaske!B$12/1000)/Eingabemaske!O$3))*Eingabemaske!B$6*Eingabemaske!B$7*Wasser!B110,1/(1/Wasser!Z110+1/Luft!Z110+((Eingabemaske!B$12/1000)/Eingabemaske!O$3))*(Eingabemaske!B$6/2)^2*PI()*Wasser!B110)</f>
        <v>18.152065539966436</v>
      </c>
      <c r="J109" s="14">
        <f>IF(Eingabemaske!B$2="Quader",1/(1/Wasser!AA110+1/Luft!AA110+((Eingabemaske!B$12/1000)/Eingabemaske!O$3))*(Eingabemaske!B$6*Eingabemaske!B$5+Eingabemaske!B$7*Eingabemaske!B$5)*2*Wasser!B110,1/(1/Wasser!AA110+1/Luft!AA110+((Eingabemaske!B$12/1000)/Eingabemaske!O$3))*(Eingabemaske!B$6+Eingabemaske!B$12/2000)^2*PI()*Wasser!B110)</f>
        <v>26.30858741540932</v>
      </c>
      <c r="K109" s="14">
        <f t="shared" si="9"/>
        <v>44.460652955375757</v>
      </c>
      <c r="L109" s="14">
        <f>IF(Eingabemaske!B$2="Quader",((Eingabemaske!B$6*Eingabemaske!B$7)+((Eingabemaske!B$5*Eingabemaske!B$6)+(Eingabemaske!B$5*Eingabemaske!B$6))*2)*0.9*5.67*10^-8*((F109+273.15)^4-(E109+273.15)^4),((Eingabemaske!B$6/2)^2*PI()+Eingabemaske!B$6*PI())*0.9*5.67*10^-8*((F109+273.15)^4-(E109+273.15)^4))</f>
        <v>73.751786873982098</v>
      </c>
      <c r="M109" s="14">
        <f t="shared" si="10"/>
        <v>118.21243982935786</v>
      </c>
    </row>
    <row r="110" spans="1:13" x14ac:dyDescent="0.45">
      <c r="A110">
        <f t="shared" si="4"/>
        <v>3</v>
      </c>
      <c r="B110">
        <f t="shared" si="6"/>
        <v>6</v>
      </c>
      <c r="C110" s="18">
        <f t="shared" si="8"/>
        <v>2.2499999999999987</v>
      </c>
      <c r="D110" s="23">
        <v>54</v>
      </c>
      <c r="E110" s="14">
        <f>Eingabemaske!B$15-(12/PI()*SIN(PI()/12*B110))*Eingabemaske!B$17</f>
        <v>20.708168819476708</v>
      </c>
      <c r="F110" s="14">
        <f t="shared" si="11"/>
        <v>28.125439008114398</v>
      </c>
      <c r="G11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0">
        <f>INDEX(Eingabemaske!$K$2:$K$50,(MATCH(B110,Eingabemaske!$F$2:$F$50)))</f>
        <v>0</v>
      </c>
      <c r="I110" s="14">
        <f>IF(Eingabemaske!B$2="Quader",1/(1/Wasser!Z111+1/Luft!Z111+((Eingabemaske!B$12/1000)/Eingabemaske!O$3))*Eingabemaske!B$6*Eingabemaske!B$7*Wasser!B111,1/(1/Wasser!Z111+1/Luft!Z111+((Eingabemaske!B$12/1000)/Eingabemaske!O$3))*(Eingabemaske!B$6/2)^2*PI()*Wasser!B111)</f>
        <v>17.172156811637198</v>
      </c>
      <c r="J110" s="14">
        <f>IF(Eingabemaske!B$2="Quader",1/(1/Wasser!AA111+1/Luft!AA111+((Eingabemaske!B$12/1000)/Eingabemaske!O$3))*(Eingabemaske!B$6*Eingabemaske!B$5+Eingabemaske!B$7*Eingabemaske!B$5)*2*Wasser!B111,1/(1/Wasser!AA111+1/Luft!AA111+((Eingabemaske!B$12/1000)/Eingabemaske!O$3))*(Eingabemaske!B$6+Eingabemaske!B$12/2000)^2*PI()*Wasser!B111)</f>
        <v>24.887867107692955</v>
      </c>
      <c r="K110" s="14">
        <f t="shared" si="9"/>
        <v>42.060023919330149</v>
      </c>
      <c r="L110" s="14">
        <f>IF(Eingabemaske!B$2="Quader",((Eingabemaske!B$6*Eingabemaske!B$7)+((Eingabemaske!B$5*Eingabemaske!B$6)+(Eingabemaske!B$5*Eingabemaske!B$6))*2)*0.9*5.67*10^-8*((F110+273.15)^4-(E110+273.15)^4),((Eingabemaske!B$6/2)^2*PI()+Eingabemaske!B$6*PI())*0.9*5.67*10^-8*((F110+273.15)^4-(E110+273.15)^4))</f>
        <v>70.505493033885259</v>
      </c>
      <c r="M110" s="14">
        <f t="shared" si="10"/>
        <v>112.56551695321541</v>
      </c>
    </row>
    <row r="111" spans="1:13" x14ac:dyDescent="0.45">
      <c r="A111">
        <f t="shared" si="4"/>
        <v>3</v>
      </c>
      <c r="B111">
        <f t="shared" si="6"/>
        <v>6.5</v>
      </c>
      <c r="C111" s="18">
        <f t="shared" si="8"/>
        <v>2.2708333333333321</v>
      </c>
      <c r="D111" s="23">
        <v>54.5</v>
      </c>
      <c r="E111" s="14">
        <f>Eingabemaske!B$15-(12/PI()*SIN(PI()/12*B111))*Eingabemaske!B$17</f>
        <v>20.727775752933908</v>
      </c>
      <c r="F111" s="14">
        <f t="shared" si="11"/>
        <v>27.795295645583117</v>
      </c>
      <c r="G11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1">
        <f>INDEX(Eingabemaske!$K$2:$K$50,(MATCH(B111,Eingabemaske!$F$2:$F$50)))</f>
        <v>0</v>
      </c>
      <c r="I111" s="14">
        <f>IF(Eingabemaske!B$2="Quader",1/(1/Wasser!Z112+1/Luft!Z112+((Eingabemaske!B$12/1000)/Eingabemaske!O$3))*Eingabemaske!B$6*Eingabemaske!B$7*Wasser!B112,1/(1/Wasser!Z112+1/Luft!Z112+((Eingabemaske!B$12/1000)/Eingabemaske!O$3))*(Eingabemaske!B$6/2)^2*PI()*Wasser!B112)</f>
        <v>16.136199193846817</v>
      </c>
      <c r="J111" s="14">
        <f>IF(Eingabemaske!B$2="Quader",1/(1/Wasser!AA112+1/Luft!AA112+((Eingabemaske!B$12/1000)/Eingabemaske!O$3))*(Eingabemaske!B$6*Eingabemaske!B$5+Eingabemaske!B$7*Eingabemaske!B$5)*2*Wasser!B112,1/(1/Wasser!AA112+1/Luft!AA112+((Eingabemaske!B$12/1000)/Eingabemaske!O$3))*(Eingabemaske!B$6+Eingabemaske!B$12/2000)^2*PI()*Wasser!B112)</f>
        <v>23.386923909278533</v>
      </c>
      <c r="K111" s="14">
        <f t="shared" si="9"/>
        <v>39.52312310312535</v>
      </c>
      <c r="L111" s="14">
        <f>IF(Eingabemaske!B$2="Quader",((Eingabemaske!B$6*Eingabemaske!B$7)+((Eingabemaske!B$5*Eingabemaske!B$6)+(Eingabemaske!B$5*Eingabemaske!B$6))*2)*0.9*5.67*10^-8*((F111+273.15)^4-(E111+273.15)^4),((Eingabemaske!B$6/2)^2*PI()+Eingabemaske!B$6*PI())*0.9*5.67*10^-8*((F111+273.15)^4-(E111+273.15)^4))</f>
        <v>67.074853756536328</v>
      </c>
      <c r="M111" s="14">
        <f t="shared" si="10"/>
        <v>106.59797685966169</v>
      </c>
    </row>
    <row r="112" spans="1:13" x14ac:dyDescent="0.45">
      <c r="A112">
        <f t="shared" si="4"/>
        <v>3</v>
      </c>
      <c r="B112">
        <f t="shared" si="6"/>
        <v>7</v>
      </c>
      <c r="C112" s="18">
        <f t="shared" si="8"/>
        <v>2.2916666666666656</v>
      </c>
      <c r="D112" s="23">
        <v>55</v>
      </c>
      <c r="E112" s="14">
        <f>Eingabemaske!B$15-(12/PI()*SIN(PI()/12*B112))*Eingabemaske!B$17</f>
        <v>20.786261073237988</v>
      </c>
      <c r="F112" s="14">
        <f t="shared" si="11"/>
        <v>27.482654479158171</v>
      </c>
      <c r="G11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2">
        <f>INDEX(Eingabemaske!$K$2:$K$50,(MATCH(B112,Eingabemaske!$F$2:$F$50)))</f>
        <v>0</v>
      </c>
      <c r="I112" s="14">
        <f>IF(Eingabemaske!B$2="Quader",1/(1/Wasser!Z113+1/Luft!Z113+((Eingabemaske!B$12/1000)/Eingabemaske!O$3))*Eingabemaske!B$6*Eingabemaske!B$7*Wasser!B113,1/(1/Wasser!Z113+1/Luft!Z113+((Eingabemaske!B$12/1000)/Eingabemaske!O$3))*(Eingabemaske!B$6/2)^2*PI()*Wasser!B113)</f>
        <v>15.051362740849022</v>
      </c>
      <c r="J112" s="14">
        <f>IF(Eingabemaske!B$2="Quader",1/(1/Wasser!AA113+1/Luft!AA113+((Eingabemaske!B$12/1000)/Eingabemaske!O$3))*(Eingabemaske!B$6*Eingabemaske!B$5+Eingabemaske!B$7*Eingabemaske!B$5)*2*Wasser!B113,1/(1/Wasser!AA113+1/Luft!AA113+((Eingabemaske!B$12/1000)/Eingabemaske!O$3))*(Eingabemaske!B$6+Eingabemaske!B$12/2000)^2*PI()*Wasser!B113)</f>
        <v>21.816239315185992</v>
      </c>
      <c r="K112" s="14">
        <f t="shared" si="9"/>
        <v>36.867602056035011</v>
      </c>
      <c r="L112" s="14">
        <f>IF(Eingabemaske!B$2="Quader",((Eingabemaske!B$6*Eingabemaske!B$7)+((Eingabemaske!B$5*Eingabemaske!B$6)+(Eingabemaske!B$5*Eingabemaske!B$6))*2)*0.9*5.67*10^-8*((F112+273.15)^4-(E112+273.15)^4),((Eingabemaske!B$6/2)^2*PI()+Eingabemaske!B$6*PI())*0.9*5.67*10^-8*((F112+273.15)^4-(E112+273.15)^4))</f>
        <v>63.470309801587661</v>
      </c>
      <c r="M112" s="14">
        <f t="shared" si="10"/>
        <v>100.33791185762267</v>
      </c>
    </row>
    <row r="113" spans="1:13" x14ac:dyDescent="0.45">
      <c r="A113">
        <f t="shared" si="4"/>
        <v>3</v>
      </c>
      <c r="B113">
        <f t="shared" si="6"/>
        <v>7.5</v>
      </c>
      <c r="C113" s="18">
        <f t="shared" si="8"/>
        <v>2.3124999999999991</v>
      </c>
      <c r="D113" s="23">
        <v>55.5</v>
      </c>
      <c r="E113" s="14">
        <f>Eingabemaske!B$15-(12/PI()*SIN(PI()/12*B113))*Eingabemaske!B$17</f>
        <v>20.882624080343348</v>
      </c>
      <c r="F113" s="14">
        <f t="shared" si="11"/>
        <v>27.188373455034146</v>
      </c>
      <c r="G11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3">
        <f>INDEX(Eingabemaske!$K$2:$K$50,(MATCH(B113,Eingabemaske!$F$2:$F$50)))</f>
        <v>0</v>
      </c>
      <c r="I113" s="14">
        <f>IF(Eingabemaske!B$2="Quader",1/(1/Wasser!Z114+1/Luft!Z114+((Eingabemaske!B$12/1000)/Eingabemaske!O$3))*Eingabemaske!B$6*Eingabemaske!B$7*Wasser!B114,1/(1/Wasser!Z114+1/Luft!Z114+((Eingabemaske!B$12/1000)/Eingabemaske!O$3))*(Eingabemaske!B$6/2)^2*PI()*Wasser!B114)</f>
        <v>13.926725501901638</v>
      </c>
      <c r="J113" s="14">
        <f>IF(Eingabemaske!B$2="Quader",1/(1/Wasser!AA114+1/Luft!AA114+((Eingabemaske!B$12/1000)/Eingabemaske!O$3))*(Eingabemaske!B$6*Eingabemaske!B$5+Eingabemaske!B$7*Eingabemaske!B$5)*2*Wasser!B114,1/(1/Wasser!AA114+1/Luft!AA114+((Eingabemaske!B$12/1000)/Eingabemaske!O$3))*(Eingabemaske!B$6+Eingabemaske!B$12/2000)^2*PI()*Wasser!B114)</f>
        <v>20.189024206031295</v>
      </c>
      <c r="K113" s="14">
        <f t="shared" si="9"/>
        <v>34.115749707932935</v>
      </c>
      <c r="L113" s="14">
        <f>IF(Eingabemaske!B$2="Quader",((Eingabemaske!B$6*Eingabemaske!B$7)+((Eingabemaske!B$5*Eingabemaske!B$6)+(Eingabemaske!B$5*Eingabemaske!B$6))*2)*0.9*5.67*10^-8*((F113+273.15)^4-(E113+273.15)^4),((Eingabemaske!B$6/2)^2*PI()+Eingabemaske!B$6*PI())*0.9*5.67*10^-8*((F113+273.15)^4-(E113+273.15)^4))</f>
        <v>59.707156045689715</v>
      </c>
      <c r="M113" s="14">
        <f t="shared" si="10"/>
        <v>93.822905753622649</v>
      </c>
    </row>
    <row r="114" spans="1:13" x14ac:dyDescent="0.45">
      <c r="A114">
        <f t="shared" si="4"/>
        <v>3</v>
      </c>
      <c r="B114">
        <f t="shared" si="6"/>
        <v>8</v>
      </c>
      <c r="C114" s="18">
        <f t="shared" si="8"/>
        <v>2.3333333333333326</v>
      </c>
      <c r="D114" s="23">
        <v>56</v>
      </c>
      <c r="E114" s="14">
        <f>Eingabemaske!B$15-(12/PI()*SIN(PI()/12*B114))*Eingabemaske!B$17</f>
        <v>21.015215976481549</v>
      </c>
      <c r="F114" s="14">
        <f t="shared" si="11"/>
        <v>26.913200289873537</v>
      </c>
      <c r="G11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4">
        <f>INDEX(Eingabemaske!$K$2:$K$50,(MATCH(B114,Eingabemaske!$F$2:$F$50)))</f>
        <v>0</v>
      </c>
      <c r="I114" s="14">
        <f>IF(Eingabemaske!B$2="Quader",1/(1/Wasser!Z115+1/Luft!Z115+((Eingabemaske!B$12/1000)/Eingabemaske!O$3))*Eingabemaske!B$6*Eingabemaske!B$7*Wasser!B115,1/(1/Wasser!Z115+1/Luft!Z115+((Eingabemaske!B$12/1000)/Eingabemaske!O$3))*(Eingabemaske!B$6/2)^2*PI()*Wasser!B115)</f>
        <v>12.773000666136985</v>
      </c>
      <c r="J114" s="14">
        <f>IF(Eingabemaske!B$2="Quader",1/(1/Wasser!AA115+1/Luft!AA115+((Eingabemaske!B$12/1000)/Eingabemaske!O$3))*(Eingabemaske!B$6*Eingabemaske!B$5+Eingabemaske!B$7*Eingabemaske!B$5)*2*Wasser!B115,1/(1/Wasser!AA115+1/Luft!AA115+((Eingabemaske!B$12/1000)/Eingabemaske!O$3))*(Eingabemaske!B$6+Eingabemaske!B$12/2000)^2*PI()*Wasser!B115)</f>
        <v>18.52081112851133</v>
      </c>
      <c r="K114" s="14">
        <f t="shared" si="9"/>
        <v>31.293811794648313</v>
      </c>
      <c r="L114" s="14">
        <f>IF(Eingabemaske!B$2="Quader",((Eingabemaske!B$6*Eingabemaske!B$7)+((Eingabemaske!B$5*Eingabemaske!B$6)+(Eingabemaske!B$5*Eingabemaske!B$6))*2)*0.9*5.67*10^-8*((F114+273.15)^4-(E114+273.15)^4),((Eingabemaske!B$6/2)^2*PI()+Eingabemaske!B$6*PI())*0.9*5.67*10^-8*((F114+273.15)^4-(E114+273.15)^4))</f>
        <v>55.805193180281059</v>
      </c>
      <c r="M114" s="14">
        <f t="shared" si="10"/>
        <v>87.099004974929372</v>
      </c>
    </row>
    <row r="115" spans="1:13" x14ac:dyDescent="0.45">
      <c r="A115">
        <f t="shared" ref="A115:A178" si="12">A67+1</f>
        <v>3</v>
      </c>
      <c r="B115">
        <f t="shared" si="6"/>
        <v>8.5</v>
      </c>
      <c r="C115" s="18">
        <f t="shared" si="8"/>
        <v>2.3541666666666661</v>
      </c>
      <c r="D115" s="23">
        <v>56.5</v>
      </c>
      <c r="E115" s="14">
        <f>Eingabemaske!B$15-(12/PI()*SIN(PI()/12*B115))*Eingabemaske!B$17</f>
        <v>21.181768077548242</v>
      </c>
      <c r="F115" s="14">
        <f t="shared" si="11"/>
        <v>26.657747650789553</v>
      </c>
      <c r="G11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5">
        <f>INDEX(Eingabemaske!$K$2:$K$50,(MATCH(B115,Eingabemaske!$F$2:$F$50)))</f>
        <v>0</v>
      </c>
      <c r="I115" s="14">
        <f>IF(Eingabemaske!B$2="Quader",1/(1/Wasser!Z116+1/Luft!Z116+((Eingabemaske!B$12/1000)/Eingabemaske!O$3))*Eingabemaske!B$6*Eingabemaske!B$7*Wasser!B116,1/(1/Wasser!Z116+1/Luft!Z116+((Eingabemaske!B$12/1000)/Eingabemaske!O$3))*(Eingabemaske!B$6/2)^2*PI()*Wasser!B116)</f>
        <v>11.602222618992826</v>
      </c>
      <c r="J115" s="14">
        <f>IF(Eingabemaske!B$2="Quader",1/(1/Wasser!AA116+1/Luft!AA116+((Eingabemaske!B$12/1000)/Eingabemaske!O$3))*(Eingabemaske!B$6*Eingabemaske!B$5+Eingabemaske!B$7*Eingabemaske!B$5)*2*Wasser!B116,1/(1/Wasser!AA116+1/Luft!AA116+((Eingabemaske!B$12/1000)/Eingabemaske!O$3))*(Eingabemaske!B$6+Eingabemaske!B$12/2000)^2*PI()*Wasser!B116)</f>
        <v>16.828988306028599</v>
      </c>
      <c r="K115" s="14">
        <f t="shared" si="9"/>
        <v>28.431210925021425</v>
      </c>
      <c r="L115" s="14">
        <f>IF(Eingabemaske!B$2="Quader",((Eingabemaske!B$6*Eingabemaske!B$7)+((Eingabemaske!B$5*Eingabemaske!B$6)+(Eingabemaske!B$5*Eingabemaske!B$6))*2)*0.9*5.67*10^-8*((F115+273.15)^4-(E115+273.15)^4),((Eingabemaske!B$6/2)^2*PI()+Eingabemaske!B$6*PI())*0.9*5.67*10^-8*((F115+273.15)^4-(E115+273.15)^4))</f>
        <v>51.788340605002432</v>
      </c>
      <c r="M115" s="14">
        <f t="shared" si="10"/>
        <v>80.219551530023864</v>
      </c>
    </row>
    <row r="116" spans="1:13" x14ac:dyDescent="0.45">
      <c r="A116">
        <f t="shared" si="12"/>
        <v>3</v>
      </c>
      <c r="B116">
        <f t="shared" ref="B116:B179" si="13">B68</f>
        <v>9</v>
      </c>
      <c r="C116" s="18">
        <f t="shared" si="8"/>
        <v>2.3749999999999996</v>
      </c>
      <c r="D116" s="23">
        <v>57</v>
      </c>
      <c r="E116" s="14">
        <f>Eingabemaske!B$15-(12/PI()*SIN(PI()/12*B116))*Eingabemaske!B$17</f>
        <v>21.379430630917209</v>
      </c>
      <c r="F116" s="14">
        <f t="shared" si="11"/>
        <v>26.422471758138691</v>
      </c>
      <c r="G11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6">
        <f>INDEX(Eingabemaske!$K$2:$K$50,(MATCH(B116,Eingabemaske!$F$2:$F$50)))</f>
        <v>0</v>
      </c>
      <c r="I116" s="14">
        <f>IF(Eingabemaske!B$2="Quader",1/(1/Wasser!Z117+1/Luft!Z117+((Eingabemaske!B$12/1000)/Eingabemaske!O$3))*Eingabemaske!B$6*Eingabemaske!B$7*Wasser!B117,1/(1/Wasser!Z117+1/Luft!Z117+((Eingabemaske!B$12/1000)/Eingabemaske!O$3))*(Eingabemaske!B$6/2)^2*PI()*Wasser!B117)</f>
        <v>10.42739979198376</v>
      </c>
      <c r="J116" s="14">
        <f>IF(Eingabemaske!B$2="Quader",1/(1/Wasser!AA117+1/Luft!AA117+((Eingabemaske!B$12/1000)/Eingabemaske!O$3))*(Eingabemaske!B$6*Eingabemaske!B$5+Eingabemaske!B$7*Eingabemaske!B$5)*2*Wasser!B117,1/(1/Wasser!AA117+1/Luft!AA117+((Eingabemaske!B$12/1000)/Eingabemaske!O$3))*(Eingabemaske!B$6+Eingabemaske!B$12/2000)^2*PI()*Wasser!B117)</f>
        <v>15.132287780450422</v>
      </c>
      <c r="K116" s="14">
        <f t="shared" si="9"/>
        <v>25.559687572434182</v>
      </c>
      <c r="L116" s="14">
        <f>IF(Eingabemaske!B$2="Quader",((Eingabemaske!B$6*Eingabemaske!B$7)+((Eingabemaske!B$5*Eingabemaske!B$6)+(Eingabemaske!B$5*Eingabemaske!B$6))*2)*0.9*5.67*10^-8*((F116+273.15)^4-(E116+273.15)^4),((Eingabemaske!B$6/2)^2*PI()+Eingabemaske!B$6*PI())*0.9*5.67*10^-8*((F116+273.15)^4-(E116+273.15)^4))</f>
        <v>47.684211228557778</v>
      </c>
      <c r="M116" s="14">
        <f t="shared" si="10"/>
        <v>73.243898800991957</v>
      </c>
    </row>
    <row r="117" spans="1:13" x14ac:dyDescent="0.45">
      <c r="A117">
        <f t="shared" si="12"/>
        <v>3</v>
      </c>
      <c r="B117">
        <f t="shared" si="13"/>
        <v>9.5</v>
      </c>
      <c r="C117" s="18">
        <f t="shared" si="8"/>
        <v>2.395833333333333</v>
      </c>
      <c r="D117" s="23">
        <v>57.5</v>
      </c>
      <c r="E117" s="14">
        <f>Eingabemaske!B$15-(12/PI()*SIN(PI()/12*B117))*Eingabemaske!B$17</f>
        <v>21.604821575497898</v>
      </c>
      <c r="F117" s="14">
        <f t="shared" si="11"/>
        <v>26.207654754765354</v>
      </c>
      <c r="G11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7">
        <f>INDEX(Eingabemaske!$K$2:$K$50,(MATCH(B117,Eingabemaske!$F$2:$F$50)))</f>
        <v>0</v>
      </c>
      <c r="I117" s="14">
        <f>IF(Eingabemaske!B$2="Quader",1/(1/Wasser!Z118+1/Luft!Z118+((Eingabemaske!B$12/1000)/Eingabemaske!O$3))*Eingabemaske!B$6*Eingabemaske!B$7*Wasser!B118,1/(1/Wasser!Z118+1/Luft!Z118+((Eingabemaske!B$12/1000)/Eingabemaske!O$3))*(Eingabemaske!B$6/2)^2*PI()*Wasser!B118)</f>
        <v>9.262143340338131</v>
      </c>
      <c r="J117" s="14">
        <f>IF(Eingabemaske!B$2="Quader",1/(1/Wasser!AA118+1/Luft!AA118+((Eingabemaske!B$12/1000)/Eingabemaske!O$3))*(Eingabemaske!B$6*Eingabemaske!B$5+Eingabemaske!B$7*Eingabemaske!B$5)*2*Wasser!B118,1/(1/Wasser!AA118+1/Luft!AA118+((Eingabemaske!B$12/1000)/Eingabemaske!O$3))*(Eingabemaske!B$6+Eingabemaske!B$12/2000)^2*PI()*Wasser!B118)</f>
        <v>13.450241728953758</v>
      </c>
      <c r="K117" s="14">
        <f t="shared" si="9"/>
        <v>22.712385069291891</v>
      </c>
      <c r="L117" s="14">
        <f>IF(Eingabemaske!B$2="Quader",((Eingabemaske!B$6*Eingabemaske!B$7)+((Eingabemaske!B$5*Eingabemaske!B$6)+(Eingabemaske!B$5*Eingabemaske!B$6))*2)*0.9*5.67*10^-8*((F117+273.15)^4-(E117+273.15)^4),((Eingabemaske!B$6/2)^2*PI()+Eingabemaske!B$6*PI())*0.9*5.67*10^-8*((F117+273.15)^4-(E117+273.15)^4))</f>
        <v>43.523648241203176</v>
      </c>
      <c r="M117" s="14">
        <f t="shared" si="10"/>
        <v>66.23603331049506</v>
      </c>
    </row>
    <row r="118" spans="1:13" x14ac:dyDescent="0.45">
      <c r="A118">
        <f t="shared" si="12"/>
        <v>3</v>
      </c>
      <c r="B118">
        <f t="shared" si="13"/>
        <v>10</v>
      </c>
      <c r="C118" s="18">
        <f t="shared" si="8"/>
        <v>2.4166666666666665</v>
      </c>
      <c r="D118" s="23">
        <v>58</v>
      </c>
      <c r="E118" s="14">
        <f>Eingabemaske!B$15-(12/PI()*SIN(PI()/12*B118))*Eingabemaske!B$17</f>
        <v>21.854084409738352</v>
      </c>
      <c r="F118" s="14">
        <f t="shared" si="11"/>
        <v>26.013391117465581</v>
      </c>
      <c r="G11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8">
        <f>INDEX(Eingabemaske!$K$2:$K$50,(MATCH(B118,Eingabemaske!$F$2:$F$50)))</f>
        <v>0</v>
      </c>
      <c r="I118" s="14">
        <f>IF(Eingabemaske!B$2="Quader",1/(1/Wasser!Z119+1/Luft!Z119+((Eingabemaske!B$12/1000)/Eingabemaske!O$3))*Eingabemaske!B$6*Eingabemaske!B$7*Wasser!B119,1/(1/Wasser!Z119+1/Luft!Z119+((Eingabemaske!B$12/1000)/Eingabemaske!O$3))*(Eingabemaske!B$6/2)^2*PI()*Wasser!B119)</f>
        <v>8.1202814924714275</v>
      </c>
      <c r="J118" s="14">
        <f>IF(Eingabemaske!B$2="Quader",1/(1/Wasser!AA119+1/Luft!AA119+((Eingabemaske!B$12/1000)/Eingabemaske!O$3))*(Eingabemaske!B$6*Eingabemaske!B$5+Eingabemaske!B$7*Eingabemaske!B$5)*2*Wasser!B119,1/(1/Wasser!AA119+1/Luft!AA119+((Eingabemaske!B$12/1000)/Eingabemaske!O$3))*(Eingabemaske!B$6+Eingabemaske!B$12/2000)^2*PI()*Wasser!B119)</f>
        <v>11.8026220738886</v>
      </c>
      <c r="K118" s="14">
        <f t="shared" si="9"/>
        <v>19.922903566360027</v>
      </c>
      <c r="L118" s="14">
        <f>IF(Eingabemaske!B$2="Quader",((Eingabemaske!B$6*Eingabemaske!B$7)+((Eingabemaske!B$5*Eingabemaske!B$6)+(Eingabemaske!B$5*Eingabemaske!B$6))*2)*0.9*5.67*10^-8*((F118+273.15)^4-(E118+273.15)^4),((Eingabemaske!B$6/2)^2*PI()+Eingabemaske!B$6*PI())*0.9*5.67*10^-8*((F118+273.15)^4-(E118+273.15)^4))</f>
        <v>39.340223686884308</v>
      </c>
      <c r="M118" s="14">
        <f t="shared" si="10"/>
        <v>59.263127253244335</v>
      </c>
    </row>
    <row r="119" spans="1:13" x14ac:dyDescent="0.45">
      <c r="A119">
        <f t="shared" si="12"/>
        <v>3</v>
      </c>
      <c r="B119">
        <f t="shared" si="13"/>
        <v>10.5</v>
      </c>
      <c r="C119" s="18">
        <f t="shared" si="8"/>
        <v>2.4375</v>
      </c>
      <c r="D119" s="23">
        <v>58.5</v>
      </c>
      <c r="E119" s="14">
        <f>Eingabemaske!B$15-(12/PI()*SIN(PI()/12*B119))*Eingabemaske!B$17</f>
        <v>22.122954177436011</v>
      </c>
      <c r="F119" s="14">
        <f t="shared" si="11"/>
        <v>25.839578313730694</v>
      </c>
      <c r="G11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19">
        <f>INDEX(Eingabemaske!$K$2:$K$50,(MATCH(B119,Eingabemaske!$F$2:$F$50)))</f>
        <v>0</v>
      </c>
      <c r="I119" s="14">
        <f>IF(Eingabemaske!B$2="Quader",1/(1/Wasser!Z120+1/Luft!Z120+((Eingabemaske!B$12/1000)/Eingabemaske!O$3))*Eingabemaske!B$6*Eingabemaske!B$7*Wasser!B120,1/(1/Wasser!Z120+1/Luft!Z120+((Eingabemaske!B$12/1000)/Eingabemaske!O$3))*(Eingabemaske!B$6/2)^2*PI()*Wasser!B120)</f>
        <v>7.0154698736369747</v>
      </c>
      <c r="J119" s="14">
        <f>IF(Eingabemaske!B$2="Quader",1/(1/Wasser!AA120+1/Luft!AA120+((Eingabemaske!B$12/1000)/Eingabemaske!O$3))*(Eingabemaske!B$6*Eingabemaske!B$5+Eingabemaske!B$7*Eingabemaske!B$5)*2*Wasser!B120,1/(1/Wasser!AA120+1/Luft!AA120+((Eingabemaske!B$12/1000)/Eingabemaske!O$3))*(Eingabemaske!B$6+Eingabemaske!B$12/2000)^2*PI()*Wasser!B120)</f>
        <v>10.208879002143483</v>
      </c>
      <c r="K119" s="14">
        <f t="shared" si="9"/>
        <v>17.224348875780457</v>
      </c>
      <c r="L119" s="14">
        <f>IF(Eingabemaske!B$2="Quader",((Eingabemaske!B$6*Eingabemaske!B$7)+((Eingabemaske!B$5*Eingabemaske!B$6)+(Eingabemaske!B$5*Eingabemaske!B$6))*2)*0.9*5.67*10^-8*((F119+273.15)^4-(E119+273.15)^4),((Eingabemaske!B$6/2)^2*PI()+Eingabemaske!B$6*PI())*0.9*5.67*10^-8*((F119+273.15)^4-(E119+273.15)^4))</f>
        <v>35.169698906543964</v>
      </c>
      <c r="M119" s="14">
        <f t="shared" si="10"/>
        <v>52.394047782324421</v>
      </c>
    </row>
    <row r="120" spans="1:13" x14ac:dyDescent="0.45">
      <c r="A120">
        <f t="shared" si="12"/>
        <v>3</v>
      </c>
      <c r="B120">
        <f t="shared" si="13"/>
        <v>11</v>
      </c>
      <c r="C120" s="18">
        <f t="shared" si="8"/>
        <v>2.4583333333333335</v>
      </c>
      <c r="D120" s="23">
        <v>59</v>
      </c>
      <c r="E120" s="14">
        <f>Eingabemaske!B$15-(12/PI()*SIN(PI()/12*B120))*Eingabemaske!B$17</f>
        <v>22.406830442320778</v>
      </c>
      <c r="F120" s="14">
        <f t="shared" si="11"/>
        <v>25.685911830604514</v>
      </c>
      <c r="G12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0">
        <f>INDEX(Eingabemaske!$K$2:$K$50,(MATCH(B120,Eingabemaske!$F$2:$F$50)))</f>
        <v>0</v>
      </c>
      <c r="I120" s="14">
        <f>IF(Eingabemaske!B$2="Quader",1/(1/Wasser!Z121+1/Luft!Z121+((Eingabemaske!B$12/1000)/Eingabemaske!O$3))*Eingabemaske!B$6*Eingabemaske!B$7*Wasser!B121,1/(1/Wasser!Z121+1/Luft!Z121+((Eingabemaske!B$12/1000)/Eingabemaske!O$3))*(Eingabemaske!B$6/2)^2*PI()*Wasser!B121)</f>
        <v>5.9608082250270922</v>
      </c>
      <c r="J120" s="14">
        <f>IF(Eingabemaske!B$2="Quader",1/(1/Wasser!AA121+1/Luft!AA121+((Eingabemaske!B$12/1000)/Eingabemaske!O$3))*(Eingabemaske!B$6*Eingabemaske!B$5+Eingabemaske!B$7*Eingabemaske!B$5)*2*Wasser!B121,1/(1/Wasser!AA121+1/Luft!AA121+((Eingabemaske!B$12/1000)/Eingabemaske!O$3))*(Eingabemaske!B$6+Eingabemaske!B$12/2000)^2*PI()*Wasser!B121)</f>
        <v>8.6875939590745066</v>
      </c>
      <c r="K120" s="14">
        <f t="shared" si="9"/>
        <v>14.648402184101599</v>
      </c>
      <c r="L120" s="14">
        <f>IF(Eingabemaske!B$2="Quader",((Eingabemaske!B$6*Eingabemaske!B$7)+((Eingabemaske!B$5*Eingabemaske!B$6)+(Eingabemaske!B$5*Eingabemaske!B$6))*2)*0.9*5.67*10^-8*((F120+273.15)^4-(E120+273.15)^4),((Eingabemaske!B$6/2)^2*PI()+Eingabemaske!B$6*PI())*0.9*5.67*10^-8*((F120+273.15)^4-(E120+273.15)^4))</f>
        <v>31.049447676572768</v>
      </c>
      <c r="M120" s="14">
        <f t="shared" si="10"/>
        <v>45.697849860674367</v>
      </c>
    </row>
    <row r="121" spans="1:13" x14ac:dyDescent="0.45">
      <c r="A121">
        <f t="shared" si="12"/>
        <v>3</v>
      </c>
      <c r="B121">
        <f t="shared" si="13"/>
        <v>11.5</v>
      </c>
      <c r="C121" s="18">
        <f t="shared" si="8"/>
        <v>2.479166666666667</v>
      </c>
      <c r="D121" s="23">
        <v>59.5</v>
      </c>
      <c r="E121" s="14">
        <f>Eingabemaske!B$15-(12/PI()*SIN(PI()/12*B121))*Eingabemaske!B$17</f>
        <v>22.700856002795106</v>
      </c>
      <c r="F121" s="14">
        <f t="shared" si="11"/>
        <v>25.551884623855905</v>
      </c>
      <c r="G12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1">
        <f>INDEX(Eingabemaske!$K$2:$K$50,(MATCH(B121,Eingabemaske!$F$2:$F$50)))</f>
        <v>0</v>
      </c>
      <c r="I121" s="14">
        <f>IF(Eingabemaske!B$2="Quader",1/(1/Wasser!Z122+1/Luft!Z122+((Eingabemaske!B$12/1000)/Eingabemaske!O$3))*Eingabemaske!B$6*Eingabemaske!B$7*Wasser!B122,1/(1/Wasser!Z122+1/Luft!Z122+((Eingabemaske!B$12/1000)/Eingabemaske!O$3))*(Eingabemaske!B$6/2)^2*PI()*Wasser!B122)</f>
        <v>4.9684737543651307</v>
      </c>
      <c r="J121" s="14">
        <f>IF(Eingabemaske!B$2="Quader",1/(1/Wasser!AA122+1/Luft!AA122+((Eingabemaske!B$12/1000)/Eingabemaske!O$3))*(Eingabemaske!B$6*Eingabemaske!B$5+Eingabemaske!B$7*Eingabemaske!B$5)*2*Wasser!B122,1/(1/Wasser!AA122+1/Luft!AA122+((Eingabemaske!B$12/1000)/Eingabemaske!O$3))*(Eingabemaske!B$6+Eingabemaske!B$12/2000)^2*PI()*Wasser!B122)</f>
        <v>7.2559621417783493</v>
      </c>
      <c r="K121" s="14">
        <f t="shared" si="9"/>
        <v>12.224435896143479</v>
      </c>
      <c r="L121" s="14">
        <f>IF(Eingabemaske!B$2="Quader",((Eingabemaske!B$6*Eingabemaske!B$7)+((Eingabemaske!B$5*Eingabemaske!B$6)+(Eingabemaske!B$5*Eingabemaske!B$6))*2)*0.9*5.67*10^-8*((F121+273.15)^4-(E121+273.15)^4),((Eingabemaske!B$6/2)^2*PI()+Eingabemaske!B$6*PI())*0.9*5.67*10^-8*((F121+273.15)^4-(E121+273.15)^4))</f>
        <v>27.017844115179066</v>
      </c>
      <c r="M121" s="14">
        <f t="shared" si="10"/>
        <v>39.242280011322549</v>
      </c>
    </row>
    <row r="122" spans="1:13" x14ac:dyDescent="0.45">
      <c r="A122">
        <f t="shared" si="12"/>
        <v>3</v>
      </c>
      <c r="B122">
        <f t="shared" si="13"/>
        <v>12</v>
      </c>
      <c r="C122" s="18">
        <f t="shared" ref="C122:C177" si="14">C121+B$1</f>
        <v>2.5000000000000004</v>
      </c>
      <c r="D122" s="23">
        <v>60</v>
      </c>
      <c r="E122" s="14">
        <f>Eingabemaske!B$15-(12/PI()*SIN(PI()/12*B122))*Eingabemaske!B$17</f>
        <v>23</v>
      </c>
      <c r="F122" s="14">
        <f t="shared" si="11"/>
        <v>25.43679095550171</v>
      </c>
      <c r="G12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2">
        <f>INDEX(Eingabemaske!$K$2:$K$50,(MATCH(B122,Eingabemaske!$F$2:$F$50)))</f>
        <v>0</v>
      </c>
      <c r="I122" s="14">
        <f>IF(Eingabemaske!B$2="Quader",1/(1/Wasser!Z123+1/Luft!Z123+((Eingabemaske!B$12/1000)/Eingabemaske!O$3))*Eingabemaske!B$6*Eingabemaske!B$7*Wasser!B123,1/(1/Wasser!Z123+1/Luft!Z123+((Eingabemaske!B$12/1000)/Eingabemaske!O$3))*(Eingabemaske!B$6/2)^2*PI()*Wasser!B123)</f>
        <v>4.0493809340418387</v>
      </c>
      <c r="J122" s="14">
        <f>IF(Eingabemaske!B$2="Quader",1/(1/Wasser!AA123+1/Luft!AA123+((Eingabemaske!B$12/1000)/Eingabemaske!O$3))*(Eingabemaske!B$6*Eingabemaske!B$5+Eingabemaske!B$7*Eingabemaske!B$5)*2*Wasser!B123,1/(1/Wasser!AA123+1/Luft!AA123+((Eingabemaske!B$12/1000)/Eingabemaske!O$3))*(Eingabemaske!B$6+Eingabemaske!B$12/2000)^2*PI()*Wasser!B123)</f>
        <v>5.9293185950636014</v>
      </c>
      <c r="K122" s="14">
        <f t="shared" si="9"/>
        <v>9.978699529105441</v>
      </c>
      <c r="L122" s="14">
        <f>IF(Eingabemaske!B$2="Quader",((Eingabemaske!B$6*Eingabemaske!B$7)+((Eingabemaske!B$5*Eingabemaske!B$6)+(Eingabemaske!B$5*Eingabemaske!B$6))*2)*0.9*5.67*10^-8*((F122+273.15)^4-(E122+273.15)^4),((Eingabemaske!B$6/2)^2*PI()+Eingabemaske!B$6*PI())*0.9*5.67*10^-8*((F122+273.15)^4-(E122+273.15)^4))</f>
        <v>23.11361911837076</v>
      </c>
      <c r="M122" s="14">
        <f t="shared" si="10"/>
        <v>33.092318647476205</v>
      </c>
    </row>
    <row r="123" spans="1:13" x14ac:dyDescent="0.45">
      <c r="A123">
        <f t="shared" si="12"/>
        <v>3</v>
      </c>
      <c r="B123">
        <f t="shared" si="13"/>
        <v>12.5</v>
      </c>
      <c r="C123" s="18">
        <f t="shared" si="14"/>
        <v>2.5208333333333339</v>
      </c>
      <c r="D123" s="23">
        <v>60.5</v>
      </c>
      <c r="E123" s="14">
        <f>Eingabemaske!B$15-(12/PI()*SIN(PI()/12*B123))*Eingabemaske!B$17</f>
        <v>23.29914399720489</v>
      </c>
      <c r="F123" s="14">
        <f t="shared" si="11"/>
        <v>25.339734506529197</v>
      </c>
      <c r="G12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3">
        <f>INDEX(Eingabemaske!$K$2:$K$50,(MATCH(B123,Eingabemaske!$F$2:$F$50)))</f>
        <v>0</v>
      </c>
      <c r="I123" s="14">
        <f>IF(Eingabemaske!B$2="Quader",1/(1/Wasser!Z124+1/Luft!Z124+((Eingabemaske!B$12/1000)/Eingabemaske!O$3))*Eingabemaske!B$6*Eingabemaske!B$7*Wasser!B124,1/(1/Wasser!Z124+1/Luft!Z124+((Eingabemaske!B$12/1000)/Eingabemaske!O$3))*(Eingabemaske!B$6/2)^2*PI()*Wasser!B124)</f>
        <v>3.212877039306639</v>
      </c>
      <c r="J123" s="14">
        <f>IF(Eingabemaske!B$2="Quader",1/(1/Wasser!AA124+1/Luft!AA124+((Eingabemaske!B$12/1000)/Eingabemaske!O$3))*(Eingabemaske!B$6*Eingabemaske!B$5+Eingabemaske!B$7*Eingabemaske!B$5)*2*Wasser!B124,1/(1/Wasser!AA124+1/Luft!AA124+((Eingabemaske!B$12/1000)/Eingabemaske!O$3))*(Eingabemaske!B$6+Eingabemaske!B$12/2000)^2*PI()*Wasser!B124)</f>
        <v>4.7207208965624456</v>
      </c>
      <c r="K123" s="14">
        <f t="shared" si="9"/>
        <v>7.9335979358690842</v>
      </c>
      <c r="L123" s="14">
        <f>IF(Eingabemaske!B$2="Quader",((Eingabemaske!B$6*Eingabemaske!B$7)+((Eingabemaske!B$5*Eingabemaske!B$6)+(Eingabemaske!B$5*Eingabemaske!B$6))*2)*0.9*5.67*10^-8*((F123+273.15)^4-(E123+273.15)^4),((Eingabemaske!B$6/2)^2*PI()+Eingabemaske!B$6*PI())*0.9*5.67*10^-8*((F123+273.15)^4-(E123+273.15)^4))</f>
        <v>19.375191116947569</v>
      </c>
      <c r="M123" s="14">
        <f t="shared" si="10"/>
        <v>27.308789052816653</v>
      </c>
    </row>
    <row r="124" spans="1:13" x14ac:dyDescent="0.45">
      <c r="A124">
        <f t="shared" si="12"/>
        <v>3</v>
      </c>
      <c r="B124">
        <f t="shared" si="13"/>
        <v>13</v>
      </c>
      <c r="C124" s="18">
        <f t="shared" si="14"/>
        <v>2.5416666666666674</v>
      </c>
      <c r="D124" s="23">
        <v>61</v>
      </c>
      <c r="E124" s="14">
        <f>Eingabemaske!B$15-(12/PI()*SIN(PI()/12*B124))*Eingabemaske!B$17</f>
        <v>23.593169557679222</v>
      </c>
      <c r="F124" s="14">
        <f t="shared" si="11"/>
        <v>25.259640569339698</v>
      </c>
      <c r="G12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4">
        <f>INDEX(Eingabemaske!$K$2:$K$50,(MATCH(B124,Eingabemaske!$F$2:$F$50)))</f>
        <v>0</v>
      </c>
      <c r="I124" s="14">
        <f>IF(Eingabemaske!B$2="Quader",1/(1/Wasser!Z125+1/Luft!Z125+((Eingabemaske!B$12/1000)/Eingabemaske!O$3))*Eingabemaske!B$6*Eingabemaske!B$7*Wasser!B125,1/(1/Wasser!Z125+1/Luft!Z125+((Eingabemaske!B$12/1000)/Eingabemaske!O$3))*(Eingabemaske!B$6/2)^2*PI()*Wasser!B125)</f>
        <v>2.4664823603034072</v>
      </c>
      <c r="J124" s="14">
        <f>IF(Eingabemaske!B$2="Quader",1/(1/Wasser!AA125+1/Luft!AA125+((Eingabemaske!B$12/1000)/Eingabemaske!O$3))*(Eingabemaske!B$6*Eingabemaske!B$5+Eingabemaske!B$7*Eingabemaske!B$5)*2*Wasser!B125,1/(1/Wasser!AA125+1/Luft!AA125+((Eingabemaske!B$12/1000)/Eingabemaske!O$3))*(Eingabemaske!B$6+Eingabemaske!B$12/2000)^2*PI()*Wasser!B125)</f>
        <v>3.6406004574486195</v>
      </c>
      <c r="K124" s="14">
        <f t="shared" si="9"/>
        <v>6.1070828177520262</v>
      </c>
      <c r="L124" s="14">
        <f>IF(Eingabemaske!B$2="Quader",((Eingabemaske!B$6*Eingabemaske!B$7)+((Eingabemaske!B$5*Eingabemaske!B$6)+(Eingabemaske!B$5*Eingabemaske!B$6))*2)*0.9*5.67*10^-8*((F124+273.15)^4-(E124+273.15)^4),((Eingabemaske!B$6/2)^2*PI()+Eingabemaske!B$6*PI())*0.9*5.67*10^-8*((F124+273.15)^4-(E124+273.15)^4))</f>
        <v>15.839979175487485</v>
      </c>
      <c r="M124" s="14">
        <f t="shared" si="10"/>
        <v>21.947061993239512</v>
      </c>
    </row>
    <row r="125" spans="1:13" x14ac:dyDescent="0.45">
      <c r="A125">
        <f t="shared" si="12"/>
        <v>3</v>
      </c>
      <c r="B125">
        <f t="shared" si="13"/>
        <v>13.5</v>
      </c>
      <c r="C125" s="18">
        <f t="shared" si="14"/>
        <v>2.5625000000000009</v>
      </c>
      <c r="D125" s="23">
        <v>61.5</v>
      </c>
      <c r="E125" s="14">
        <f>Eingabemaske!B$15-(12/PI()*SIN(PI()/12*B125))*Eingabemaske!B$17</f>
        <v>23.877045822563989</v>
      </c>
      <c r="F125" s="14">
        <f t="shared" si="11"/>
        <v>25.195272039435981</v>
      </c>
      <c r="G12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5">
        <f>INDEX(Eingabemaske!$K$2:$K$50,(MATCH(B125,Eingabemaske!$F$2:$F$50)))</f>
        <v>0</v>
      </c>
      <c r="I125" s="14">
        <f>IF(Eingabemaske!B$2="Quader",1/(1/Wasser!Z126+1/Luft!Z126+((Eingabemaske!B$12/1000)/Eingabemaske!O$3))*Eingabemaske!B$6*Eingabemaske!B$7*Wasser!B126,1/(1/Wasser!Z126+1/Luft!Z126+((Eingabemaske!B$12/1000)/Eingabemaske!O$3))*(Eingabemaske!B$6/2)^2*PI()*Wasser!B126)</f>
        <v>1.8156844526770066</v>
      </c>
      <c r="J125" s="14">
        <f>IF(Eingabemaske!B$2="Quader",1/(1/Wasser!AA126+1/Luft!AA126+((Eingabemaske!B$12/1000)/Eingabemaske!O$3))*(Eingabemaske!B$6*Eingabemaske!B$5+Eingabemaske!B$7*Eingabemaske!B$5)*2*Wasser!B126,1/(1/Wasser!AA126+1/Luft!AA126+((Eingabemaske!B$12/1000)/Eingabemaske!O$3))*(Eingabemaske!B$6+Eingabemaske!B$12/2000)^2*PI()*Wasser!B126)</f>
        <v>2.6964944433782381</v>
      </c>
      <c r="K125" s="14">
        <f t="shared" si="9"/>
        <v>4.5121788960552447</v>
      </c>
      <c r="L125" s="14">
        <f>IF(Eingabemaske!B$2="Quader",((Eingabemaske!B$6*Eingabemaske!B$7)+((Eingabemaske!B$5*Eingabemaske!B$6)+(Eingabemaske!B$5*Eingabemaske!B$6))*2)*0.9*5.67*10^-8*((F125+273.15)^4-(E125+273.15)^4),((Eingabemaske!B$6/2)^2*PI()+Eingabemaske!B$6*PI())*0.9*5.67*10^-8*((F125+273.15)^4-(E125+273.15)^4))</f>
        <v>12.543708700561787</v>
      </c>
      <c r="M125" s="14">
        <f t="shared" si="10"/>
        <v>17.055887596617033</v>
      </c>
    </row>
    <row r="126" spans="1:13" x14ac:dyDescent="0.45">
      <c r="A126">
        <f t="shared" si="12"/>
        <v>3</v>
      </c>
      <c r="B126">
        <f t="shared" si="13"/>
        <v>14</v>
      </c>
      <c r="C126" s="18">
        <f t="shared" si="14"/>
        <v>2.5833333333333344</v>
      </c>
      <c r="D126" s="23">
        <v>62</v>
      </c>
      <c r="E126" s="14">
        <f>Eingabemaske!B$15-(12/PI()*SIN(PI()/12*B126))*Eingabemaske!B$17</f>
        <v>24.145915590261644</v>
      </c>
      <c r="F126" s="14">
        <f t="shared" si="11"/>
        <v>25.145248833089024</v>
      </c>
      <c r="G12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6">
        <f>INDEX(Eingabemaske!$K$2:$K$50,(MATCH(B126,Eingabemaske!$F$2:$F$50)))</f>
        <v>0</v>
      </c>
      <c r="I126" s="14">
        <f>IF(Eingabemaske!B$2="Quader",1/(1/Wasser!Z127+1/Luft!Z127+((Eingabemaske!B$12/1000)/Eingabemaske!O$3))*Eingabemaske!B$6*Eingabemaske!B$7*Wasser!B127,1/(1/Wasser!Z127+1/Luft!Z127+((Eingabemaske!B$12/1000)/Eingabemaske!O$3))*(Eingabemaske!B$6/2)^2*PI()*Wasser!B127)</f>
        <v>1.2637986962696224</v>
      </c>
      <c r="J126" s="14">
        <f>IF(Eingabemaske!B$2="Quader",1/(1/Wasser!AA127+1/Luft!AA127+((Eingabemaske!B$12/1000)/Eingabemaske!O$3))*(Eingabemaske!B$6*Eingabemaske!B$5+Eingabemaske!B$7*Eingabemaske!B$5)*2*Wasser!B127,1/(1/Wasser!AA127+1/Luft!AA127+((Eingabemaske!B$12/1000)/Eingabemaske!O$3))*(Eingabemaske!B$6+Eingabemaske!B$12/2000)^2*PI()*Wasser!B127)</f>
        <v>1.8928732886700355</v>
      </c>
      <c r="K126" s="14">
        <f t="shared" si="9"/>
        <v>3.1566719849396581</v>
      </c>
      <c r="L126" s="14">
        <f>IF(Eingabemaske!B$2="Quader",((Eingabemaske!B$6*Eingabemaske!B$7)+((Eingabemaske!B$5*Eingabemaske!B$6)+(Eingabemaske!B$5*Eingabemaske!B$6))*2)*0.9*5.67*10^-8*((F126+273.15)^4-(E126+273.15)^4),((Eingabemaske!B$6/2)^2*PI()+Eingabemaske!B$6*PI())*0.9*5.67*10^-8*((F126+273.15)^4-(E126+273.15)^4))</f>
        <v>9.5197220514973573</v>
      </c>
      <c r="M126" s="14">
        <f t="shared" si="10"/>
        <v>12.676394036437015</v>
      </c>
    </row>
    <row r="127" spans="1:13" x14ac:dyDescent="0.45">
      <c r="A127">
        <f t="shared" si="12"/>
        <v>3</v>
      </c>
      <c r="B127">
        <f t="shared" si="13"/>
        <v>14.5</v>
      </c>
      <c r="C127" s="18">
        <f t="shared" si="14"/>
        <v>2.6041666666666679</v>
      </c>
      <c r="D127" s="23">
        <v>62.5</v>
      </c>
      <c r="E127" s="14">
        <f>Eingabemaske!B$15-(12/PI()*SIN(PI()/12*B127))*Eingabemaske!B$17</f>
        <v>24.395178424502102</v>
      </c>
      <c r="F127" s="14">
        <f t="shared" si="11"/>
        <v>25.10807024176518</v>
      </c>
      <c r="G12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7">
        <f>INDEX(Eingabemaske!$K$2:$K$50,(MATCH(B127,Eingabemaske!$F$2:$F$50)))</f>
        <v>0</v>
      </c>
      <c r="I127" s="14">
        <f>IF(Eingabemaske!B$2="Quader",1/(1/Wasser!Z128+1/Luft!Z128+((Eingabemaske!B$12/1000)/Eingabemaske!O$3))*Eingabemaske!B$6*Eingabemaske!B$7*Wasser!B128,1/(1/Wasser!Z128+1/Luft!Z128+((Eingabemaske!B$12/1000)/Eingabemaske!O$3))*(Eingabemaske!B$6/2)^2*PI()*Wasser!B128)</f>
        <v>0.81191814081386293</v>
      </c>
      <c r="J127" s="14">
        <f>IF(Eingabemaske!B$2="Quader",1/(1/Wasser!AA128+1/Luft!AA128+((Eingabemaske!B$12/1000)/Eingabemaske!O$3))*(Eingabemaske!B$6*Eingabemaske!B$5+Eingabemaske!B$7*Eingabemaske!B$5)*2*Wasser!B128,1/(1/Wasser!AA128+1/Luft!AA128+((Eingabemaske!B$12/1000)/Eingabemaske!O$3))*(Eingabemaske!B$6+Eingabemaske!B$12/2000)^2*PI()*Wasser!B128)</f>
        <v>1.2310911455542319</v>
      </c>
      <c r="K127" s="14">
        <f t="shared" si="9"/>
        <v>2.0430092863680951</v>
      </c>
      <c r="L127" s="14">
        <f>IF(Eingabemaske!B$2="Quader",((Eingabemaske!B$6*Eingabemaske!B$7)+((Eingabemaske!B$5*Eingabemaske!B$6)+(Eingabemaske!B$5*Eingabemaske!B$6))*2)*0.9*5.67*10^-8*((F127+273.15)^4-(E127+273.15)^4),((Eingabemaske!B$6/2)^2*PI()+Eingabemaske!B$6*PI())*0.9*5.67*10^-8*((F127+273.15)^4-(E127+273.15)^4))</f>
        <v>6.7983078102886987</v>
      </c>
      <c r="M127" s="14">
        <f t="shared" si="10"/>
        <v>8.8413170966567947</v>
      </c>
    </row>
    <row r="128" spans="1:13" x14ac:dyDescent="0.45">
      <c r="A128">
        <f t="shared" si="12"/>
        <v>3</v>
      </c>
      <c r="B128">
        <f t="shared" si="13"/>
        <v>15</v>
      </c>
      <c r="C128" s="18">
        <f t="shared" si="14"/>
        <v>2.6250000000000013</v>
      </c>
      <c r="D128" s="23">
        <v>63</v>
      </c>
      <c r="E128" s="14">
        <f>Eingabemaske!B$15-(12/PI()*SIN(PI()/12*B128))*Eingabemaske!B$17</f>
        <v>24.620569369082791</v>
      </c>
      <c r="F128" s="14">
        <f t="shared" si="11"/>
        <v>25.082139546162292</v>
      </c>
      <c r="G12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8">
        <f>INDEX(Eingabemaske!$K$2:$K$50,(MATCH(B128,Eingabemaske!$F$2:$F$50)))</f>
        <v>0</v>
      </c>
      <c r="I128" s="14">
        <f>IF(Eingabemaske!B$2="Quader",1/(1/Wasser!Z129+1/Luft!Z129+((Eingabemaske!B$12/1000)/Eingabemaske!O$3))*Eingabemaske!B$6*Eingabemaske!B$7*Wasser!B129,1/(1/Wasser!Z129+1/Luft!Z129+((Eingabemaske!B$12/1000)/Eingabemaske!O$3))*(Eingabemaske!B$6/2)^2*PI()*Wasser!B129)</f>
        <v>0.45901470528958471</v>
      </c>
      <c r="J128" s="14">
        <f>IF(Eingabemaske!B$2="Quader",1/(1/Wasser!AA129+1/Luft!AA129+((Eingabemaske!B$12/1000)/Eingabemaske!O$3))*(Eingabemaske!B$6*Eingabemaske!B$5+Eingabemaske!B$7*Eingabemaske!B$5)*2*Wasser!B129,1/(1/Wasser!AA129+1/Luft!AA129+((Eingabemaske!B$12/1000)/Eingabemaske!O$3))*(Eingabemaske!B$6+Eingabemaske!B$12/2000)^2*PI()*Wasser!B129)</f>
        <v>0.70953284348229706</v>
      </c>
      <c r="K128" s="14">
        <f t="shared" si="9"/>
        <v>1.1685475487718817</v>
      </c>
      <c r="L128" s="14">
        <f>IF(Eingabemaske!B$2="Quader",((Eingabemaske!B$6*Eingabemaske!B$7)+((Eingabemaske!B$5*Eingabemaske!B$6)+(Eingabemaske!B$5*Eingabemaske!B$6))*2)*0.9*5.67*10^-8*((F128+273.15)^4-(E128+273.15)^4),((Eingabemaske!B$6/2)^2*PI()+Eingabemaske!B$6*PI())*0.9*5.67*10^-8*((F128+273.15)^4-(E128+273.15)^4))</f>
        <v>4.4060627108366583</v>
      </c>
      <c r="M128" s="14">
        <f t="shared" si="10"/>
        <v>5.5746102596085398</v>
      </c>
    </row>
    <row r="129" spans="1:13" x14ac:dyDescent="0.45">
      <c r="A129">
        <f t="shared" si="12"/>
        <v>3</v>
      </c>
      <c r="B129">
        <f t="shared" si="13"/>
        <v>15.5</v>
      </c>
      <c r="C129" s="18">
        <f t="shared" si="14"/>
        <v>2.6458333333333348</v>
      </c>
      <c r="D129" s="23">
        <v>63.5</v>
      </c>
      <c r="E129" s="14">
        <f>Eingabemaske!B$15-(12/PI()*SIN(PI()/12*B129))*Eingabemaske!B$17</f>
        <v>24.818231922451758</v>
      </c>
      <c r="F129" s="14">
        <f t="shared" si="11"/>
        <v>25.065789773818835</v>
      </c>
      <c r="G12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29">
        <f>INDEX(Eingabemaske!$K$2:$K$50,(MATCH(B129,Eingabemaske!$F$2:$F$50)))</f>
        <v>0</v>
      </c>
      <c r="I129" s="14">
        <f>IF(Eingabemaske!B$2="Quader",1/(1/Wasser!Z130+1/Luft!Z130+((Eingabemaske!B$12/1000)/Eingabemaske!O$3))*Eingabemaske!B$6*Eingabemaske!B$7*Wasser!B130,1/(1/Wasser!Z130+1/Luft!Z130+((Eingabemaske!B$12/1000)/Eingabemaske!O$3))*(Eingabemaske!B$6/2)^2*PI()*Wasser!B130)</f>
        <v>0.20242749186713258</v>
      </c>
      <c r="J129" s="14">
        <f>IF(Eingabemaske!B$2="Quader",1/(1/Wasser!AA130+1/Luft!AA130+((Eingabemaske!B$12/1000)/Eingabemaske!O$3))*(Eingabemaske!B$6*Eingabemaske!B$5+Eingabemaske!B$7*Eingabemaske!B$5)*2*Wasser!B130,1/(1/Wasser!AA130+1/Luft!AA130+((Eingabemaske!B$12/1000)/Eingabemaske!O$3))*(Eingabemaske!B$6+Eingabemaske!B$12/2000)^2*PI()*Wasser!B130)</f>
        <v>0.32423508668920559</v>
      </c>
      <c r="K129" s="14">
        <f t="shared" si="9"/>
        <v>0.52666257855633813</v>
      </c>
      <c r="L129" s="14">
        <f>IF(Eingabemaske!B$2="Quader",((Eingabemaske!B$6*Eingabemaske!B$7)+((Eingabemaske!B$5*Eingabemaske!B$6)+(Eingabemaske!B$5*Eingabemaske!B$6))*2)*0.9*5.67*10^-8*((F129+273.15)^4-(E129+273.15)^4),((Eingabemaske!B$6/2)^2*PI()+Eingabemaske!B$6*PI())*0.9*5.67*10^-8*((F129+273.15)^4-(E129+273.15)^4))</f>
        <v>2.3652973690436538</v>
      </c>
      <c r="M129" s="14">
        <f t="shared" si="10"/>
        <v>2.8919599475999922</v>
      </c>
    </row>
    <row r="130" spans="1:13" x14ac:dyDescent="0.45">
      <c r="A130">
        <f t="shared" si="12"/>
        <v>3</v>
      </c>
      <c r="B130">
        <f t="shared" si="13"/>
        <v>16</v>
      </c>
      <c r="C130" s="18">
        <f t="shared" si="14"/>
        <v>2.6666666666666683</v>
      </c>
      <c r="D130" s="23">
        <v>64</v>
      </c>
      <c r="E130" s="14">
        <f>Eingabemaske!B$15-(12/PI()*SIN(PI()/12*B130))*Eingabemaske!B$17</f>
        <v>24.984784023518451</v>
      </c>
      <c r="F130" s="14">
        <f t="shared" si="11"/>
        <v>25.057307945571175</v>
      </c>
      <c r="G13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0">
        <f>INDEX(Eingabemaske!$K$2:$K$50,(MATCH(B130,Eingabemaske!$F$2:$F$50)))</f>
        <v>300</v>
      </c>
      <c r="I130" s="14">
        <f>IF(Eingabemaske!B$2="Quader",1/(1/Wasser!Z131+1/Luft!Z131+((Eingabemaske!B$12/1000)/Eingabemaske!O$3))*Eingabemaske!B$6*Eingabemaske!B$7*Wasser!B131,1/(1/Wasser!Z131+1/Luft!Z131+((Eingabemaske!B$12/1000)/Eingabemaske!O$3))*(Eingabemaske!B$6/2)^2*PI()*Wasser!B131)</f>
        <v>4.0243349629137788E-2</v>
      </c>
      <c r="J130" s="14">
        <f>IF(Eingabemaske!B$2="Quader",1/(1/Wasser!AA131+1/Luft!AA131+((Eingabemaske!B$12/1000)/Eingabemaske!O$3))*(Eingabemaske!B$6*Eingabemaske!B$5+Eingabemaske!B$7*Eingabemaske!B$5)*2*Wasser!B131,1/(1/Wasser!AA131+1/Luft!AA131+((Eingabemaske!B$12/1000)/Eingabemaske!O$3))*(Eingabemaske!B$6+Eingabemaske!B$12/2000)^2*PI()*Wasser!B131)</f>
        <v>7.1694194829126714E-2</v>
      </c>
      <c r="K130" s="14">
        <f t="shared" si="9"/>
        <v>0.11193754445826451</v>
      </c>
      <c r="L130" s="14">
        <f>IF(Eingabemaske!B$2="Quader",((Eingabemaske!B$6*Eingabemaske!B$7)+((Eingabemaske!B$5*Eingabemaske!B$6)+(Eingabemaske!B$5*Eingabemaske!B$6))*2)*0.9*5.67*10^-8*((F130+273.15)^4-(E130+273.15)^4),((Eingabemaske!B$6/2)^2*PI()+Eingabemaske!B$6*PI())*0.9*5.67*10^-8*((F130+273.15)^4-(E130+273.15)^4))</f>
        <v>0.69348273690680262</v>
      </c>
      <c r="M130" s="14">
        <f t="shared" si="10"/>
        <v>0.80542028136506716</v>
      </c>
    </row>
    <row r="131" spans="1:13" x14ac:dyDescent="0.45">
      <c r="A131">
        <f t="shared" si="12"/>
        <v>3</v>
      </c>
      <c r="B131">
        <f t="shared" si="13"/>
        <v>16.5</v>
      </c>
      <c r="C131" s="18">
        <f t="shared" si="14"/>
        <v>2.6875000000000018</v>
      </c>
      <c r="D131" s="23">
        <v>64.5</v>
      </c>
      <c r="E131" s="14">
        <f>Eingabemaske!B$15-(12/PI()*SIN(PI()/12*B131))*Eingabemaske!B$17</f>
        <v>25.117375919656649</v>
      </c>
      <c r="F131" s="14">
        <f t="shared" si="11"/>
        <v>25.934815616419407</v>
      </c>
      <c r="G13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1">
        <f>INDEX(Eingabemaske!$K$2:$K$50,(MATCH(B131,Eingabemaske!$F$2:$F$50)))</f>
        <v>300</v>
      </c>
      <c r="I131" s="14">
        <f>IF(Eingabemaske!B$2="Quader",1/(1/Wasser!Z132+1/Luft!Z132+((Eingabemaske!B$12/1000)/Eingabemaske!O$3))*Eingabemaske!B$6*Eingabemaske!B$7*Wasser!B132,1/(1/Wasser!Z132+1/Luft!Z132+((Eingabemaske!B$12/1000)/Eingabemaske!O$3))*(Eingabemaske!B$6/2)^2*PI()*Wasser!B132)</f>
        <v>0.9697627985583418</v>
      </c>
      <c r="J131" s="14">
        <f>IF(Eingabemaske!B$2="Quader",1/(1/Wasser!AA132+1/Luft!AA132+((Eingabemaske!B$12/1000)/Eingabemaske!O$3))*(Eingabemaske!B$6*Eingabemaske!B$5+Eingabemaske!B$7*Eingabemaske!B$5)*2*Wasser!B132,1/(1/Wasser!AA132+1/Luft!AA132+((Eingabemaske!B$12/1000)/Eingabemaske!O$3))*(Eingabemaske!B$6+Eingabemaske!B$12/2000)^2*PI()*Wasser!B132)</f>
        <v>1.463352463703506</v>
      </c>
      <c r="K131" s="14">
        <f t="shared" ref="K131:K194" si="15">I131+J131</f>
        <v>2.4331152622618477</v>
      </c>
      <c r="L131" s="14">
        <f>IF(Eingabemaske!B$2="Quader",((Eingabemaske!B$6*Eingabemaske!B$7)+((Eingabemaske!B$5*Eingabemaske!B$6)+(Eingabemaske!B$5*Eingabemaske!B$6))*2)*0.9*5.67*10^-8*((F131+273.15)^4-(E131+273.15)^4),((Eingabemaske!B$6/2)^2*PI()+Eingabemaske!B$6*PI())*0.9*5.67*10^-8*((F131+273.15)^4-(E131+273.15)^4))</f>
        <v>7.8562608297117222</v>
      </c>
      <c r="M131" s="14">
        <f t="shared" ref="M131:M194" si="16">K131+L131</f>
        <v>10.289376091973569</v>
      </c>
    </row>
    <row r="132" spans="1:13" x14ac:dyDescent="0.45">
      <c r="A132">
        <f t="shared" si="12"/>
        <v>3</v>
      </c>
      <c r="B132">
        <f t="shared" si="13"/>
        <v>17</v>
      </c>
      <c r="C132" s="18">
        <f t="shared" si="14"/>
        <v>2.7083333333333353</v>
      </c>
      <c r="D132" s="23">
        <v>65</v>
      </c>
      <c r="E132" s="14">
        <f>Eingabemaske!B$15-(12/PI()*SIN(PI()/12*B132))*Eingabemaske!B$17</f>
        <v>25.213738926762012</v>
      </c>
      <c r="F132" s="14">
        <f t="shared" ref="F132:F195" si="17">F131+(1/G132*(H131-I131-J131-L131)*30*60)</f>
        <v>26.784507796821185</v>
      </c>
      <c r="G13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2">
        <f>INDEX(Eingabemaske!$K$2:$K$50,(MATCH(B132,Eingabemaske!$F$2:$F$50)))</f>
        <v>300</v>
      </c>
      <c r="I132" s="14">
        <f>IF(Eingabemaske!B$2="Quader",1/(1/Wasser!Z133+1/Luft!Z133+((Eingabemaske!B$12/1000)/Eingabemaske!O$3))*Eingabemaske!B$6*Eingabemaske!B$7*Wasser!B133,1/(1/Wasser!Z133+1/Luft!Z133+((Eingabemaske!B$12/1000)/Eingabemaske!O$3))*(Eingabemaske!B$6/2)^2*PI()*Wasser!B133)</f>
        <v>2.2758886047267022</v>
      </c>
      <c r="J132" s="14">
        <f>IF(Eingabemaske!B$2="Quader",1/(1/Wasser!AA133+1/Luft!AA133+((Eingabemaske!B$12/1000)/Eingabemaske!O$3))*(Eingabemaske!B$6*Eingabemaske!B$5+Eingabemaske!B$7*Eingabemaske!B$5)*2*Wasser!B133,1/(1/Wasser!AA133+1/Luft!AA133+((Eingabemaske!B$12/1000)/Eingabemaske!O$3))*(Eingabemaske!B$6+Eingabemaske!B$12/2000)^2*PI()*Wasser!B133)</f>
        <v>3.3663987869024892</v>
      </c>
      <c r="K132" s="14">
        <f t="shared" si="15"/>
        <v>5.6422873916291909</v>
      </c>
      <c r="L132" s="14">
        <f>IF(Eingabemaske!B$2="Quader",((Eingabemaske!B$6*Eingabemaske!B$7)+((Eingabemaske!B$5*Eingabemaske!B$6)+(Eingabemaske!B$5*Eingabemaske!B$6))*2)*0.9*5.67*10^-8*((F132+273.15)^4-(E132+273.15)^4),((Eingabemaske!B$6/2)^2*PI()+Eingabemaske!B$6*PI())*0.9*5.67*10^-8*((F132+273.15)^4-(E132+273.15)^4))</f>
        <v>15.168283662376691</v>
      </c>
      <c r="M132" s="14">
        <f t="shared" si="16"/>
        <v>20.810571054005884</v>
      </c>
    </row>
    <row r="133" spans="1:13" x14ac:dyDescent="0.45">
      <c r="A133">
        <f t="shared" si="12"/>
        <v>3</v>
      </c>
      <c r="B133">
        <f t="shared" si="13"/>
        <v>17.5</v>
      </c>
      <c r="C133" s="18">
        <f t="shared" si="14"/>
        <v>2.7291666666666687</v>
      </c>
      <c r="D133" s="23">
        <v>65.5</v>
      </c>
      <c r="E133" s="14">
        <f>Eingabemaske!B$15-(12/PI()*SIN(PI()/12*B133))*Eingabemaske!B$17</f>
        <v>25.272224247066092</v>
      </c>
      <c r="F133" s="14">
        <f t="shared" si="17"/>
        <v>27.603342368457607</v>
      </c>
      <c r="G13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3">
        <f>INDEX(Eingabemaske!$K$2:$K$50,(MATCH(B133,Eingabemaske!$F$2:$F$50)))</f>
        <v>300</v>
      </c>
      <c r="I133" s="14">
        <f>IF(Eingabemaske!B$2="Quader",1/(1/Wasser!Z134+1/Luft!Z134+((Eingabemaske!B$12/1000)/Eingabemaske!O$3))*Eingabemaske!B$6*Eingabemaske!B$7*Wasser!B134,1/(1/Wasser!Z134+1/Luft!Z134+((Eingabemaske!B$12/1000)/Eingabemaske!O$3))*(Eingabemaske!B$6/2)^2*PI()*Wasser!B134)</f>
        <v>3.8049797202124154</v>
      </c>
      <c r="J133" s="14">
        <f>IF(Eingabemaske!B$2="Quader",1/(1/Wasser!AA134+1/Luft!AA134+((Eingabemaske!B$12/1000)/Eingabemaske!O$3))*(Eingabemaske!B$6*Eingabemaske!B$5+Eingabemaske!B$7*Eingabemaske!B$5)*2*Wasser!B134,1/(1/Wasser!AA134+1/Luft!AA134+((Eingabemaske!B$12/1000)/Eingabemaske!O$3))*(Eingabemaske!B$6+Eingabemaske!B$12/2000)^2*PI()*Wasser!B134)</f>
        <v>5.5805940339413258</v>
      </c>
      <c r="K133" s="14">
        <f t="shared" si="15"/>
        <v>9.3855737541537412</v>
      </c>
      <c r="L133" s="14">
        <f>IF(Eingabemaske!B$2="Quader",((Eingabemaske!B$6*Eingabemaske!B$7)+((Eingabemaske!B$5*Eingabemaske!B$6)+(Eingabemaske!B$5*Eingabemaske!B$6))*2)*0.9*5.67*10^-8*((F133+273.15)^4-(E133+273.15)^4),((Eingabemaske!B$6/2)^2*PI()+Eingabemaske!B$6*PI())*0.9*5.67*10^-8*((F133+273.15)^4-(E133+273.15)^4))</f>
        <v>22.610028611085024</v>
      </c>
      <c r="M133" s="14">
        <f t="shared" si="16"/>
        <v>31.995602365238767</v>
      </c>
    </row>
    <row r="134" spans="1:13" x14ac:dyDescent="0.45">
      <c r="A134">
        <f t="shared" si="12"/>
        <v>3</v>
      </c>
      <c r="B134">
        <f t="shared" si="13"/>
        <v>18</v>
      </c>
      <c r="C134" s="18">
        <f t="shared" si="14"/>
        <v>2.7500000000000022</v>
      </c>
      <c r="D134" s="23">
        <v>66</v>
      </c>
      <c r="E134" s="14">
        <f>Eingabemaske!B$15-(12/PI()*SIN(PI()/12*B134))*Eingabemaske!B$17</f>
        <v>25.291831180523292</v>
      </c>
      <c r="F134" s="14">
        <f t="shared" si="17"/>
        <v>28.389372365948617</v>
      </c>
      <c r="G13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4">
        <f>INDEX(Eingabemaske!$K$2:$K$50,(MATCH(B134,Eingabemaske!$F$2:$F$50)))</f>
        <v>300</v>
      </c>
      <c r="I134" s="14">
        <f>IF(Eingabemaske!B$2="Quader",1/(1/Wasser!Z135+1/Luft!Z135+((Eingabemaske!B$12/1000)/Eingabemaske!O$3))*Eingabemaske!B$6*Eingabemaske!B$7*Wasser!B135,1/(1/Wasser!Z135+1/Luft!Z135+((Eingabemaske!B$12/1000)/Eingabemaske!O$3))*(Eingabemaske!B$6/2)^2*PI()*Wasser!B135)</f>
        <v>5.5041970956466457</v>
      </c>
      <c r="J134" s="14">
        <f>IF(Eingabemaske!B$2="Quader",1/(1/Wasser!AA135+1/Luft!AA135+((Eingabemaske!B$12/1000)/Eingabemaske!O$3))*(Eingabemaske!B$6*Eingabemaske!B$5+Eingabemaske!B$7*Eingabemaske!B$5)*2*Wasser!B135,1/(1/Wasser!AA135+1/Luft!AA135+((Eingabemaske!B$12/1000)/Eingabemaske!O$3))*(Eingabemaske!B$6+Eingabemaske!B$12/2000)^2*PI()*Wasser!B135)</f>
        <v>8.0359784512845138</v>
      </c>
      <c r="K134" s="14">
        <f t="shared" si="15"/>
        <v>13.54017554693116</v>
      </c>
      <c r="L134" s="14">
        <f>IF(Eingabemaske!B$2="Quader",((Eingabemaske!B$6*Eingabemaske!B$7)+((Eingabemaske!B$5*Eingabemaske!B$6)+(Eingabemaske!B$5*Eingabemaske!B$6))*2)*0.9*5.67*10^-8*((F134+273.15)^4-(E134+273.15)^4),((Eingabemaske!B$6/2)^2*PI()+Eingabemaske!B$6*PI())*0.9*5.67*10^-8*((F134+273.15)^4-(E134+273.15)^4))</f>
        <v>30.165433556749385</v>
      </c>
      <c r="M134" s="14">
        <f t="shared" si="16"/>
        <v>43.705609103680544</v>
      </c>
    </row>
    <row r="135" spans="1:13" x14ac:dyDescent="0.45">
      <c r="A135">
        <f t="shared" si="12"/>
        <v>3</v>
      </c>
      <c r="B135">
        <f t="shared" si="13"/>
        <v>18.5</v>
      </c>
      <c r="C135" s="18">
        <f t="shared" si="14"/>
        <v>2.7708333333333357</v>
      </c>
      <c r="D135" s="23">
        <v>66.5</v>
      </c>
      <c r="E135" s="14">
        <f>Eingabemaske!B$15-(12/PI()*SIN(PI()/12*B135))*Eingabemaske!B$17</f>
        <v>25.272224247066092</v>
      </c>
      <c r="F135" s="14">
        <f t="shared" si="17"/>
        <v>29.141058089060291</v>
      </c>
      <c r="G13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5">
        <f>INDEX(Eingabemaske!$K$2:$K$50,(MATCH(B135,Eingabemaske!$F$2:$F$50)))</f>
        <v>300</v>
      </c>
      <c r="I135" s="14">
        <f>IF(Eingabemaske!B$2="Quader",1/(1/Wasser!Z136+1/Luft!Z136+((Eingabemaske!B$12/1000)/Eingabemaske!O$3))*Eingabemaske!B$6*Eingabemaske!B$7*Wasser!B136,1/(1/Wasser!Z136+1/Luft!Z136+((Eingabemaske!B$12/1000)/Eingabemaske!O$3))*(Eingabemaske!B$6/2)^2*PI()*Wasser!B136)</f>
        <v>7.3433006208817622</v>
      </c>
      <c r="J135" s="14">
        <f>IF(Eingabemaske!B$2="Quader",1/(1/Wasser!AA136+1/Luft!AA136+((Eingabemaske!B$12/1000)/Eingabemaske!O$3))*(Eingabemaske!B$6*Eingabemaske!B$5+Eingabemaske!B$7*Eingabemaske!B$5)*2*Wasser!B136,1/(1/Wasser!AA136+1/Luft!AA136+((Eingabemaske!B$12/1000)/Eingabemaske!O$3))*(Eingabemaske!B$6+Eingabemaske!B$12/2000)^2*PI()*Wasser!B136)</f>
        <v>10.692070746711241</v>
      </c>
      <c r="K135" s="14">
        <f t="shared" si="15"/>
        <v>18.035371367593005</v>
      </c>
      <c r="L135" s="14">
        <f>IF(Eingabemaske!B$2="Quader",((Eingabemaske!B$6*Eingabemaske!B$7)+((Eingabemaske!B$5*Eingabemaske!B$6)+(Eingabemaske!B$5*Eingabemaske!B$6))*2)*0.9*5.67*10^-8*((F135+273.15)^4-(E135+273.15)^4),((Eingabemaske!B$6/2)^2*PI()+Eingabemaske!B$6*PI())*0.9*5.67*10^-8*((F135+273.15)^4-(E135+273.15)^4))</f>
        <v>37.81531897234899</v>
      </c>
      <c r="M135" s="14">
        <f t="shared" si="16"/>
        <v>55.850690339941991</v>
      </c>
    </row>
    <row r="136" spans="1:13" x14ac:dyDescent="0.45">
      <c r="A136">
        <f t="shared" si="12"/>
        <v>3</v>
      </c>
      <c r="B136">
        <f t="shared" si="13"/>
        <v>19</v>
      </c>
      <c r="C136" s="18">
        <f t="shared" si="14"/>
        <v>2.7916666666666692</v>
      </c>
      <c r="D136" s="23">
        <v>67</v>
      </c>
      <c r="E136" s="14">
        <f>Eingabemaske!B$15-(12/PI()*SIN(PI()/12*B136))*Eingabemaske!B$17</f>
        <v>25.213738926762012</v>
      </c>
      <c r="F136" s="14">
        <f t="shared" si="17"/>
        <v>29.85712350796085</v>
      </c>
      <c r="G13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6">
        <f>INDEX(Eingabemaske!$K$2:$K$50,(MATCH(B136,Eingabemaske!$F$2:$F$50)))</f>
        <v>300</v>
      </c>
      <c r="I136" s="14">
        <f>IF(Eingabemaske!B$2="Quader",1/(1/Wasser!Z137+1/Luft!Z137+((Eingabemaske!B$12/1000)/Eingabemaske!O$3))*Eingabemaske!B$6*Eingabemaske!B$7*Wasser!B137,1/(1/Wasser!Z137+1/Luft!Z137+((Eingabemaske!B$12/1000)/Eingabemaske!O$3))*(Eingabemaske!B$6/2)^2*PI()*Wasser!B137)</f>
        <v>9.3005676887986244</v>
      </c>
      <c r="J136" s="14">
        <f>IF(Eingabemaske!B$2="Quader",1/(1/Wasser!AA137+1/Luft!AA137+((Eingabemaske!B$12/1000)/Eingabemaske!O$3))*(Eingabemaske!B$6*Eingabemaske!B$5+Eingabemaske!B$7*Eingabemaske!B$5)*2*Wasser!B137,1/(1/Wasser!AA137+1/Luft!AA137+((Eingabemaske!B$12/1000)/Eingabemaske!O$3))*(Eingabemaske!B$6+Eingabemaske!B$12/2000)^2*PI()*Wasser!B137)</f>
        <v>13.519409632115089</v>
      </c>
      <c r="K136" s="14">
        <f t="shared" si="15"/>
        <v>22.819977320913715</v>
      </c>
      <c r="L136" s="14">
        <f>IF(Eingabemaske!B$2="Quader",((Eingabemaske!B$6*Eingabemaske!B$7)+((Eingabemaske!B$5*Eingabemaske!B$6)+(Eingabemaske!B$5*Eingabemaske!B$6))*2)*0.9*5.67*10^-8*((F136+273.15)^4-(E136+273.15)^4),((Eingabemaske!B$6/2)^2*PI()+Eingabemaske!B$6*PI())*0.9*5.67*10^-8*((F136+273.15)^4-(E136+273.15)^4))</f>
        <v>45.536082384105605</v>
      </c>
      <c r="M136" s="14">
        <f t="shared" si="16"/>
        <v>68.356059705019319</v>
      </c>
    </row>
    <row r="137" spans="1:13" x14ac:dyDescent="0.45">
      <c r="A137">
        <f t="shared" si="12"/>
        <v>3</v>
      </c>
      <c r="B137">
        <f t="shared" si="13"/>
        <v>19.5</v>
      </c>
      <c r="C137" s="18">
        <f t="shared" si="14"/>
        <v>2.8125000000000027</v>
      </c>
      <c r="D137" s="23">
        <v>67.5</v>
      </c>
      <c r="E137" s="14">
        <f>Eingabemaske!B$15-(12/PI()*SIN(PI()/12*B137))*Eingabemaske!B$17</f>
        <v>25.117375919656652</v>
      </c>
      <c r="F137" s="14">
        <f t="shared" si="17"/>
        <v>30.536511933732172</v>
      </c>
      <c r="G13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7">
        <f>INDEX(Eingabemaske!$K$2:$K$50,(MATCH(B137,Eingabemaske!$F$2:$F$50)))</f>
        <v>300</v>
      </c>
      <c r="I137" s="14">
        <f>IF(Eingabemaske!B$2="Quader",1/(1/Wasser!Z138+1/Luft!Z138+((Eingabemaske!B$12/1000)/Eingabemaske!O$3))*Eingabemaske!B$6*Eingabemaske!B$7*Wasser!B138,1/(1/Wasser!Z138+1/Luft!Z138+((Eingabemaske!B$12/1000)/Eingabemaske!O$3))*(Eingabemaske!B$6/2)^2*PI()*Wasser!B138)</f>
        <v>11.357807787144846</v>
      </c>
      <c r="J137" s="14">
        <f>IF(Eingabemaske!B$2="Quader",1/(1/Wasser!AA138+1/Luft!AA138+((Eingabemaske!B$12/1000)/Eingabemaske!O$3))*(Eingabemaske!B$6*Eingabemaske!B$5+Eingabemaske!B$7*Eingabemaske!B$5)*2*Wasser!B138,1/(1/Wasser!AA138+1/Luft!AA138+((Eingabemaske!B$12/1000)/Eingabemaske!O$3))*(Eingabemaske!B$6+Eingabemaske!B$12/2000)^2*PI()*Wasser!B138)</f>
        <v>16.492968468743307</v>
      </c>
      <c r="K137" s="14">
        <f t="shared" si="15"/>
        <v>27.850776255888153</v>
      </c>
      <c r="L137" s="14">
        <f>IF(Eingabemaske!B$2="Quader",((Eingabemaske!B$6*Eingabemaske!B$7)+((Eingabemaske!B$5*Eingabemaske!B$6)+(Eingabemaske!B$5*Eingabemaske!B$6))*2)*0.9*5.67*10^-8*((F137+273.15)^4-(E137+273.15)^4),((Eingabemaske!B$6/2)^2*PI()+Eingabemaske!B$6*PI())*0.9*5.67*10^-8*((F137+273.15)^4-(E137+273.15)^4))</f>
        <v>53.299470124313082</v>
      </c>
      <c r="M137" s="14">
        <f t="shared" si="16"/>
        <v>81.150246380201239</v>
      </c>
    </row>
    <row r="138" spans="1:13" x14ac:dyDescent="0.45">
      <c r="A138">
        <f t="shared" si="12"/>
        <v>3</v>
      </c>
      <c r="B138">
        <f t="shared" si="13"/>
        <v>20</v>
      </c>
      <c r="C138" s="18">
        <f t="shared" si="14"/>
        <v>2.8333333333333361</v>
      </c>
      <c r="D138" s="23">
        <v>68</v>
      </c>
      <c r="E138" s="14">
        <f>Eingabemaske!B$15-(12/PI()*SIN(PI()/12*B138))*Eingabemaske!B$17</f>
        <v>24.984784023518451</v>
      </c>
      <c r="F138" s="14">
        <f t="shared" si="17"/>
        <v>31.178376294193573</v>
      </c>
      <c r="G13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8">
        <f>INDEX(Eingabemaske!$K$2:$K$50,(MATCH(B138,Eingabemaske!$F$2:$F$50)))</f>
        <v>300</v>
      </c>
      <c r="I138" s="14">
        <f>IF(Eingabemaske!B$2="Quader",1/(1/Wasser!Z139+1/Luft!Z139+((Eingabemaske!B$12/1000)/Eingabemaske!O$3))*Eingabemaske!B$6*Eingabemaske!B$7*Wasser!B139,1/(1/Wasser!Z139+1/Luft!Z139+((Eingabemaske!B$12/1000)/Eingabemaske!O$3))*(Eingabemaske!B$6/2)^2*PI()*Wasser!B139)</f>
        <v>13.498119888180932</v>
      </c>
      <c r="J138" s="14">
        <f>IF(Eingabemaske!B$2="Quader",1/(1/Wasser!AA139+1/Luft!AA139+((Eingabemaske!B$12/1000)/Eingabemaske!O$3))*(Eingabemaske!B$6*Eingabemaske!B$5+Eingabemaske!B$7*Eingabemaske!B$5)*2*Wasser!B139,1/(1/Wasser!AA139+1/Luft!AA139+((Eingabemaske!B$12/1000)/Eingabemaske!O$3))*(Eingabemaske!B$6+Eingabemaske!B$12/2000)^2*PI()*Wasser!B139)</f>
        <v>19.589173543401238</v>
      </c>
      <c r="K138" s="14">
        <f t="shared" si="15"/>
        <v>33.087293431582168</v>
      </c>
      <c r="L138" s="14">
        <f>IF(Eingabemaske!B$2="Quader",((Eingabemaske!B$6*Eingabemaske!B$7)+((Eingabemaske!B$5*Eingabemaske!B$6)+(Eingabemaske!B$5*Eingabemaske!B$6))*2)*0.9*5.67*10^-8*((F138+273.15)^4-(E138+273.15)^4),((Eingabemaske!B$6/2)^2*PI()+Eingabemaske!B$6*PI())*0.9*5.67*10^-8*((F138+273.15)^4-(E138+273.15)^4))</f>
        <v>61.072819215916908</v>
      </c>
      <c r="M138" s="14">
        <f t="shared" si="16"/>
        <v>94.160112647499076</v>
      </c>
    </row>
    <row r="139" spans="1:13" x14ac:dyDescent="0.45">
      <c r="A139">
        <f t="shared" si="12"/>
        <v>3</v>
      </c>
      <c r="B139">
        <f t="shared" si="13"/>
        <v>20.5</v>
      </c>
      <c r="C139" s="18">
        <f t="shared" si="14"/>
        <v>2.8541666666666696</v>
      </c>
      <c r="D139" s="23">
        <v>68.5</v>
      </c>
      <c r="E139" s="14">
        <f>Eingabemaske!B$15-(12/PI()*SIN(PI()/12*B139))*Eingabemaske!B$17</f>
        <v>24.818231922451762</v>
      </c>
      <c r="F139" s="14">
        <f t="shared" si="17"/>
        <v>31.78208402275008</v>
      </c>
      <c r="G13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39">
        <f>INDEX(Eingabemaske!$K$2:$K$50,(MATCH(B139,Eingabemaske!$F$2:$F$50)))</f>
        <v>300</v>
      </c>
      <c r="I139" s="14">
        <f>IF(Eingabemaske!B$2="Quader",1/(1/Wasser!Z140+1/Luft!Z140+((Eingabemaske!B$12/1000)/Eingabemaske!O$3))*Eingabemaske!B$6*Eingabemaske!B$7*Wasser!B140,1/(1/Wasser!Z140+1/Luft!Z140+((Eingabemaske!B$12/1000)/Eingabemaske!O$3))*(Eingabemaske!B$6/2)^2*PI()*Wasser!B140)</f>
        <v>15.704770979303191</v>
      </c>
      <c r="J139" s="14">
        <f>IF(Eingabemaske!B$2="Quader",1/(1/Wasser!AA140+1/Luft!AA140+((Eingabemaske!B$12/1000)/Eingabemaske!O$3))*(Eingabemaske!B$6*Eingabemaske!B$5+Eingabemaske!B$7*Eingabemaske!B$5)*2*Wasser!B140,1/(1/Wasser!AA140+1/Luft!AA140+((Eingabemaske!B$12/1000)/Eingabemaske!O$3))*(Eingabemaske!B$6+Eingabemaske!B$12/2000)^2*PI()*Wasser!B140)</f>
        <v>22.784406567357557</v>
      </c>
      <c r="K139" s="14">
        <f t="shared" si="15"/>
        <v>38.489177546660748</v>
      </c>
      <c r="L139" s="14">
        <f>IF(Eingabemaske!B$2="Quader",((Eingabemaske!B$6*Eingabemaske!B$7)+((Eingabemaske!B$5*Eingabemaske!B$6)+(Eingabemaske!B$5*Eingabemaske!B$6))*2)*0.9*5.67*10^-8*((F139+273.15)^4-(E139+273.15)^4),((Eingabemaske!B$6/2)^2*PI()+Eingabemaske!B$6*PI())*0.9*5.67*10^-8*((F139+273.15)^4-(E139+273.15)^4))</f>
        <v>68.819574544485278</v>
      </c>
      <c r="M139" s="14">
        <f t="shared" si="16"/>
        <v>107.30875209114603</v>
      </c>
    </row>
    <row r="140" spans="1:13" x14ac:dyDescent="0.45">
      <c r="A140">
        <f t="shared" si="12"/>
        <v>3</v>
      </c>
      <c r="B140">
        <f t="shared" si="13"/>
        <v>21</v>
      </c>
      <c r="C140" s="18">
        <f t="shared" si="14"/>
        <v>2.8750000000000031</v>
      </c>
      <c r="D140" s="23">
        <v>69</v>
      </c>
      <c r="E140" s="14">
        <f>Eingabemaske!B$15-(12/PI()*SIN(PI()/12*B140))*Eingabemaske!B$17</f>
        <v>24.620569369082791</v>
      </c>
      <c r="F140" s="14">
        <f t="shared" si="17"/>
        <v>32.347228111604728</v>
      </c>
      <c r="G14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0">
        <f>INDEX(Eingabemaske!$K$2:$K$50,(MATCH(B140,Eingabemaske!$F$2:$F$50)))</f>
        <v>300</v>
      </c>
      <c r="I140" s="14">
        <f>IF(Eingabemaske!B$2="Quader",1/(1/Wasser!Z141+1/Luft!Z141+((Eingabemaske!B$12/1000)/Eingabemaske!O$3))*Eingabemaske!B$6*Eingabemaske!B$7*Wasser!B141,1/(1/Wasser!Z141+1/Luft!Z141+((Eingabemaske!B$12/1000)/Eingabemaske!O$3))*(Eingabemaske!B$6/2)^2*PI()*Wasser!B141)</f>
        <v>17.960630286061487</v>
      </c>
      <c r="J140" s="14">
        <f>IF(Eingabemaske!B$2="Quader",1/(1/Wasser!AA141+1/Luft!AA141+((Eingabemaske!B$12/1000)/Eingabemaske!O$3))*(Eingabemaske!B$6*Eingabemaske!B$5+Eingabemaske!B$7*Eingabemaske!B$5)*2*Wasser!B141,1/(1/Wasser!AA141+1/Luft!AA141+((Eingabemaske!B$12/1000)/Eingabemaske!O$3))*(Eingabemaske!B$6+Eingabemaske!B$12/2000)^2*PI()*Wasser!B141)</f>
        <v>26.054250476499941</v>
      </c>
      <c r="K140" s="14">
        <f t="shared" si="15"/>
        <v>44.014880762561432</v>
      </c>
      <c r="L140" s="14">
        <f>IF(Eingabemaske!B$2="Quader",((Eingabemaske!B$6*Eingabemaske!B$7)+((Eingabemaske!B$5*Eingabemaske!B$6)+(Eingabemaske!B$5*Eingabemaske!B$6))*2)*0.9*5.67*10^-8*((F140+273.15)^4-(E140+273.15)^4),((Eingabemaske!B$6/2)^2*PI()+Eingabemaske!B$6*PI())*0.9*5.67*10^-8*((F140+273.15)^4-(E140+273.15)^4))</f>
        <v>76.499988767999668</v>
      </c>
      <c r="M140" s="14">
        <f t="shared" si="16"/>
        <v>120.5148695305611</v>
      </c>
    </row>
    <row r="141" spans="1:13" x14ac:dyDescent="0.45">
      <c r="A141">
        <f t="shared" si="12"/>
        <v>3</v>
      </c>
      <c r="B141">
        <f t="shared" si="13"/>
        <v>21.5</v>
      </c>
      <c r="C141" s="18">
        <f t="shared" si="14"/>
        <v>2.8958333333333366</v>
      </c>
      <c r="D141" s="23">
        <v>69.5</v>
      </c>
      <c r="E141" s="14">
        <f>Eingabemaske!B$15-(12/PI()*SIN(PI()/12*B141))*Eingabemaske!B$17</f>
        <v>24.395178424502102</v>
      </c>
      <c r="F141" s="14">
        <f t="shared" si="17"/>
        <v>32.873639983565248</v>
      </c>
      <c r="G14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1">
        <f>INDEX(Eingabemaske!$K$2:$K$50,(MATCH(B141,Eingabemaske!$F$2:$F$50)))</f>
        <v>300</v>
      </c>
      <c r="I141" s="14">
        <f>IF(Eingabemaske!B$2="Quader",1/(1/Wasser!Z142+1/Luft!Z142+((Eingabemaske!B$12/1000)/Eingabemaske!O$3))*Eingabemaske!B$6*Eingabemaske!B$7*Wasser!B142,1/(1/Wasser!Z142+1/Luft!Z142+((Eingabemaske!B$12/1000)/Eingabemaske!O$3))*(Eingabemaske!B$6/2)^2*PI()*Wasser!B142)</f>
        <v>20.247920213890026</v>
      </c>
      <c r="J141" s="14">
        <f>IF(Eingabemaske!B$2="Quader",1/(1/Wasser!AA142+1/Luft!AA142+((Eingabemaske!B$12/1000)/Eingabemaske!O$3))*(Eingabemaske!B$6*Eingabemaske!B$5+Eingabemaske!B$7*Eingabemaske!B$5)*2*Wasser!B142,1/(1/Wasser!AA142+1/Luft!AA142+((Eingabemaske!B$12/1000)/Eingabemaske!O$3))*(Eingabemaske!B$6+Eingabemaske!B$12/2000)^2*PI()*Wasser!B142)</f>
        <v>29.373164689981898</v>
      </c>
      <c r="K141" s="14">
        <f t="shared" si="15"/>
        <v>49.621084903871925</v>
      </c>
      <c r="L141" s="14">
        <f>IF(Eingabemaske!B$2="Quader",((Eingabemaske!B$6*Eingabemaske!B$7)+((Eingabemaske!B$5*Eingabemaske!B$6)+(Eingabemaske!B$5*Eingabemaske!B$6))*2)*0.9*5.67*10^-8*((F141+273.15)^4-(E141+273.15)^4),((Eingabemaske!B$6/2)^2*PI()+Eingabemaske!B$6*PI())*0.9*5.67*10^-8*((F141+273.15)^4-(E141+273.15)^4))</f>
        <v>84.071946258973483</v>
      </c>
      <c r="M141" s="14">
        <f t="shared" si="16"/>
        <v>133.69303116284541</v>
      </c>
    </row>
    <row r="142" spans="1:13" x14ac:dyDescent="0.45">
      <c r="A142">
        <f t="shared" si="12"/>
        <v>3</v>
      </c>
      <c r="B142">
        <f t="shared" si="13"/>
        <v>22</v>
      </c>
      <c r="C142" s="18">
        <f t="shared" si="14"/>
        <v>2.9166666666666701</v>
      </c>
      <c r="D142" s="23">
        <v>70</v>
      </c>
      <c r="E142" s="14">
        <f>Eingabemaske!B$15-(12/PI()*SIN(PI()/12*B142))*Eingabemaske!B$17</f>
        <v>24.145915590261648</v>
      </c>
      <c r="F142" s="14">
        <f t="shared" si="17"/>
        <v>33.361401630207908</v>
      </c>
      <c r="G14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2">
        <f>INDEX(Eingabemaske!$K$2:$K$50,(MATCH(B142,Eingabemaske!$F$2:$F$50)))</f>
        <v>300</v>
      </c>
      <c r="I142" s="14">
        <f>IF(Eingabemaske!B$2="Quader",1/(1/Wasser!Z143+1/Luft!Z143+((Eingabemaske!B$12/1000)/Eingabemaske!O$3))*Eingabemaske!B$6*Eingabemaske!B$7*Wasser!B143,1/(1/Wasser!Z143+1/Luft!Z143+((Eingabemaske!B$12/1000)/Eingabemaske!O$3))*(Eingabemaske!B$6/2)^2*PI()*Wasser!B143)</f>
        <v>22.548167561782371</v>
      </c>
      <c r="J142" s="14">
        <f>IF(Eingabemaske!B$2="Quader",1/(1/Wasser!AA143+1/Luft!AA143+((Eingabemaske!B$12/1000)/Eingabemaske!O$3))*(Eingabemaske!B$6*Eingabemaske!B$5+Eingabemaske!B$7*Eingabemaske!B$5)*2*Wasser!B143,1/(1/Wasser!AA143+1/Luft!AA143+((Eingabemaske!B$12/1000)/Eingabemaske!O$3))*(Eingabemaske!B$6+Eingabemaske!B$12/2000)^2*PI()*Wasser!B143)</f>
        <v>32.714436431728387</v>
      </c>
      <c r="K142" s="14">
        <f t="shared" si="15"/>
        <v>55.262603993510758</v>
      </c>
      <c r="L142" s="14">
        <f>IF(Eingabemaske!B$2="Quader",((Eingabemaske!B$6*Eingabemaske!B$7)+((Eingabemaske!B$5*Eingabemaske!B$6)+(Eingabemaske!B$5*Eingabemaske!B$6))*2)*0.9*5.67*10^-8*((F142+273.15)^4-(E142+273.15)^4),((Eingabemaske!B$6/2)^2*PI()+Eingabemaske!B$6*PI())*0.9*5.67*10^-8*((F142+273.15)^4-(E142+273.15)^4))</f>
        <v>91.491865865101488</v>
      </c>
      <c r="M142" s="14">
        <f t="shared" si="16"/>
        <v>146.75446985861225</v>
      </c>
    </row>
    <row r="143" spans="1:13" x14ac:dyDescent="0.45">
      <c r="A143">
        <f t="shared" si="12"/>
        <v>3</v>
      </c>
      <c r="B143">
        <f t="shared" si="13"/>
        <v>22.5</v>
      </c>
      <c r="C143" s="18">
        <f t="shared" si="14"/>
        <v>2.9375000000000036</v>
      </c>
      <c r="D143" s="23">
        <v>70.5</v>
      </c>
      <c r="E143" s="14">
        <f>Eingabemaske!B$15-(12/PI()*SIN(PI()/12*B143))*Eingabemaske!B$17</f>
        <v>23.877045822563989</v>
      </c>
      <c r="F143" s="14">
        <f t="shared" si="17"/>
        <v>33.81085538818953</v>
      </c>
      <c r="G14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3">
        <f>INDEX(Eingabemaske!$K$2:$K$50,(MATCH(B143,Eingabemaske!$F$2:$F$50)))</f>
        <v>300</v>
      </c>
      <c r="I143" s="14">
        <f>IF(Eingabemaske!B$2="Quader",1/(1/Wasser!Z144+1/Luft!Z144+((Eingabemaske!B$12/1000)/Eingabemaske!O$3))*Eingabemaske!B$6*Eingabemaske!B$7*Wasser!B144,1/(1/Wasser!Z144+1/Luft!Z144+((Eingabemaske!B$12/1000)/Eingabemaske!O$3))*(Eingabemaske!B$6/2)^2*PI()*Wasser!B144)</f>
        <v>24.842290941386782</v>
      </c>
      <c r="J143" s="14">
        <f>IF(Eingabemaske!B$2="Quader",1/(1/Wasser!AA144+1/Luft!AA144+((Eingabemaske!B$12/1000)/Eingabemaske!O$3))*(Eingabemaske!B$6*Eingabemaske!B$5+Eingabemaske!B$7*Eingabemaske!B$5)*2*Wasser!B144,1/(1/Wasser!AA144+1/Luft!AA144+((Eingabemaske!B$12/1000)/Eingabemaske!O$3))*(Eingabemaske!B$6+Eingabemaske!B$12/2000)^2*PI()*Wasser!B144)</f>
        <v>36.050323250731857</v>
      </c>
      <c r="K143" s="14">
        <f t="shared" si="15"/>
        <v>60.892614192118643</v>
      </c>
      <c r="L143" s="14">
        <f>IF(Eingabemaske!B$2="Quader",((Eingabemaske!B$6*Eingabemaske!B$7)+((Eingabemaske!B$5*Eingabemaske!B$6)+(Eingabemaske!B$5*Eingabemaske!B$6))*2)*0.9*5.67*10^-8*((F143+273.15)^4-(E143+273.15)^4),((Eingabemaske!B$6/2)^2*PI()+Eingabemaske!B$6*PI())*0.9*5.67*10^-8*((F143+273.15)^4-(E143+273.15)^4))</f>
        <v>98.715643891265373</v>
      </c>
      <c r="M143" s="14">
        <f t="shared" si="16"/>
        <v>159.60825808338402</v>
      </c>
    </row>
    <row r="144" spans="1:13" x14ac:dyDescent="0.45">
      <c r="A144">
        <f t="shared" si="12"/>
        <v>3</v>
      </c>
      <c r="B144">
        <f t="shared" si="13"/>
        <v>23</v>
      </c>
      <c r="C144" s="18">
        <f t="shared" si="14"/>
        <v>2.958333333333337</v>
      </c>
      <c r="D144" s="23">
        <v>71</v>
      </c>
      <c r="E144" s="14">
        <f>Eingabemaske!B$15-(12/PI()*SIN(PI()/12*B144))*Eingabemaske!B$17</f>
        <v>23.593169557679225</v>
      </c>
      <c r="F144" s="14">
        <f t="shared" si="17"/>
        <v>34.222610275498752</v>
      </c>
      <c r="G14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4">
        <f>INDEX(Eingabemaske!$K$2:$K$50,(MATCH(B144,Eingabemaske!$F$2:$F$50)))</f>
        <v>0</v>
      </c>
      <c r="I144" s="14">
        <f>IF(Eingabemaske!B$2="Quader",1/(1/Wasser!Z145+1/Luft!Z145+((Eingabemaske!B$12/1000)/Eingabemaske!O$3))*Eingabemaske!B$6*Eingabemaske!B$7*Wasser!B145,1/(1/Wasser!Z145+1/Luft!Z145+((Eingabemaske!B$12/1000)/Eingabemaske!O$3))*(Eingabemaske!B$6/2)^2*PI()*Wasser!B145)</f>
        <v>27.110784884028448</v>
      </c>
      <c r="J144" s="14">
        <f>IF(Eingabemaske!B$2="Quader",1/(1/Wasser!AA145+1/Luft!AA145+((Eingabemaske!B$12/1000)/Eingabemaske!O$3))*(Eingabemaske!B$6*Eingabemaske!B$5+Eingabemaske!B$7*Eingabemaske!B$5)*2*Wasser!B145,1/(1/Wasser!AA145+1/Luft!AA145+((Eingabemaske!B$12/1000)/Eingabemaske!O$3))*(Eingabemaske!B$6+Eingabemaske!B$12/2000)^2*PI()*Wasser!B145)</f>
        <v>39.352333864204866</v>
      </c>
      <c r="K144" s="14">
        <f t="shared" si="15"/>
        <v>66.463118748233313</v>
      </c>
      <c r="L144" s="14">
        <f>IF(Eingabemaske!B$2="Quader",((Eingabemaske!B$6*Eingabemaske!B$7)+((Eingabemaske!B$5*Eingabemaske!B$6)+(Eingabemaske!B$5*Eingabemaske!B$6))*2)*0.9*5.67*10^-8*((F144+273.15)^4-(E144+273.15)^4),((Eingabemaske!B$6/2)^2*PI()+Eingabemaske!B$6*PI())*0.9*5.67*10^-8*((F144+273.15)^4-(E144+273.15)^4))</f>
        <v>105.69960305740668</v>
      </c>
      <c r="M144" s="14">
        <f t="shared" si="16"/>
        <v>172.16272180563999</v>
      </c>
    </row>
    <row r="145" spans="1:13" x14ac:dyDescent="0.45">
      <c r="A145">
        <f t="shared" si="12"/>
        <v>3</v>
      </c>
      <c r="B145">
        <f t="shared" si="13"/>
        <v>23.5</v>
      </c>
      <c r="C145" s="18">
        <f t="shared" si="14"/>
        <v>2.9791666666666705</v>
      </c>
      <c r="D145" s="23">
        <v>71.5</v>
      </c>
      <c r="E145" s="14">
        <f>Eingabemaske!B$15-(12/PI()*SIN(PI()/12*B145))*Eingabemaske!B$17</f>
        <v>23.299143997204894</v>
      </c>
      <c r="F145" s="14">
        <f t="shared" si="17"/>
        <v>33.717674293167015</v>
      </c>
      <c r="G14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5">
        <f>INDEX(Eingabemaske!$K$2:$K$50,(MATCH(B145,Eingabemaske!$F$2:$F$50)))</f>
        <v>0</v>
      </c>
      <c r="I145" s="14">
        <f>IF(Eingabemaske!B$2="Quader",1/(1/Wasser!Z146+1/Luft!Z146+((Eingabemaske!B$12/1000)/Eingabemaske!O$3))*Eingabemaske!B$6*Eingabemaske!B$7*Wasser!B146,1/(1/Wasser!Z146+1/Luft!Z146+((Eingabemaske!B$12/1000)/Eingabemaske!O$3))*(Eingabemaske!B$6/2)^2*PI()*Wasser!B146)</f>
        <v>26.437902344254322</v>
      </c>
      <c r="J145" s="14">
        <f>IF(Eingabemaske!B$2="Quader",1/(1/Wasser!AA146+1/Luft!AA146+((Eingabemaske!B$12/1000)/Eingabemaske!O$3))*(Eingabemaske!B$6*Eingabemaske!B$5+Eingabemaske!B$7*Eingabemaske!B$5)*2*Wasser!B146,1/(1/Wasser!AA146+1/Luft!AA146+((Eingabemaske!B$12/1000)/Eingabemaske!O$3))*(Eingabemaske!B$6+Eingabemaske!B$12/2000)^2*PI()*Wasser!B146)</f>
        <v>38.369646321889384</v>
      </c>
      <c r="K145" s="14">
        <f t="shared" si="15"/>
        <v>64.807548666143703</v>
      </c>
      <c r="L145" s="14">
        <f>IF(Eingabemaske!B$2="Quader",((Eingabemaske!B$6*Eingabemaske!B$7)+((Eingabemaske!B$5*Eingabemaske!B$6)+(Eingabemaske!B$5*Eingabemaske!B$6))*2)*0.9*5.67*10^-8*((F145+273.15)^4-(E145+273.15)^4),((Eingabemaske!B$6/2)^2*PI()+Eingabemaske!B$6*PI())*0.9*5.67*10^-8*((F145+273.15)^4-(E145+273.15)^4))</f>
        <v>103.19061928708715</v>
      </c>
      <c r="M145" s="14">
        <f t="shared" si="16"/>
        <v>167.99816795323085</v>
      </c>
    </row>
    <row r="146" spans="1:13" x14ac:dyDescent="0.45">
      <c r="A146">
        <f t="shared" si="12"/>
        <v>4</v>
      </c>
      <c r="B146">
        <f t="shared" si="13"/>
        <v>24</v>
      </c>
      <c r="C146" s="18">
        <f t="shared" si="14"/>
        <v>3.000000000000004</v>
      </c>
      <c r="D146" s="23">
        <v>72</v>
      </c>
      <c r="E146" s="14">
        <f>Eingabemaske!B$15-(12/PI()*SIN(PI()/12*B146))*Eingabemaske!B$17</f>
        <v>23</v>
      </c>
      <c r="F146" s="14">
        <f t="shared" si="17"/>
        <v>33.224952529269942</v>
      </c>
      <c r="G14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6">
        <f>INDEX(Eingabemaske!$K$2:$K$50,(MATCH(B146,Eingabemaske!$F$2:$F$50)))</f>
        <v>0</v>
      </c>
      <c r="I146" s="14">
        <f>IF(Eingabemaske!B$2="Quader",1/(1/Wasser!Z147+1/Luft!Z147+((Eingabemaske!B$12/1000)/Eingabemaske!O$3))*Eingabemaske!B$6*Eingabemaske!B$7*Wasser!B147,1/(1/Wasser!Z147+1/Luft!Z147+((Eingabemaske!B$12/1000)/Eingabemaske!O$3))*(Eingabemaske!B$6/2)^2*PI()*Wasser!B147)</f>
        <v>25.82445567862062</v>
      </c>
      <c r="J146" s="14">
        <f>IF(Eingabemaske!B$2="Quader",1/(1/Wasser!AA147+1/Luft!AA147+((Eingabemaske!B$12/1000)/Eingabemaske!O$3))*(Eingabemaske!B$6*Eingabemaske!B$5+Eingabemaske!B$7*Eingabemaske!B$5)*2*Wasser!B147,1/(1/Wasser!AA147+1/Luft!AA147+((Eingabemaske!B$12/1000)/Eingabemaske!O$3))*(Eingabemaske!B$6+Eingabemaske!B$12/2000)^2*PI()*Wasser!B147)</f>
        <v>37.4738687298061</v>
      </c>
      <c r="K146" s="14">
        <f t="shared" si="15"/>
        <v>63.298324408426723</v>
      </c>
      <c r="L146" s="14">
        <f>IF(Eingabemaske!B$2="Quader",((Eingabemaske!B$6*Eingabemaske!B$7)+((Eingabemaske!B$5*Eingabemaske!B$6)+(Eingabemaske!B$5*Eingabemaske!B$6))*2)*0.9*5.67*10^-8*((F146+273.15)^4-(E146+273.15)^4),((Eingabemaske!B$6/2)^2*PI()+Eingabemaske!B$6*PI())*0.9*5.67*10^-8*((F146+273.15)^4-(E146+273.15)^4))</f>
        <v>100.87404522392806</v>
      </c>
      <c r="M146" s="14">
        <f t="shared" si="16"/>
        <v>164.17236963235479</v>
      </c>
    </row>
    <row r="147" spans="1:13" x14ac:dyDescent="0.45">
      <c r="A147">
        <f t="shared" si="12"/>
        <v>4</v>
      </c>
      <c r="B147">
        <f t="shared" si="13"/>
        <v>0.5</v>
      </c>
      <c r="C147" s="18">
        <f t="shared" si="14"/>
        <v>3.0208333333333375</v>
      </c>
      <c r="D147" s="23">
        <v>72.5</v>
      </c>
      <c r="E147" s="14">
        <f>Eingabemaske!B$15-(12/PI()*SIN(PI()/12*B147))*Eingabemaske!B$17</f>
        <v>22.70085600279511</v>
      </c>
      <c r="F147" s="14">
        <f t="shared" si="17"/>
        <v>32.743451447835909</v>
      </c>
      <c r="G14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7">
        <f>INDEX(Eingabemaske!$K$2:$K$50,(MATCH(B147,Eingabemaske!$F$2:$F$50)))</f>
        <v>0</v>
      </c>
      <c r="I147" s="14">
        <f>IF(Eingabemaske!B$2="Quader",1/(1/Wasser!Z148+1/Luft!Z148+((Eingabemaske!B$12/1000)/Eingabemaske!O$3))*Eingabemaske!B$6*Eingabemaske!B$7*Wasser!B148,1/(1/Wasser!Z148+1/Luft!Z148+((Eingabemaske!B$12/1000)/Eingabemaske!O$3))*(Eingabemaske!B$6/2)^2*PI()*Wasser!B148)</f>
        <v>25.249740598375414</v>
      </c>
      <c r="J147" s="14">
        <f>IF(Eingabemaske!B$2="Quader",1/(1/Wasser!AA148+1/Luft!AA148+((Eingabemaske!B$12/1000)/Eingabemaske!O$3))*(Eingabemaske!B$6*Eingabemaske!B$5+Eingabemaske!B$7*Eingabemaske!B$5)*2*Wasser!B148,1/(1/Wasser!AA148+1/Luft!AA148+((Eingabemaske!B$12/1000)/Eingabemaske!O$3))*(Eingabemaske!B$6+Eingabemaske!B$12/2000)^2*PI()*Wasser!B148)</f>
        <v>36.634814195229161</v>
      </c>
      <c r="K147" s="14">
        <f t="shared" si="15"/>
        <v>61.884554793604579</v>
      </c>
      <c r="L147" s="14">
        <f>IF(Eingabemaske!B$2="Quader",((Eingabemaske!B$6*Eingabemaske!B$7)+((Eingabemaske!B$5*Eingabemaske!B$6)+(Eingabemaske!B$5*Eingabemaske!B$6))*2)*0.9*5.67*10^-8*((F147+273.15)^4-(E147+273.15)^4),((Eingabemaske!B$6/2)^2*PI()+Eingabemaske!B$6*PI())*0.9*5.67*10^-8*((F147+273.15)^4-(E147+273.15)^4))</f>
        <v>98.689479329722857</v>
      </c>
      <c r="M147" s="14">
        <f t="shared" si="16"/>
        <v>160.57403412332744</v>
      </c>
    </row>
    <row r="148" spans="1:13" x14ac:dyDescent="0.45">
      <c r="A148">
        <f t="shared" si="12"/>
        <v>4</v>
      </c>
      <c r="B148">
        <f t="shared" si="13"/>
        <v>1</v>
      </c>
      <c r="C148" s="18">
        <f t="shared" si="14"/>
        <v>3.041666666666671</v>
      </c>
      <c r="D148" s="23">
        <v>73</v>
      </c>
      <c r="E148" s="14">
        <f>Eingabemaske!B$15-(12/PI()*SIN(PI()/12*B148))*Eingabemaske!B$17</f>
        <v>22.406830442320778</v>
      </c>
      <c r="F148" s="14">
        <f t="shared" si="17"/>
        <v>32.272503923269205</v>
      </c>
      <c r="G14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8">
        <f>INDEX(Eingabemaske!$K$2:$K$50,(MATCH(B148,Eingabemaske!$F$2:$F$50)))</f>
        <v>0</v>
      </c>
      <c r="I148" s="14">
        <f>IF(Eingabemaske!B$2="Quader",1/(1/Wasser!Z149+1/Luft!Z149+((Eingabemaske!B$12/1000)/Eingabemaske!O$3))*Eingabemaske!B$6*Eingabemaske!B$7*Wasser!B149,1/(1/Wasser!Z149+1/Luft!Z149+((Eingabemaske!B$12/1000)/Eingabemaske!O$3))*(Eingabemaske!B$6/2)^2*PI()*Wasser!B149)</f>
        <v>24.694495384653766</v>
      </c>
      <c r="J148" s="14">
        <f>IF(Eingabemaske!B$2="Quader",1/(1/Wasser!AA149+1/Luft!AA149+((Eingabemaske!B$12/1000)/Eingabemaske!O$3))*(Eingabemaske!B$6*Eingabemaske!B$5+Eingabemaske!B$7*Eingabemaske!B$5)*2*Wasser!B149,1/(1/Wasser!AA149+1/Luft!AA149+((Eingabemaske!B$12/1000)/Eingabemaske!O$3))*(Eingabemaske!B$6+Eingabemaske!B$12/2000)^2*PI()*Wasser!B149)</f>
        <v>35.824435257114786</v>
      </c>
      <c r="K148" s="14">
        <f t="shared" si="15"/>
        <v>60.518930641768549</v>
      </c>
      <c r="L148" s="14">
        <f>IF(Eingabemaske!B$2="Quader",((Eingabemaske!B$6*Eingabemaske!B$7)+((Eingabemaske!B$5*Eingabemaske!B$6)+(Eingabemaske!B$5*Eingabemaske!B$6))*2)*0.9*5.67*10^-8*((F148+273.15)^4-(E148+273.15)^4),((Eingabemaske!B$6/2)^2*PI()+Eingabemaske!B$6*PI())*0.9*5.67*10^-8*((F148+273.15)^4-(E148+273.15)^4))</f>
        <v>96.580699155807949</v>
      </c>
      <c r="M148" s="14">
        <f t="shared" si="16"/>
        <v>157.09962979757648</v>
      </c>
    </row>
    <row r="149" spans="1:13" x14ac:dyDescent="0.45">
      <c r="A149">
        <f t="shared" si="12"/>
        <v>4</v>
      </c>
      <c r="B149">
        <f t="shared" si="13"/>
        <v>1.5</v>
      </c>
      <c r="C149" s="18">
        <f t="shared" si="14"/>
        <v>3.0625000000000044</v>
      </c>
      <c r="D149" s="23">
        <v>73.5</v>
      </c>
      <c r="E149" s="14">
        <f>Eingabemaske!B$15-(12/PI()*SIN(PI()/12*B149))*Eingabemaske!B$17</f>
        <v>22.122954177436011</v>
      </c>
      <c r="F149" s="14">
        <f t="shared" si="17"/>
        <v>31.811746477848796</v>
      </c>
      <c r="G14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49">
        <f>INDEX(Eingabemaske!$K$2:$K$50,(MATCH(B149,Eingabemaske!$F$2:$F$50)))</f>
        <v>0</v>
      </c>
      <c r="I149" s="14">
        <f>IF(Eingabemaske!B$2="Quader",1/(1/Wasser!Z150+1/Luft!Z150+((Eingabemaske!B$12/1000)/Eingabemaske!O$3))*Eingabemaske!B$6*Eingabemaske!B$7*Wasser!B150,1/(1/Wasser!Z150+1/Luft!Z150+((Eingabemaske!B$12/1000)/Eingabemaske!O$3))*(Eingabemaske!B$6/2)^2*PI()*Wasser!B150)</f>
        <v>24.141060179203667</v>
      </c>
      <c r="J149" s="14">
        <f>IF(Eingabemaske!B$2="Quader",1/(1/Wasser!AA150+1/Luft!AA150+((Eingabemaske!B$12/1000)/Eingabemaske!O$3))*(Eingabemaske!B$6*Eingabemaske!B$5+Eingabemaske!B$7*Eingabemaske!B$5)*2*Wasser!B150,1/(1/Wasser!AA150+1/Luft!AA150+((Eingabemaske!B$12/1000)/Eingabemaske!O$3))*(Eingabemaske!B$6+Eingabemaske!B$12/2000)^2*PI()*Wasser!B150)</f>
        <v>35.017048448057714</v>
      </c>
      <c r="K149" s="14">
        <f t="shared" si="15"/>
        <v>59.158108627261385</v>
      </c>
      <c r="L149" s="14">
        <f>IF(Eingabemaske!B$2="Quader",((Eingabemaske!B$6*Eingabemaske!B$7)+((Eingabemaske!B$5*Eingabemaske!B$6)+(Eingabemaske!B$5*Eingabemaske!B$6))*2)*0.9*5.67*10^-8*((F149+273.15)^4-(E149+273.15)^4),((Eingabemaske!B$6/2)^2*PI()+Eingabemaske!B$6*PI())*0.9*5.67*10^-8*((F149+273.15)^4-(E149+273.15)^4))</f>
        <v>94.49613764545947</v>
      </c>
      <c r="M149" s="14">
        <f t="shared" si="16"/>
        <v>153.65424627272085</v>
      </c>
    </row>
    <row r="150" spans="1:13" x14ac:dyDescent="0.45">
      <c r="A150">
        <f t="shared" si="12"/>
        <v>4</v>
      </c>
      <c r="B150">
        <f t="shared" si="13"/>
        <v>2</v>
      </c>
      <c r="C150" s="18">
        <f t="shared" si="14"/>
        <v>3.0833333333333379</v>
      </c>
      <c r="D150" s="23">
        <v>74</v>
      </c>
      <c r="E150" s="14">
        <f>Eingabemaske!B$15-(12/PI()*SIN(PI()/12*B150))*Eingabemaske!B$17</f>
        <v>21.854084409738356</v>
      </c>
      <c r="F150" s="14">
        <f t="shared" si="17"/>
        <v>31.361093996478601</v>
      </c>
      <c r="G15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0">
        <f>INDEX(Eingabemaske!$K$2:$K$50,(MATCH(B150,Eingabemaske!$F$2:$F$50)))</f>
        <v>0</v>
      </c>
      <c r="I150" s="14">
        <f>IF(Eingabemaske!B$2="Quader",1/(1/Wasser!Z151+1/Luft!Z151+((Eingabemaske!B$12/1000)/Eingabemaske!O$3))*Eingabemaske!B$6*Eingabemaske!B$7*Wasser!B151,1/(1/Wasser!Z151+1/Luft!Z151+((Eingabemaske!B$12/1000)/Eingabemaske!O$3))*(Eingabemaske!B$6/2)^2*PI()*Wasser!B151)</f>
        <v>23.573547726738799</v>
      </c>
      <c r="J150" s="14">
        <f>IF(Eingabemaske!B$2="Quader",1/(1/Wasser!AA151+1/Luft!AA151+((Eingabemaske!B$12/1000)/Eingabemaske!O$3))*(Eingabemaske!B$6*Eingabemaske!B$5+Eingabemaske!B$7*Eingabemaske!B$5)*2*Wasser!B151,1/(1/Wasser!AA151+1/Luft!AA151+((Eingabemaske!B$12/1000)/Eingabemaske!O$3))*(Eingabemaske!B$6+Eingabemaske!B$12/2000)^2*PI()*Wasser!B151)</f>
        <v>34.189577438089685</v>
      </c>
      <c r="K150" s="14">
        <f t="shared" si="15"/>
        <v>57.76312516482848</v>
      </c>
      <c r="L150" s="14">
        <f>IF(Eingabemaske!B$2="Quader",((Eingabemaske!B$6*Eingabemaske!B$7)+((Eingabemaske!B$5*Eingabemaske!B$6)+(Eingabemaske!B$5*Eingabemaske!B$6))*2)*0.9*5.67*10^-8*((F150+273.15)^4-(E150+273.15)^4),((Eingabemaske!B$6/2)^2*PI()+Eingabemaske!B$6*PI())*0.9*5.67*10^-8*((F150+273.15)^4-(E150+273.15)^4))</f>
        <v>92.389294652487607</v>
      </c>
      <c r="M150" s="14">
        <f t="shared" si="16"/>
        <v>150.15241981731609</v>
      </c>
    </row>
    <row r="151" spans="1:13" x14ac:dyDescent="0.45">
      <c r="A151">
        <f t="shared" si="12"/>
        <v>4</v>
      </c>
      <c r="B151">
        <f t="shared" si="13"/>
        <v>2.5</v>
      </c>
      <c r="C151" s="18">
        <f t="shared" si="14"/>
        <v>3.1041666666666714</v>
      </c>
      <c r="D151" s="23">
        <v>74.5</v>
      </c>
      <c r="E151" s="14">
        <f>Eingabemaske!B$15-(12/PI()*SIN(PI()/12*B151))*Eingabemaske!B$17</f>
        <v>21.604821575497898</v>
      </c>
      <c r="F151" s="14">
        <f t="shared" si="17"/>
        <v>30.920712020608494</v>
      </c>
      <c r="G15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1">
        <f>INDEX(Eingabemaske!$K$2:$K$50,(MATCH(B151,Eingabemaske!$F$2:$F$50)))</f>
        <v>0</v>
      </c>
      <c r="I151" s="14">
        <f>IF(Eingabemaske!B$2="Quader",1/(1/Wasser!Z152+1/Luft!Z152+((Eingabemaske!B$12/1000)/Eingabemaske!O$3))*Eingabemaske!B$6*Eingabemaske!B$7*Wasser!B152,1/(1/Wasser!Z152+1/Luft!Z152+((Eingabemaske!B$12/1000)/Eingabemaske!O$3))*(Eingabemaske!B$6/2)^2*PI()*Wasser!B152)</f>
        <v>22.978016600981228</v>
      </c>
      <c r="J151" s="14">
        <f>IF(Eingabemaske!B$2="Quader",1/(1/Wasser!AA152+1/Luft!AA152+((Eingabemaske!B$12/1000)/Eingabemaske!O$3))*(Eingabemaske!B$6*Eingabemaske!B$5+Eingabemaske!B$7*Eingabemaske!B$5)*2*Wasser!B152,1/(1/Wasser!AA152+1/Luft!AA152+((Eingabemaske!B$12/1000)/Eingabemaske!O$3))*(Eingabemaske!B$6+Eingabemaske!B$12/2000)^2*PI()*Wasser!B152)</f>
        <v>33.321801113409101</v>
      </c>
      <c r="K151" s="14">
        <f t="shared" si="15"/>
        <v>56.299817714390329</v>
      </c>
      <c r="L151" s="14">
        <f>IF(Eingabemaske!B$2="Quader",((Eingabemaske!B$6*Eingabemaske!B$7)+((Eingabemaske!B$5*Eingabemaske!B$6)+(Eingabemaske!B$5*Eingabemaske!B$6))*2)*0.9*5.67*10^-8*((F151+273.15)^4-(E151+273.15)^4),((Eingabemaske!B$6/2)^2*PI()+Eingabemaske!B$6*PI())*0.9*5.67*10^-8*((F151+273.15)^4-(E151+273.15)^4))</f>
        <v>90.219074919069271</v>
      </c>
      <c r="M151" s="14">
        <f t="shared" si="16"/>
        <v>146.51889263345959</v>
      </c>
    </row>
    <row r="152" spans="1:13" x14ac:dyDescent="0.45">
      <c r="A152">
        <f t="shared" si="12"/>
        <v>4</v>
      </c>
      <c r="B152">
        <f t="shared" si="13"/>
        <v>3</v>
      </c>
      <c r="C152" s="18">
        <f t="shared" si="14"/>
        <v>3.1250000000000049</v>
      </c>
      <c r="D152" s="23">
        <v>75</v>
      </c>
      <c r="E152" s="14">
        <f>Eingabemaske!B$15-(12/PI()*SIN(PI()/12*B152))*Eingabemaske!B$17</f>
        <v>21.379430630917209</v>
      </c>
      <c r="F152" s="14">
        <f t="shared" si="17"/>
        <v>30.490986815255646</v>
      </c>
      <c r="G15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2">
        <f>INDEX(Eingabemaske!$K$2:$K$50,(MATCH(B152,Eingabemaske!$F$2:$F$50)))</f>
        <v>0</v>
      </c>
      <c r="I152" s="14">
        <f>IF(Eingabemaske!B$2="Quader",1/(1/Wasser!Z153+1/Luft!Z153+((Eingabemaske!B$12/1000)/Eingabemaske!O$3))*Eingabemaske!B$6*Eingabemaske!B$7*Wasser!B153,1/(1/Wasser!Z153+1/Luft!Z153+((Eingabemaske!B$12/1000)/Eingabemaske!O$3))*(Eingabemaske!B$6/2)^2*PI()*Wasser!B153)</f>
        <v>22.342636955299927</v>
      </c>
      <c r="J152" s="14">
        <f>IF(Eingabemaske!B$2="Quader",1/(1/Wasser!AA153+1/Luft!AA153+((Eingabemaske!B$12/1000)/Eingabemaske!O$3))*(Eingabemaske!B$6*Eingabemaske!B$5+Eingabemaske!B$7*Eingabemaske!B$5)*2*Wasser!B153,1/(1/Wasser!AA153+1/Luft!AA153+((Eingabemaske!B$12/1000)/Eingabemaske!O$3))*(Eingabemaske!B$6+Eingabemaske!B$12/2000)^2*PI()*Wasser!B153)</f>
        <v>32.396591471544134</v>
      </c>
      <c r="K152" s="14">
        <f t="shared" si="15"/>
        <v>54.739228426844065</v>
      </c>
      <c r="L152" s="14">
        <f>IF(Eingabemaske!B$2="Quader",((Eingabemaske!B$6*Eingabemaske!B$7)+((Eingabemaske!B$5*Eingabemaske!B$6)+(Eingabemaske!B$5*Eingabemaske!B$6))*2)*0.9*5.67*10^-8*((F152+273.15)^4-(E152+273.15)^4),((Eingabemaske!B$6/2)^2*PI()+Eingabemaske!B$6*PI())*0.9*5.67*10^-8*((F152+273.15)^4-(E152+273.15)^4))</f>
        <v>87.950047579363371</v>
      </c>
      <c r="M152" s="14">
        <f t="shared" si="16"/>
        <v>142.68927600620742</v>
      </c>
    </row>
    <row r="153" spans="1:13" x14ac:dyDescent="0.45">
      <c r="A153">
        <f t="shared" si="12"/>
        <v>4</v>
      </c>
      <c r="B153">
        <f t="shared" si="13"/>
        <v>3.5</v>
      </c>
      <c r="C153" s="18">
        <f t="shared" si="14"/>
        <v>3.1458333333333384</v>
      </c>
      <c r="D153" s="23">
        <v>75.5</v>
      </c>
      <c r="E153" s="14">
        <f>Eingabemaske!B$15-(12/PI()*SIN(PI()/12*B153))*Eingabemaske!B$17</f>
        <v>21.181768077548242</v>
      </c>
      <c r="F153" s="14">
        <f t="shared" si="17"/>
        <v>30.072493491075186</v>
      </c>
      <c r="G15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3">
        <f>INDEX(Eingabemaske!$K$2:$K$50,(MATCH(B153,Eingabemaske!$F$2:$F$50)))</f>
        <v>0</v>
      </c>
      <c r="I153" s="14">
        <f>IF(Eingabemaske!B$2="Quader",1/(1/Wasser!Z154+1/Luft!Z154+((Eingabemaske!B$12/1000)/Eingabemaske!O$3))*Eingabemaske!B$6*Eingabemaske!B$7*Wasser!B154,1/(1/Wasser!Z154+1/Luft!Z154+((Eingabemaske!B$12/1000)/Eingabemaske!O$3))*(Eingabemaske!B$6/2)^2*PI()*Wasser!B154)</f>
        <v>21.657838541604853</v>
      </c>
      <c r="J153" s="14">
        <f>IF(Eingabemaske!B$2="Quader",1/(1/Wasser!AA154+1/Luft!AA154+((Eingabemaske!B$12/1000)/Eingabemaske!O$3))*(Eingabemaske!B$6*Eingabemaske!B$5+Eingabemaske!B$7*Eingabemaske!B$5)*2*Wasser!B154,1/(1/Wasser!AA154+1/Luft!AA154+((Eingabemaske!B$12/1000)/Eingabemaske!O$3))*(Eingabemaske!B$6+Eingabemaske!B$12/2000)^2*PI()*Wasser!B154)</f>
        <v>31.400125785686072</v>
      </c>
      <c r="K153" s="14">
        <f t="shared" si="15"/>
        <v>53.057964327290925</v>
      </c>
      <c r="L153" s="14">
        <f>IF(Eingabemaske!B$2="Quader",((Eingabemaske!B$6*Eingabemaske!B$7)+((Eingabemaske!B$5*Eingabemaske!B$6)+(Eingabemaske!B$5*Eingabemaske!B$6))*2)*0.9*5.67*10^-8*((F153+273.15)^4-(E153+273.15)^4),((Eingabemaske!B$6/2)^2*PI()+Eingabemaske!B$6*PI())*0.9*5.67*10^-8*((F153+273.15)^4-(E153+273.15)^4))</f>
        <v>85.55262567607322</v>
      </c>
      <c r="M153" s="14">
        <f t="shared" si="16"/>
        <v>138.61059000336414</v>
      </c>
    </row>
    <row r="154" spans="1:13" x14ac:dyDescent="0.45">
      <c r="A154">
        <f t="shared" si="12"/>
        <v>4</v>
      </c>
      <c r="B154">
        <f t="shared" si="13"/>
        <v>4</v>
      </c>
      <c r="C154" s="18">
        <f t="shared" si="14"/>
        <v>3.1666666666666718</v>
      </c>
      <c r="D154" s="23">
        <v>76</v>
      </c>
      <c r="E154" s="14">
        <f>Eingabemaske!B$15-(12/PI()*SIN(PI()/12*B154))*Eingabemaske!B$17</f>
        <v>21.015215976481549</v>
      </c>
      <c r="F154" s="14">
        <f t="shared" si="17"/>
        <v>29.66596254354554</v>
      </c>
      <c r="G15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4">
        <f>INDEX(Eingabemaske!$K$2:$K$50,(MATCH(B154,Eingabemaske!$F$2:$F$50)))</f>
        <v>0</v>
      </c>
      <c r="I154" s="14">
        <f>IF(Eingabemaske!B$2="Quader",1/(1/Wasser!Z155+1/Luft!Z155+((Eingabemaske!B$12/1000)/Eingabemaske!O$3))*Eingabemaske!B$6*Eingabemaske!B$7*Wasser!B155,1/(1/Wasser!Z155+1/Luft!Z155+((Eingabemaske!B$12/1000)/Eingabemaske!O$3))*(Eingabemaske!B$6/2)^2*PI()*Wasser!B155)</f>
        <v>20.916431100433211</v>
      </c>
      <c r="J154" s="14">
        <f>IF(Eingabemaske!B$2="Quader",1/(1/Wasser!AA155+1/Luft!AA155+((Eingabemaske!B$12/1000)/Eingabemaske!O$3))*(Eingabemaske!B$6*Eingabemaske!B$5+Eingabemaske!B$7*Eingabemaske!B$5)*2*Wasser!B155,1/(1/Wasser!AA155+1/Luft!AA155+((Eingabemaske!B$12/1000)/Eingabemaske!O$3))*(Eingabemaske!B$6+Eingabemaske!B$12/2000)^2*PI()*Wasser!B155)</f>
        <v>30.322058058249983</v>
      </c>
      <c r="K154" s="14">
        <f t="shared" si="15"/>
        <v>51.238489158683194</v>
      </c>
      <c r="L154" s="14">
        <f>IF(Eingabemaske!B$2="Quader",((Eingabemaske!B$6*Eingabemaske!B$7)+((Eingabemaske!B$5*Eingabemaske!B$6)+(Eingabemaske!B$5*Eingabemaske!B$6))*2)*0.9*5.67*10^-8*((F154+273.15)^4-(E154+273.15)^4),((Eingabemaske!B$6/2)^2*PI()+Eingabemaske!B$6*PI())*0.9*5.67*10^-8*((F154+273.15)^4-(E154+273.15)^4))</f>
        <v>83.003167046947695</v>
      </c>
      <c r="M154" s="14">
        <f t="shared" si="16"/>
        <v>134.24165620563087</v>
      </c>
    </row>
    <row r="155" spans="1:13" x14ac:dyDescent="0.45">
      <c r="A155">
        <f t="shared" si="12"/>
        <v>4</v>
      </c>
      <c r="B155">
        <f t="shared" si="13"/>
        <v>4.5</v>
      </c>
      <c r="C155" s="18">
        <f t="shared" si="14"/>
        <v>3.1875000000000053</v>
      </c>
      <c r="D155" s="23">
        <v>76.5</v>
      </c>
      <c r="E155" s="14">
        <f>Eingabemaske!B$15-(12/PI()*SIN(PI()/12*B155))*Eingabemaske!B$17</f>
        <v>20.882624080343351</v>
      </c>
      <c r="F155" s="14">
        <f t="shared" si="17"/>
        <v>29.27224524031568</v>
      </c>
      <c r="G15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5">
        <f>INDEX(Eingabemaske!$K$2:$K$50,(MATCH(B155,Eingabemaske!$F$2:$F$50)))</f>
        <v>0</v>
      </c>
      <c r="I155" s="14">
        <f>IF(Eingabemaske!B$2="Quader",1/(1/Wasser!Z156+1/Luft!Z156+((Eingabemaske!B$12/1000)/Eingabemaske!O$3))*Eingabemaske!B$6*Eingabemaske!B$7*Wasser!B156,1/(1/Wasser!Z156+1/Luft!Z156+((Eingabemaske!B$12/1000)/Eingabemaske!O$3))*(Eingabemaske!B$6/2)^2*PI()*Wasser!B156)</f>
        <v>20.113688161797818</v>
      </c>
      <c r="J155" s="14">
        <f>IF(Eingabemaske!B$2="Quader",1/(1/Wasser!AA156+1/Luft!AA156+((Eingabemaske!B$12/1000)/Eingabemaske!O$3))*(Eingabemaske!B$6*Eingabemaske!B$5+Eingabemaske!B$7*Eingabemaske!B$5)*2*Wasser!B156,1/(1/Wasser!AA156+1/Luft!AA156+((Eingabemaske!B$12/1000)/Eingabemaske!O$3))*(Eingabemaske!B$6+Eingabemaske!B$12/2000)^2*PI()*Wasser!B156)</f>
        <v>29.155636236394599</v>
      </c>
      <c r="K155" s="14">
        <f t="shared" si="15"/>
        <v>49.269324398192417</v>
      </c>
      <c r="L155" s="14">
        <f>IF(Eingabemaske!B$2="Quader",((Eingabemaske!B$6*Eingabemaske!B$7)+((Eingabemaske!B$5*Eingabemaske!B$6)+(Eingabemaske!B$5*Eingabemaske!B$6))*2)*0.9*5.67*10^-8*((F155+273.15)^4-(E155+273.15)^4),((Eingabemaske!B$6/2)^2*PI()+Eingabemaske!B$6*PI())*0.9*5.67*10^-8*((F155+273.15)^4-(E155+273.15)^4))</f>
        <v>80.28400015823992</v>
      </c>
      <c r="M155" s="14">
        <f t="shared" si="16"/>
        <v>129.55332455643233</v>
      </c>
    </row>
    <row r="156" spans="1:13" x14ac:dyDescent="0.45">
      <c r="A156">
        <f t="shared" si="12"/>
        <v>4</v>
      </c>
      <c r="B156">
        <f t="shared" si="13"/>
        <v>5</v>
      </c>
      <c r="C156" s="18">
        <f t="shared" si="14"/>
        <v>3.2083333333333388</v>
      </c>
      <c r="D156" s="23">
        <v>77</v>
      </c>
      <c r="E156" s="14">
        <f>Eingabemaske!B$15-(12/PI()*SIN(PI()/12*B156))*Eingabemaske!B$17</f>
        <v>20.786261073237988</v>
      </c>
      <c r="F156" s="14">
        <f t="shared" si="17"/>
        <v>28.892278343224596</v>
      </c>
      <c r="G15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6">
        <f>INDEX(Eingabemaske!$K$2:$K$50,(MATCH(B156,Eingabemaske!$F$2:$F$50)))</f>
        <v>0</v>
      </c>
      <c r="I156" s="14">
        <f>IF(Eingabemaske!B$2="Quader",1/(1/Wasser!Z157+1/Luft!Z157+((Eingabemaske!B$12/1000)/Eingabemaske!O$3))*Eingabemaske!B$6*Eingabemaske!B$7*Wasser!B157,1/(1/Wasser!Z157+1/Luft!Z157+((Eingabemaske!B$12/1000)/Eingabemaske!O$3))*(Eingabemaske!B$6/2)^2*PI()*Wasser!B157)</f>
        <v>19.247386707168161</v>
      </c>
      <c r="J156" s="14">
        <f>IF(Eingabemaske!B$2="Quader",1/(1/Wasser!AA157+1/Luft!AA157+((Eingabemaske!B$12/1000)/Eingabemaske!O$3))*(Eingabemaske!B$6*Eingabemaske!B$5+Eingabemaske!B$7*Eingabemaske!B$5)*2*Wasser!B157,1/(1/Wasser!AA157+1/Luft!AA157+((Eingabemaske!B$12/1000)/Eingabemaske!O$3))*(Eingabemaske!B$6+Eingabemaske!B$12/2000)^2*PI()*Wasser!B157)</f>
        <v>27.897753849902802</v>
      </c>
      <c r="K156" s="14">
        <f t="shared" si="15"/>
        <v>47.14514055707096</v>
      </c>
      <c r="L156" s="14">
        <f>IF(Eingabemaske!B$2="Quader",((Eingabemaske!B$6*Eingabemaske!B$7)+((Eingabemaske!B$5*Eingabemaske!B$6)+(Eingabemaske!B$5*Eingabemaske!B$6))*2)*0.9*5.67*10^-8*((F156+273.15)^4-(E156+273.15)^4),((Eingabemaske!B$6/2)^2*PI()+Eingabemaske!B$6*PI())*0.9*5.67*10^-8*((F156+273.15)^4-(E156+273.15)^4))</f>
        <v>77.383379985961668</v>
      </c>
      <c r="M156" s="14">
        <f t="shared" si="16"/>
        <v>124.52852054303263</v>
      </c>
    </row>
    <row r="157" spans="1:13" x14ac:dyDescent="0.45">
      <c r="A157">
        <f t="shared" si="12"/>
        <v>4</v>
      </c>
      <c r="B157">
        <f t="shared" si="13"/>
        <v>5.5</v>
      </c>
      <c r="C157" s="18">
        <f t="shared" si="14"/>
        <v>3.2291666666666723</v>
      </c>
      <c r="D157" s="23">
        <v>77.5</v>
      </c>
      <c r="E157" s="14">
        <f>Eingabemaske!B$15-(12/PI()*SIN(PI()/12*B157))*Eingabemaske!B$17</f>
        <v>20.727775752933908</v>
      </c>
      <c r="F157" s="14">
        <f t="shared" si="17"/>
        <v>28.527048691943293</v>
      </c>
      <c r="G15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7">
        <f>INDEX(Eingabemaske!$K$2:$K$50,(MATCH(B157,Eingabemaske!$F$2:$F$50)))</f>
        <v>0</v>
      </c>
      <c r="I157" s="14">
        <f>IF(Eingabemaske!B$2="Quader",1/(1/Wasser!Z158+1/Luft!Z158+((Eingabemaske!B$12/1000)/Eingabemaske!O$3))*Eingabemaske!B$6*Eingabemaske!B$7*Wasser!B158,1/(1/Wasser!Z158+1/Luft!Z158+((Eingabemaske!B$12/1000)/Eingabemaske!O$3))*(Eingabemaske!B$6/2)^2*PI()*Wasser!B158)</f>
        <v>18.317796914118126</v>
      </c>
      <c r="J157" s="14">
        <f>IF(Eingabemaske!B$2="Quader",1/(1/Wasser!AA158+1/Luft!AA158+((Eingabemaske!B$12/1000)/Eingabemaske!O$3))*(Eingabemaske!B$6*Eingabemaske!B$5+Eingabemaske!B$7*Eingabemaske!B$5)*2*Wasser!B158,1/(1/Wasser!AA158+1/Luft!AA158+((Eingabemaske!B$12/1000)/Eingabemaske!O$3))*(Eingabemaske!B$6+Eingabemaske!B$12/2000)^2*PI()*Wasser!B158)</f>
        <v>26.548927483343135</v>
      </c>
      <c r="K157" s="14">
        <f t="shared" si="15"/>
        <v>44.866724397461262</v>
      </c>
      <c r="L157" s="14">
        <f>IF(Eingabemaske!B$2="Quader",((Eingabemaske!B$6*Eingabemaske!B$7)+((Eingabemaske!B$5*Eingabemaske!B$6)+(Eingabemaske!B$5*Eingabemaske!B$6))*2)*0.9*5.67*10^-8*((F157+273.15)^4-(E157+273.15)^4),((Eingabemaske!B$6/2)^2*PI()+Eingabemaske!B$6*PI())*0.9*5.67*10^-8*((F157+273.15)^4-(E157+273.15)^4))</f>
        <v>74.295379878775123</v>
      </c>
      <c r="M157" s="14">
        <f t="shared" si="16"/>
        <v>119.16210427623639</v>
      </c>
    </row>
    <row r="158" spans="1:13" x14ac:dyDescent="0.45">
      <c r="A158">
        <f t="shared" si="12"/>
        <v>4</v>
      </c>
      <c r="B158">
        <f t="shared" si="13"/>
        <v>6</v>
      </c>
      <c r="C158" s="18">
        <f t="shared" si="14"/>
        <v>3.2500000000000058</v>
      </c>
      <c r="D158" s="23">
        <v>78</v>
      </c>
      <c r="E158" s="14">
        <f>Eingabemaske!B$15-(12/PI()*SIN(PI()/12*B158))*Eingabemaske!B$17</f>
        <v>20.708168819476708</v>
      </c>
      <c r="F158" s="14">
        <f t="shared" si="17"/>
        <v>28.177558200921869</v>
      </c>
      <c r="G15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8">
        <f>INDEX(Eingabemaske!$K$2:$K$50,(MATCH(B158,Eingabemaske!$F$2:$F$50)))</f>
        <v>0</v>
      </c>
      <c r="I158" s="14">
        <f>IF(Eingabemaske!B$2="Quader",1/(1/Wasser!Z159+1/Luft!Z159+((Eingabemaske!B$12/1000)/Eingabemaske!O$3))*Eingabemaske!B$6*Eingabemaske!B$7*Wasser!B159,1/(1/Wasser!Z159+1/Luft!Z159+((Eingabemaske!B$12/1000)/Eingabemaske!O$3))*(Eingabemaske!B$6/2)^2*PI()*Wasser!B159)</f>
        <v>17.327618221283526</v>
      </c>
      <c r="J158" s="14">
        <f>IF(Eingabemaske!B$2="Quader",1/(1/Wasser!AA159+1/Luft!AA159+((Eingabemaske!B$12/1000)/Eingabemaske!O$3))*(Eingabemaske!B$6*Eingabemaske!B$5+Eingabemaske!B$7*Eingabemaske!B$5)*2*Wasser!B159,1/(1/Wasser!AA159+1/Luft!AA159+((Eingabemaske!B$12/1000)/Eingabemaske!O$3))*(Eingabemaske!B$6+Eingabemaske!B$12/2000)^2*PI()*Wasser!B159)</f>
        <v>25.113194631197892</v>
      </c>
      <c r="K158" s="14">
        <f t="shared" si="15"/>
        <v>42.440812852481415</v>
      </c>
      <c r="L158" s="14">
        <f>IF(Eingabemaske!B$2="Quader",((Eingabemaske!B$6*Eingabemaske!B$7)+((Eingabemaske!B$5*Eingabemaske!B$6)+(Eingabemaske!B$5*Eingabemaske!B$6))*2)*0.9*5.67*10^-8*((F158+273.15)^4-(E158+273.15)^4),((Eingabemaske!B$6/2)^2*PI()+Eingabemaske!B$6*PI())*0.9*5.67*10^-8*((F158+273.15)^4-(E158+273.15)^4))</f>
        <v>71.01972553108908</v>
      </c>
      <c r="M158" s="14">
        <f t="shared" si="16"/>
        <v>113.46053838357049</v>
      </c>
    </row>
    <row r="159" spans="1:13" x14ac:dyDescent="0.45">
      <c r="A159">
        <f t="shared" si="12"/>
        <v>4</v>
      </c>
      <c r="B159">
        <f t="shared" si="13"/>
        <v>6.5</v>
      </c>
      <c r="C159" s="18">
        <f t="shared" si="14"/>
        <v>3.2708333333333393</v>
      </c>
      <c r="D159" s="23">
        <v>78.5</v>
      </c>
      <c r="E159" s="14">
        <f>Eingabemaske!B$15-(12/PI()*SIN(PI()/12*B159))*Eingabemaske!B$17</f>
        <v>20.727775752933908</v>
      </c>
      <c r="F159" s="14">
        <f t="shared" si="17"/>
        <v>27.844789830372566</v>
      </c>
      <c r="G15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59">
        <f>INDEX(Eingabemaske!$K$2:$K$50,(MATCH(B159,Eingabemaske!$F$2:$F$50)))</f>
        <v>0</v>
      </c>
      <c r="I159" s="14">
        <f>IF(Eingabemaske!B$2="Quader",1/(1/Wasser!Z160+1/Luft!Z160+((Eingabemaske!B$12/1000)/Eingabemaske!O$3))*Eingabemaske!B$6*Eingabemaske!B$7*Wasser!B160,1/(1/Wasser!Z160+1/Luft!Z160+((Eingabemaske!B$12/1000)/Eingabemaske!O$3))*(Eingabemaske!B$6/2)^2*PI()*Wasser!B160)</f>
        <v>16.281860100923438</v>
      </c>
      <c r="J159" s="14">
        <f>IF(Eingabemaske!B$2="Quader",1/(1/Wasser!AA160+1/Luft!AA160+((Eingabemaske!B$12/1000)/Eingabemaske!O$3))*(Eingabemaske!B$6*Eingabemaske!B$5+Eingabemaske!B$7*Eingabemaske!B$5)*2*Wasser!B160,1/(1/Wasser!AA160+1/Luft!AA160+((Eingabemaske!B$12/1000)/Eingabemaske!O$3))*(Eingabemaske!B$6+Eingabemaske!B$12/2000)^2*PI()*Wasser!B160)</f>
        <v>23.59792982972634</v>
      </c>
      <c r="K159" s="14">
        <f t="shared" si="15"/>
        <v>39.879789930649778</v>
      </c>
      <c r="L159" s="14">
        <f>IF(Eingabemaske!B$2="Quader",((Eingabemaske!B$6*Eingabemaske!B$7)+((Eingabemaske!B$5*Eingabemaske!B$6)+(Eingabemaske!B$5*Eingabemaske!B$6))*2)*0.9*5.67*10^-8*((F159+273.15)^4-(E159+273.15)^4),((Eingabemaske!B$6/2)^2*PI()+Eingabemaske!B$6*PI())*0.9*5.67*10^-8*((F159+273.15)^4-(E159+273.15)^4))</f>
        <v>67.561576844094731</v>
      </c>
      <c r="M159" s="14">
        <f t="shared" si="16"/>
        <v>107.44136677474451</v>
      </c>
    </row>
    <row r="160" spans="1:13" x14ac:dyDescent="0.45">
      <c r="A160">
        <f t="shared" si="12"/>
        <v>4</v>
      </c>
      <c r="B160">
        <f t="shared" si="13"/>
        <v>7</v>
      </c>
      <c r="C160" s="18">
        <f t="shared" si="14"/>
        <v>3.2916666666666727</v>
      </c>
      <c r="D160" s="23">
        <v>79</v>
      </c>
      <c r="E160" s="14">
        <f>Eingabemaske!B$15-(12/PI()*SIN(PI()/12*B160))*Eingabemaske!B$17</f>
        <v>20.786261073237988</v>
      </c>
      <c r="F160" s="14">
        <f t="shared" si="17"/>
        <v>27.52967508598141</v>
      </c>
      <c r="G16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0">
        <f>INDEX(Eingabemaske!$K$2:$K$50,(MATCH(B160,Eingabemaske!$F$2:$F$50)))</f>
        <v>0</v>
      </c>
      <c r="I160" s="14">
        <f>IF(Eingabemaske!B$2="Quader",1/(1/Wasser!Z161+1/Luft!Z161+((Eingabemaske!B$12/1000)/Eingabemaske!O$3))*Eingabemaske!B$6*Eingabemaske!B$7*Wasser!B161,1/(1/Wasser!Z161+1/Luft!Z161+((Eingabemaske!B$12/1000)/Eingabemaske!O$3))*(Eingabemaske!B$6/2)^2*PI()*Wasser!B161)</f>
        <v>15.18766810553447</v>
      </c>
      <c r="J160" s="14">
        <f>IF(Eingabemaske!B$2="Quader",1/(1/Wasser!AA161+1/Luft!AA161+((Eingabemaske!B$12/1000)/Eingabemaske!O$3))*(Eingabemaske!B$6*Eingabemaske!B$5+Eingabemaske!B$7*Eingabemaske!B$5)*2*Wasser!B161,1/(1/Wasser!AA161+1/Luft!AA161+((Eingabemaske!B$12/1000)/Eingabemaske!O$3))*(Eingabemaske!B$6+Eingabemaske!B$12/2000)^2*PI()*Wasser!B161)</f>
        <v>22.013580343879443</v>
      </c>
      <c r="K160" s="14">
        <f t="shared" si="15"/>
        <v>37.20124844941391</v>
      </c>
      <c r="L160" s="14">
        <f>IF(Eingabemaske!B$2="Quader",((Eingabemaske!B$6*Eingabemaske!B$7)+((Eingabemaske!B$5*Eingabemaske!B$6)+(Eingabemaske!B$5*Eingabemaske!B$6))*2)*0.9*5.67*10^-8*((F160+273.15)^4-(E160+273.15)^4),((Eingabemaske!B$6/2)^2*PI()+Eingabemaske!B$6*PI())*0.9*5.67*10^-8*((F160+273.15)^4-(E160+273.15)^4))</f>
        <v>63.93126267981684</v>
      </c>
      <c r="M160" s="14">
        <f t="shared" si="16"/>
        <v>101.13251112923075</v>
      </c>
    </row>
    <row r="161" spans="1:13" x14ac:dyDescent="0.45">
      <c r="A161">
        <f t="shared" si="12"/>
        <v>4</v>
      </c>
      <c r="B161">
        <f t="shared" si="13"/>
        <v>7.5</v>
      </c>
      <c r="C161" s="18">
        <f t="shared" si="14"/>
        <v>3.3125000000000062</v>
      </c>
      <c r="D161" s="23">
        <v>79.5</v>
      </c>
      <c r="E161" s="14">
        <f>Eingabemaske!B$15-(12/PI()*SIN(PI()/12*B161))*Eingabemaske!B$17</f>
        <v>20.882624080343348</v>
      </c>
      <c r="F161" s="14">
        <f t="shared" si="17"/>
        <v>27.233063581951154</v>
      </c>
      <c r="G16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1">
        <f>INDEX(Eingabemaske!$K$2:$K$50,(MATCH(B161,Eingabemaske!$F$2:$F$50)))</f>
        <v>0</v>
      </c>
      <c r="I161" s="14">
        <f>IF(Eingabemaske!B$2="Quader",1/(1/Wasser!Z162+1/Luft!Z162+((Eingabemaske!B$12/1000)/Eingabemaske!O$3))*Eingabemaske!B$6*Eingabemaske!B$7*Wasser!B162,1/(1/Wasser!Z162+1/Luft!Z162+((Eingabemaske!B$12/1000)/Eingabemaske!O$3))*(Eingabemaske!B$6/2)^2*PI()*Wasser!B162)</f>
        <v>14.054097869106457</v>
      </c>
      <c r="J161" s="14">
        <f>IF(Eingabemaske!B$2="Quader",1/(1/Wasser!AA162+1/Luft!AA162+((Eingabemaske!B$12/1000)/Eingabemaske!O$3))*(Eingabemaske!B$6*Eingabemaske!B$5+Eingabemaske!B$7*Eingabemaske!B$5)*2*Wasser!B162,1/(1/Wasser!AA162+1/Luft!AA162+((Eingabemaske!B$12/1000)/Eingabemaske!O$3))*(Eingabemaske!B$6+Eingabemaske!B$12/2000)^2*PI()*Wasser!B162)</f>
        <v>20.373325955713941</v>
      </c>
      <c r="K161" s="14">
        <f t="shared" si="15"/>
        <v>34.427423824820394</v>
      </c>
      <c r="L161" s="14">
        <f>IF(Eingabemaske!B$2="Quader",((Eingabemaske!B$6*Eingabemaske!B$7)+((Eingabemaske!B$5*Eingabemaske!B$6)+(Eingabemaske!B$5*Eingabemaske!B$6))*2)*0.9*5.67*10^-8*((F161+273.15)^4-(E161+273.15)^4),((Eingabemaske!B$6/2)^2*PI()+Eingabemaske!B$6*PI())*0.9*5.67*10^-8*((F161+273.15)^4-(E161+273.15)^4))</f>
        <v>60.143972463756121</v>
      </c>
      <c r="M161" s="14">
        <f t="shared" si="16"/>
        <v>94.571396288576523</v>
      </c>
    </row>
    <row r="162" spans="1:13" x14ac:dyDescent="0.45">
      <c r="A162">
        <f t="shared" si="12"/>
        <v>4</v>
      </c>
      <c r="B162">
        <f t="shared" si="13"/>
        <v>8</v>
      </c>
      <c r="C162" s="18">
        <f t="shared" si="14"/>
        <v>3.3333333333333397</v>
      </c>
      <c r="D162" s="23">
        <v>80</v>
      </c>
      <c r="E162" s="14">
        <f>Eingabemaske!B$15-(12/PI()*SIN(PI()/12*B162))*Eingabemaske!B$17</f>
        <v>21.015215976481549</v>
      </c>
      <c r="F162" s="14">
        <f t="shared" si="17"/>
        <v>26.955695169180789</v>
      </c>
      <c r="G16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2">
        <f>INDEX(Eingabemaske!$K$2:$K$50,(MATCH(B162,Eingabemaske!$F$2:$F$50)))</f>
        <v>0</v>
      </c>
      <c r="I162" s="14">
        <f>IF(Eingabemaske!B$2="Quader",1/(1/Wasser!Z163+1/Luft!Z163+((Eingabemaske!B$12/1000)/Eingabemaske!O$3))*Eingabemaske!B$6*Eingabemaske!B$7*Wasser!B163,1/(1/Wasser!Z163+1/Luft!Z163+((Eingabemaske!B$12/1000)/Eingabemaske!O$3))*(Eingabemaske!B$6/2)^2*PI()*Wasser!B163)</f>
        <v>12.891841709305211</v>
      </c>
      <c r="J162" s="14">
        <f>IF(Eingabemaske!B$2="Quader",1/(1/Wasser!AA163+1/Luft!AA163+((Eingabemaske!B$12/1000)/Eingabemaske!O$3))*(Eingabemaske!B$6*Eingabemaske!B$5+Eingabemaske!B$7*Eingabemaske!B$5)*2*Wasser!B163,1/(1/Wasser!AA163+1/Luft!AA163+((Eingabemaske!B$12/1000)/Eingabemaske!O$3))*(Eingabemaske!B$6+Eingabemaske!B$12/2000)^2*PI()*Wasser!B163)</f>
        <v>18.692670413797945</v>
      </c>
      <c r="K162" s="14">
        <f t="shared" si="15"/>
        <v>31.584512123103156</v>
      </c>
      <c r="L162" s="14">
        <f>IF(Eingabemaske!B$2="Quader",((Eingabemaske!B$6*Eingabemaske!B$7)+((Eingabemaske!B$5*Eingabemaske!B$6)+(Eingabemaske!B$5*Eingabemaske!B$6))*2)*0.9*5.67*10^-8*((F162+273.15)^4-(E162+273.15)^4),((Eingabemaske!B$6/2)^2*PI()+Eingabemaske!B$6*PI())*0.9*5.67*10^-8*((F162+273.15)^4-(E162+273.15)^4))</f>
        <v>56.219407420911757</v>
      </c>
      <c r="M162" s="14">
        <f t="shared" si="16"/>
        <v>87.803919544014917</v>
      </c>
    </row>
    <row r="163" spans="1:13" x14ac:dyDescent="0.45">
      <c r="A163">
        <f t="shared" si="12"/>
        <v>4</v>
      </c>
      <c r="B163">
        <f t="shared" si="13"/>
        <v>8.5</v>
      </c>
      <c r="C163" s="18">
        <f t="shared" si="14"/>
        <v>3.3541666666666732</v>
      </c>
      <c r="D163" s="23">
        <v>80.5</v>
      </c>
      <c r="E163" s="14">
        <f>Eingabemaske!B$15-(12/PI()*SIN(PI()/12*B163))*Eingabemaske!B$17</f>
        <v>21.181768077548242</v>
      </c>
      <c r="F163" s="14">
        <f t="shared" si="17"/>
        <v>26.698175086421031</v>
      </c>
      <c r="G16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3">
        <f>INDEX(Eingabemaske!$K$2:$K$50,(MATCH(B163,Eingabemaske!$F$2:$F$50)))</f>
        <v>0</v>
      </c>
      <c r="I163" s="14">
        <f>IF(Eingabemaske!B$2="Quader",1/(1/Wasser!Z164+1/Luft!Z164+((Eingabemaske!B$12/1000)/Eingabemaske!O$3))*Eingabemaske!B$6*Eingabemaske!B$7*Wasser!B164,1/(1/Wasser!Z164+1/Luft!Z164+((Eingabemaske!B$12/1000)/Eingabemaske!O$3))*(Eingabemaske!B$6/2)^2*PI()*Wasser!B164)</f>
        <v>11.712914223200439</v>
      </c>
      <c r="J163" s="14">
        <f>IF(Eingabemaske!B$2="Quader",1/(1/Wasser!AA164+1/Luft!AA164+((Eingabemaske!B$12/1000)/Eingabemaske!O$3))*(Eingabemaske!B$6*Eingabemaske!B$5+Eingabemaske!B$7*Eingabemaske!B$5)*2*Wasser!B164,1/(1/Wasser!AA164+1/Luft!AA164+((Eingabemaske!B$12/1000)/Eingabemaske!O$3))*(Eingabemaske!B$6+Eingabemaske!B$12/2000)^2*PI()*Wasser!B164)</f>
        <v>16.988974743314191</v>
      </c>
      <c r="K163" s="14">
        <f t="shared" si="15"/>
        <v>28.70188896651463</v>
      </c>
      <c r="L163" s="14">
        <f>IF(Eingabemaske!B$2="Quader",((Eingabemaske!B$6*Eingabemaske!B$7)+((Eingabemaske!B$5*Eingabemaske!B$6)+(Eingabemaske!B$5*Eingabemaske!B$6))*2)*0.9*5.67*10^-8*((F163+273.15)^4-(E163+273.15)^4),((Eingabemaske!B$6/2)^2*PI()+Eingabemaske!B$6*PI())*0.9*5.67*10^-8*((F163+273.15)^4-(E163+273.15)^4))</f>
        <v>52.181393094176812</v>
      </c>
      <c r="M163" s="14">
        <f t="shared" si="16"/>
        <v>80.883282060691442</v>
      </c>
    </row>
    <row r="164" spans="1:13" x14ac:dyDescent="0.45">
      <c r="A164">
        <f t="shared" si="12"/>
        <v>4</v>
      </c>
      <c r="B164">
        <f t="shared" si="13"/>
        <v>9</v>
      </c>
      <c r="C164" s="18">
        <f t="shared" si="14"/>
        <v>3.3750000000000067</v>
      </c>
      <c r="D164" s="23">
        <v>81</v>
      </c>
      <c r="E164" s="14">
        <f>Eingabemaske!B$15-(12/PI()*SIN(PI()/12*B164))*Eingabemaske!B$17</f>
        <v>21.379430630917209</v>
      </c>
      <c r="F164" s="14">
        <f t="shared" si="17"/>
        <v>26.460952538745254</v>
      </c>
      <c r="G16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4">
        <f>INDEX(Eingabemaske!$K$2:$K$50,(MATCH(B164,Eingabemaske!$F$2:$F$50)))</f>
        <v>0</v>
      </c>
      <c r="I164" s="14">
        <f>IF(Eingabemaske!B$2="Quader",1/(1/Wasser!Z165+1/Luft!Z165+((Eingabemaske!B$12/1000)/Eingabemaske!O$3))*Eingabemaske!B$6*Eingabemaske!B$7*Wasser!B165,1/(1/Wasser!Z165+1/Luft!Z165+((Eingabemaske!B$12/1000)/Eingabemaske!O$3))*(Eingabemaske!B$6/2)^2*PI()*Wasser!B165)</f>
        <v>10.530304738994269</v>
      </c>
      <c r="J164" s="14">
        <f>IF(Eingabemaske!B$2="Quader",1/(1/Wasser!AA165+1/Luft!AA165+((Eingabemaske!B$12/1000)/Eingabemaske!O$3))*(Eingabemaske!B$6*Eingabemaske!B$5+Eingabemaske!B$7*Eingabemaske!B$5)*2*Wasser!B165,1/(1/Wasser!AA165+1/Luft!AA165+((Eingabemaske!B$12/1000)/Eingabemaske!O$3))*(Eingabemaske!B$6+Eingabemaske!B$12/2000)^2*PI()*Wasser!B165)</f>
        <v>15.280944790484531</v>
      </c>
      <c r="K164" s="14">
        <f t="shared" si="15"/>
        <v>25.8112495294788</v>
      </c>
      <c r="L164" s="14">
        <f>IF(Eingabemaske!B$2="Quader",((Eingabemaske!B$6*Eingabemaske!B$7)+((Eingabemaske!B$5*Eingabemaske!B$6)+(Eingabemaske!B$5*Eingabemaske!B$6))*2)*0.9*5.67*10^-8*((F164+273.15)^4-(E164+273.15)^4),((Eingabemaske!B$6/2)^2*PI()+Eingabemaske!B$6*PI())*0.9*5.67*10^-8*((F164+273.15)^4-(E164+273.15)^4))</f>
        <v>48.057453839825932</v>
      </c>
      <c r="M164" s="14">
        <f t="shared" si="16"/>
        <v>73.86870336930474</v>
      </c>
    </row>
    <row r="165" spans="1:13" x14ac:dyDescent="0.45">
      <c r="A165">
        <f t="shared" si="12"/>
        <v>4</v>
      </c>
      <c r="B165">
        <f t="shared" si="13"/>
        <v>9.5</v>
      </c>
      <c r="C165" s="18">
        <f t="shared" si="14"/>
        <v>3.3958333333333401</v>
      </c>
      <c r="D165" s="23">
        <v>81.5</v>
      </c>
      <c r="E165" s="14">
        <f>Eingabemaske!B$15-(12/PI()*SIN(PI()/12*B165))*Eingabemaske!B$17</f>
        <v>21.604821575497898</v>
      </c>
      <c r="F165" s="14">
        <f t="shared" si="17"/>
        <v>26.244303046287417</v>
      </c>
      <c r="G16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5">
        <f>INDEX(Eingabemaske!$K$2:$K$50,(MATCH(B165,Eingabemaske!$F$2:$F$50)))</f>
        <v>0</v>
      </c>
      <c r="I165" s="14">
        <f>IF(Eingabemaske!B$2="Quader",1/(1/Wasser!Z166+1/Luft!Z166+((Eingabemaske!B$12/1000)/Eingabemaske!O$3))*Eingabemaske!B$6*Eingabemaske!B$7*Wasser!B166,1/(1/Wasser!Z166+1/Luft!Z166+((Eingabemaske!B$12/1000)/Eingabemaske!O$3))*(Eingabemaske!B$6/2)^2*PI()*Wasser!B166)</f>
        <v>9.3576056374200896</v>
      </c>
      <c r="J165" s="14">
        <f>IF(Eingabemaske!B$2="Quader",1/(1/Wasser!AA166+1/Luft!AA166+((Eingabemaske!B$12/1000)/Eingabemaske!O$3))*(Eingabemaske!B$6*Eingabemaske!B$5+Eingabemaske!B$7*Eingabemaske!B$5)*2*Wasser!B166,1/(1/Wasser!AA166+1/Luft!AA166+((Eingabemaske!B$12/1000)/Eingabemaske!O$3))*(Eingabemaske!B$6+Eingabemaske!B$12/2000)^2*PI()*Wasser!B166)</f>
        <v>13.588087015973942</v>
      </c>
      <c r="K165" s="14">
        <f t="shared" si="15"/>
        <v>22.945692653394033</v>
      </c>
      <c r="L165" s="14">
        <f>IF(Eingabemaske!B$2="Quader",((Eingabemaske!B$6*Eingabemaske!B$7)+((Eingabemaske!B$5*Eingabemaske!B$6)+(Eingabemaske!B$5*Eingabemaske!B$6))*2)*0.9*5.67*10^-8*((F165+273.15)^4-(E165+273.15)^4),((Eingabemaske!B$6/2)^2*PI()+Eingabemaske!B$6*PI())*0.9*5.67*10^-8*((F165+273.15)^4-(E165+273.15)^4))</f>
        <v>43.878349350453576</v>
      </c>
      <c r="M165" s="14">
        <f t="shared" si="16"/>
        <v>66.824042003847609</v>
      </c>
    </row>
    <row r="166" spans="1:13" x14ac:dyDescent="0.45">
      <c r="A166">
        <f t="shared" si="12"/>
        <v>4</v>
      </c>
      <c r="B166">
        <f t="shared" si="13"/>
        <v>10</v>
      </c>
      <c r="C166" s="18">
        <f t="shared" si="14"/>
        <v>3.4166666666666736</v>
      </c>
      <c r="D166" s="23">
        <v>82</v>
      </c>
      <c r="E166" s="14">
        <f>Eingabemaske!B$15-(12/PI()*SIN(PI()/12*B166))*Eingabemaske!B$17</f>
        <v>21.854084409738352</v>
      </c>
      <c r="F166" s="14">
        <f t="shared" si="17"/>
        <v>26.048314838511043</v>
      </c>
      <c r="G16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6">
        <f>INDEX(Eingabemaske!$K$2:$K$50,(MATCH(B166,Eingabemaske!$F$2:$F$50)))</f>
        <v>0</v>
      </c>
      <c r="I166" s="14">
        <f>IF(Eingabemaske!B$2="Quader",1/(1/Wasser!Z167+1/Luft!Z167+((Eingabemaske!B$12/1000)/Eingabemaske!O$3))*Eingabemaske!B$6*Eingabemaske!B$7*Wasser!B167,1/(1/Wasser!Z167+1/Luft!Z167+((Eingabemaske!B$12/1000)/Eingabemaske!O$3))*(Eingabemaske!B$6/2)^2*PI()*Wasser!B167)</f>
        <v>8.2086263629776166</v>
      </c>
      <c r="J166" s="14">
        <f>IF(Eingabemaske!B$2="Quader",1/(1/Wasser!AA167+1/Luft!AA167+((Eingabemaske!B$12/1000)/Eingabemaske!O$3))*(Eingabemaske!B$6*Eingabemaske!B$5+Eingabemaske!B$7*Eingabemaske!B$5)*2*Wasser!B167,1/(1/Wasser!AA167+1/Luft!AA167+((Eingabemaske!B$12/1000)/Eingabemaske!O$3))*(Eingabemaske!B$6+Eingabemaske!B$12/2000)^2*PI()*Wasser!B167)</f>
        <v>11.930147622208722</v>
      </c>
      <c r="K166" s="14">
        <f t="shared" si="15"/>
        <v>20.13877398518634</v>
      </c>
      <c r="L166" s="14">
        <f>IF(Eingabemaske!B$2="Quader",((Eingabemaske!B$6*Eingabemaske!B$7)+((Eingabemaske!B$5*Eingabemaske!B$6)+(Eingabemaske!B$5*Eingabemaske!B$6))*2)*0.9*5.67*10^-8*((F166+273.15)^4-(E166+273.15)^4),((Eingabemaske!B$6/2)^2*PI()+Eingabemaske!B$6*PI())*0.9*5.67*10^-8*((F166+273.15)^4-(E166+273.15)^4))</f>
        <v>39.677573022627911</v>
      </c>
      <c r="M166" s="14">
        <f t="shared" si="16"/>
        <v>59.816347007814251</v>
      </c>
    </row>
    <row r="167" spans="1:13" x14ac:dyDescent="0.45">
      <c r="A167">
        <f t="shared" si="12"/>
        <v>4</v>
      </c>
      <c r="B167">
        <f t="shared" si="13"/>
        <v>10.5</v>
      </c>
      <c r="C167" s="18">
        <f t="shared" si="14"/>
        <v>3.4375000000000071</v>
      </c>
      <c r="D167" s="23">
        <v>82.5</v>
      </c>
      <c r="E167" s="14">
        <f>Eingabemaske!B$15-(12/PI()*SIN(PI()/12*B167))*Eingabemaske!B$17</f>
        <v>22.122954177436011</v>
      </c>
      <c r="F167" s="14">
        <f t="shared" si="17"/>
        <v>25.872879496765087</v>
      </c>
      <c r="G16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7">
        <f>INDEX(Eingabemaske!$K$2:$K$50,(MATCH(B167,Eingabemaske!$F$2:$F$50)))</f>
        <v>0</v>
      </c>
      <c r="I167" s="14">
        <f>IF(Eingabemaske!B$2="Quader",1/(1/Wasser!Z168+1/Luft!Z168+((Eingabemaske!B$12/1000)/Eingabemaske!O$3))*Eingabemaske!B$6*Eingabemaske!B$7*Wasser!B168,1/(1/Wasser!Z168+1/Luft!Z168+((Eingabemaske!B$12/1000)/Eingabemaske!O$3))*(Eingabemaske!B$6/2)^2*PI()*Wasser!B168)</f>
        <v>7.0970033978883373</v>
      </c>
      <c r="J167" s="14">
        <f>IF(Eingabemaske!B$2="Quader",1/(1/Wasser!AA168+1/Luft!AA168+((Eingabemaske!B$12/1000)/Eingabemaske!O$3))*(Eingabemaske!B$6*Eingabemaske!B$5+Eingabemaske!B$7*Eingabemaske!B$5)*2*Wasser!B168,1/(1/Wasser!AA168+1/Luft!AA168+((Eingabemaske!B$12/1000)/Eingabemaske!O$3))*(Eingabemaske!B$6+Eingabemaske!B$12/2000)^2*PI()*Wasser!B168)</f>
        <v>10.326550590969163</v>
      </c>
      <c r="K167" s="14">
        <f t="shared" si="15"/>
        <v>17.423553988857499</v>
      </c>
      <c r="L167" s="14">
        <f>IF(Eingabemaske!B$2="Quader",((Eingabemaske!B$6*Eingabemaske!B$7)+((Eingabemaske!B$5*Eingabemaske!B$6)+(Eingabemaske!B$5*Eingabemaske!B$6))*2)*0.9*5.67*10^-8*((F167+273.15)^4-(E167+273.15)^4),((Eingabemaske!B$6/2)^2*PI()+Eingabemaske!B$6*PI())*0.9*5.67*10^-8*((F167+273.15)^4-(E167+273.15)^4))</f>
        <v>35.490812233117005</v>
      </c>
      <c r="M167" s="14">
        <f t="shared" si="16"/>
        <v>52.914366221974504</v>
      </c>
    </row>
    <row r="168" spans="1:13" x14ac:dyDescent="0.45">
      <c r="A168">
        <f t="shared" si="12"/>
        <v>4</v>
      </c>
      <c r="B168">
        <f t="shared" si="13"/>
        <v>11</v>
      </c>
      <c r="C168" s="18">
        <f t="shared" si="14"/>
        <v>3.4583333333333406</v>
      </c>
      <c r="D168" s="23">
        <v>83</v>
      </c>
      <c r="E168" s="14">
        <f>Eingabemaske!B$15-(12/PI()*SIN(PI()/12*B168))*Eingabemaske!B$17</f>
        <v>22.406830442320778</v>
      </c>
      <c r="F168" s="14">
        <f t="shared" si="17"/>
        <v>25.717686971882046</v>
      </c>
      <c r="G16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8">
        <f>INDEX(Eingabemaske!$K$2:$K$50,(MATCH(B168,Eingabemaske!$F$2:$F$50)))</f>
        <v>0</v>
      </c>
      <c r="I168" s="14">
        <f>IF(Eingabemaske!B$2="Quader",1/(1/Wasser!Z169+1/Luft!Z169+((Eingabemaske!B$12/1000)/Eingabemaske!O$3))*Eingabemaske!B$6*Eingabemaske!B$7*Wasser!B169,1/(1/Wasser!Z169+1/Luft!Z169+((Eingabemaske!B$12/1000)/Eingabemaske!O$3))*(Eingabemaske!B$6/2)^2*PI()*Wasser!B169)</f>
        <v>6.0358165799732255</v>
      </c>
      <c r="J168" s="14">
        <f>IF(Eingabemaske!B$2="Quader",1/(1/Wasser!AA169+1/Luft!AA169+((Eingabemaske!B$12/1000)/Eingabemaske!O$3))*(Eingabemaske!B$6*Eingabemaske!B$5+Eingabemaske!B$7*Eingabemaske!B$5)*2*Wasser!B169,1/(1/Wasser!AA169+1/Luft!AA169+((Eingabemaske!B$12/1000)/Eingabemaske!O$3))*(Eingabemaske!B$6+Eingabemaske!B$12/2000)^2*PI()*Wasser!B169)</f>
        <v>8.7958501427548406</v>
      </c>
      <c r="K168" s="14">
        <f t="shared" si="15"/>
        <v>14.831666722728066</v>
      </c>
      <c r="L168" s="14">
        <f>IF(Eingabemaske!B$2="Quader",((Eingabemaske!B$6*Eingabemaske!B$7)+((Eingabemaske!B$5*Eingabemaske!B$6)+(Eingabemaske!B$5*Eingabemaske!B$6))*2)*0.9*5.67*10^-8*((F168+273.15)^4-(E168+273.15)^4),((Eingabemaske!B$6/2)^2*PI()+Eingabemaske!B$6*PI())*0.9*5.67*10^-8*((F168+273.15)^4-(E168+273.15)^4))</f>
        <v>31.355371343173886</v>
      </c>
      <c r="M168" s="14">
        <f t="shared" si="16"/>
        <v>46.187038065901952</v>
      </c>
    </row>
    <row r="169" spans="1:13" x14ac:dyDescent="0.45">
      <c r="A169">
        <f t="shared" si="12"/>
        <v>4</v>
      </c>
      <c r="B169">
        <f t="shared" si="13"/>
        <v>11.5</v>
      </c>
      <c r="C169" s="18">
        <f t="shared" si="14"/>
        <v>3.4791666666666741</v>
      </c>
      <c r="D169" s="23">
        <v>83.5</v>
      </c>
      <c r="E169" s="14">
        <f>Eingabemaske!B$15-(12/PI()*SIN(PI()/12*B169))*Eingabemaske!B$17</f>
        <v>22.700856002795106</v>
      </c>
      <c r="F169" s="14">
        <f t="shared" si="17"/>
        <v>25.582225025229462</v>
      </c>
      <c r="G16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69">
        <f>INDEX(Eingabemaske!$K$2:$K$50,(MATCH(B169,Eingabemaske!$F$2:$F$50)))</f>
        <v>0</v>
      </c>
      <c r="I169" s="14">
        <f>IF(Eingabemaske!B$2="Quader",1/(1/Wasser!Z170+1/Luft!Z170+((Eingabemaske!B$12/1000)/Eingabemaske!O$3))*Eingabemaske!B$6*Eingabemaske!B$7*Wasser!B170,1/(1/Wasser!Z170+1/Luft!Z170+((Eingabemaske!B$12/1000)/Eingabemaske!O$3))*(Eingabemaske!B$6/2)^2*PI()*Wasser!B170)</f>
        <v>5.0372219404457725</v>
      </c>
      <c r="J169" s="14">
        <f>IF(Eingabemaske!B$2="Quader",1/(1/Wasser!AA170+1/Luft!AA170+((Eingabemaske!B$12/1000)/Eingabemaske!O$3))*(Eingabemaske!B$6*Eingabemaske!B$5+Eingabemaske!B$7*Eingabemaske!B$5)*2*Wasser!B170,1/(1/Wasser!AA170+1/Luft!AA170+((Eingabemaske!B$12/1000)/Eingabemaske!O$3))*(Eingabemaske!B$6+Eingabemaske!B$12/2000)^2*PI()*Wasser!B170)</f>
        <v>7.3552125638063286</v>
      </c>
      <c r="K169" s="14">
        <f t="shared" si="15"/>
        <v>12.392434504252101</v>
      </c>
      <c r="L169" s="14">
        <f>IF(Eingabemaske!B$2="Quader",((Eingabemaske!B$6*Eingabemaske!B$7)+((Eingabemaske!B$5*Eingabemaske!B$6)+(Eingabemaske!B$5*Eingabemaske!B$6))*2)*0.9*5.67*10^-8*((F169+273.15)^4-(E169+273.15)^4),((Eingabemaske!B$6/2)^2*PI()+Eingabemaske!B$6*PI())*0.9*5.67*10^-8*((F169+273.15)^4-(E169+273.15)^4))</f>
        <v>27.309559502818782</v>
      </c>
      <c r="M169" s="14">
        <f t="shared" si="16"/>
        <v>39.70199400707088</v>
      </c>
    </row>
    <row r="170" spans="1:13" x14ac:dyDescent="0.45">
      <c r="A170">
        <f t="shared" si="12"/>
        <v>4</v>
      </c>
      <c r="B170">
        <f t="shared" si="13"/>
        <v>12</v>
      </c>
      <c r="C170" s="18">
        <f t="shared" si="14"/>
        <v>3.5000000000000075</v>
      </c>
      <c r="D170" s="23">
        <v>84</v>
      </c>
      <c r="E170" s="14">
        <f>Eingabemaske!B$15-(12/PI()*SIN(PI()/12*B170))*Eingabemaske!B$17</f>
        <v>23</v>
      </c>
      <c r="F170" s="14">
        <f t="shared" si="17"/>
        <v>25.465783061869239</v>
      </c>
      <c r="G17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0">
        <f>INDEX(Eingabemaske!$K$2:$K$50,(MATCH(B170,Eingabemaske!$F$2:$F$50)))</f>
        <v>0</v>
      </c>
      <c r="I170" s="14">
        <f>IF(Eingabemaske!B$2="Quader",1/(1/Wasser!Z171+1/Luft!Z171+((Eingabemaske!B$12/1000)/Eingabemaske!O$3))*Eingabemaske!B$6*Eingabemaske!B$7*Wasser!B171,1/(1/Wasser!Z171+1/Luft!Z171+((Eingabemaske!B$12/1000)/Eingabemaske!O$3))*(Eingabemaske!B$6/2)^2*PI()*Wasser!B171)</f>
        <v>4.1121107792057376</v>
      </c>
      <c r="J170" s="14">
        <f>IF(Eingabemaske!B$2="Quader",1/(1/Wasser!AA171+1/Luft!AA171+((Eingabemaske!B$12/1000)/Eingabemaske!O$3))*(Eingabemaske!B$6*Eingabemaske!B$5+Eingabemaske!B$7*Eingabemaske!B$5)*2*Wasser!B171,1/(1/Wasser!AA171+1/Luft!AA171+((Eingabemaske!B$12/1000)/Eingabemaske!O$3))*(Eingabemaske!B$6+Eingabemaske!B$12/2000)^2*PI()*Wasser!B171)</f>
        <v>6.0199413765252183</v>
      </c>
      <c r="K170" s="14">
        <f t="shared" si="15"/>
        <v>10.132052155730957</v>
      </c>
      <c r="L170" s="14">
        <f>IF(Eingabemaske!B$2="Quader",((Eingabemaske!B$6*Eingabemaske!B$7)+((Eingabemaske!B$5*Eingabemaske!B$6)+(Eingabemaske!B$5*Eingabemaske!B$6))*2)*0.9*5.67*10^-8*((F170+273.15)^4-(E170+273.15)^4),((Eingabemaske!B$6/2)^2*PI()+Eingabemaske!B$6*PI())*0.9*5.67*10^-8*((F170+273.15)^4-(E170+273.15)^4))</f>
        <v>23.392047020604615</v>
      </c>
      <c r="M170" s="14">
        <f t="shared" si="16"/>
        <v>33.524099176335568</v>
      </c>
    </row>
    <row r="171" spans="1:13" x14ac:dyDescent="0.45">
      <c r="A171">
        <f t="shared" si="12"/>
        <v>4</v>
      </c>
      <c r="B171">
        <f t="shared" si="13"/>
        <v>12.5</v>
      </c>
      <c r="C171" s="18">
        <f t="shared" si="14"/>
        <v>3.520833333333341</v>
      </c>
      <c r="D171" s="23">
        <v>84.5</v>
      </c>
      <c r="E171" s="14">
        <f>Eingabemaske!B$15-(12/PI()*SIN(PI()/12*B171))*Eingabemaske!B$17</f>
        <v>23.29914399720489</v>
      </c>
      <c r="F171" s="14">
        <f t="shared" si="17"/>
        <v>25.367460243945278</v>
      </c>
      <c r="G17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1">
        <f>INDEX(Eingabemaske!$K$2:$K$50,(MATCH(B171,Eingabemaske!$F$2:$F$50)))</f>
        <v>0</v>
      </c>
      <c r="I171" s="14">
        <f>IF(Eingabemaske!B$2="Quader",1/(1/Wasser!Z172+1/Luft!Z172+((Eingabemaske!B$12/1000)/Eingabemaske!O$3))*Eingabemaske!B$6*Eingabemaske!B$7*Wasser!B172,1/(1/Wasser!Z172+1/Luft!Z172+((Eingabemaske!B$12/1000)/Eingabemaske!O$3))*(Eingabemaske!B$6/2)^2*PI()*Wasser!B172)</f>
        <v>3.2698040946761631</v>
      </c>
      <c r="J171" s="14">
        <f>IF(Eingabemaske!B$2="Quader",1/(1/Wasser!AA172+1/Luft!AA172+((Eingabemaske!B$12/1000)/Eingabemaske!O$3))*(Eingabemaske!B$6*Eingabemaske!B$5+Eingabemaske!B$7*Eingabemaske!B$5)*2*Wasser!B172,1/(1/Wasser!AA172+1/Luft!AA172+((Eingabemaske!B$12/1000)/Eingabemaske!O$3))*(Eingabemaske!B$6+Eingabemaske!B$12/2000)^2*PI()*Wasser!B172)</f>
        <v>4.8030586146880019</v>
      </c>
      <c r="K171" s="14">
        <f t="shared" si="15"/>
        <v>8.0728627093641645</v>
      </c>
      <c r="L171" s="14">
        <f>IF(Eingabemaske!B$2="Quader",((Eingabemaske!B$6*Eingabemaske!B$7)+((Eingabemaske!B$5*Eingabemaske!B$6)+(Eingabemaske!B$5*Eingabemaske!B$6))*2)*0.9*5.67*10^-8*((F171+273.15)^4-(E171+273.15)^4),((Eingabemaske!B$6/2)^2*PI()+Eingabemaske!B$6*PI())*0.9*5.67*10^-8*((F171+273.15)^4-(E171+273.15)^4))</f>
        <v>19.641196100975566</v>
      </c>
      <c r="M171" s="14">
        <f t="shared" si="16"/>
        <v>27.714058810339729</v>
      </c>
    </row>
    <row r="172" spans="1:13" x14ac:dyDescent="0.45">
      <c r="A172">
        <f t="shared" si="12"/>
        <v>4</v>
      </c>
      <c r="B172">
        <f t="shared" si="13"/>
        <v>13</v>
      </c>
      <c r="C172" s="18">
        <f t="shared" si="14"/>
        <v>3.5416666666666745</v>
      </c>
      <c r="D172" s="23">
        <v>85</v>
      </c>
      <c r="E172" s="14">
        <f>Eingabemaske!B$15-(12/PI()*SIN(PI()/12*B172))*Eingabemaske!B$17</f>
        <v>23.593169557679222</v>
      </c>
      <c r="F172" s="14">
        <f t="shared" si="17"/>
        <v>25.286177691235658</v>
      </c>
      <c r="G17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2">
        <f>INDEX(Eingabemaske!$K$2:$K$50,(MATCH(B172,Eingabemaske!$F$2:$F$50)))</f>
        <v>0</v>
      </c>
      <c r="I172" s="14">
        <f>IF(Eingabemaske!B$2="Quader",1/(1/Wasser!Z173+1/Luft!Z173+((Eingabemaske!B$12/1000)/Eingabemaske!O$3))*Eingabemaske!B$6*Eingabemaske!B$7*Wasser!B173,1/(1/Wasser!Z173+1/Luft!Z173+((Eingabemaske!B$12/1000)/Eingabemaske!O$3))*(Eingabemaske!B$6/2)^2*PI()*Wasser!B173)</f>
        <v>2.5177909627894293</v>
      </c>
      <c r="J172" s="14">
        <f>IF(Eingabemaske!B$2="Quader",1/(1/Wasser!AA173+1/Luft!AA173+((Eingabemaske!B$12/1000)/Eingabemaske!O$3))*(Eingabemaske!B$6*Eingabemaske!B$5+Eingabemaske!B$7*Eingabemaske!B$5)*2*Wasser!B173,1/(1/Wasser!AA173+1/Luft!AA173+((Eingabemaske!B$12/1000)/Eingabemaske!O$3))*(Eingabemaske!B$6+Eingabemaske!B$12/2000)^2*PI()*Wasser!B173)</f>
        <v>3.714953798463537</v>
      </c>
      <c r="K172" s="14">
        <f t="shared" si="15"/>
        <v>6.2327447612529667</v>
      </c>
      <c r="L172" s="14">
        <f>IF(Eingabemaske!B$2="Quader",((Eingabemaske!B$6*Eingabemaske!B$7)+((Eingabemaske!B$5*Eingabemaske!B$6)+(Eingabemaske!B$5*Eingabemaske!B$6))*2)*0.9*5.67*10^-8*((F172+273.15)^4-(E172+273.15)^4),((Eingabemaske!B$6/2)^2*PI()+Eingabemaske!B$6*PI())*0.9*5.67*10^-8*((F172+273.15)^4-(E172+273.15)^4))</f>
        <v>16.094373992277976</v>
      </c>
      <c r="M172" s="14">
        <f t="shared" si="16"/>
        <v>22.327118753530943</v>
      </c>
    </row>
    <row r="173" spans="1:13" x14ac:dyDescent="0.45">
      <c r="A173">
        <f t="shared" si="12"/>
        <v>4</v>
      </c>
      <c r="B173">
        <f t="shared" si="13"/>
        <v>13.5</v>
      </c>
      <c r="C173" s="18">
        <f t="shared" si="14"/>
        <v>3.562500000000008</v>
      </c>
      <c r="D173" s="23">
        <v>85.5</v>
      </c>
      <c r="E173" s="14">
        <f>Eingabemaske!B$15-(12/PI()*SIN(PI()/12*B173))*Eingabemaske!B$17</f>
        <v>23.877045822563989</v>
      </c>
      <c r="F173" s="14">
        <f t="shared" si="17"/>
        <v>25.220694493001961</v>
      </c>
      <c r="G17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3">
        <f>INDEX(Eingabemaske!$K$2:$K$50,(MATCH(B173,Eingabemaske!$F$2:$F$50)))</f>
        <v>0</v>
      </c>
      <c r="I173" s="14">
        <f>IF(Eingabemaske!B$2="Quader",1/(1/Wasser!Z174+1/Luft!Z174+((Eingabemaske!B$12/1000)/Eingabemaske!O$3))*Eingabemaske!B$6*Eingabemaske!B$7*Wasser!B174,1/(1/Wasser!Z174+1/Luft!Z174+((Eingabemaske!B$12/1000)/Eingabemaske!O$3))*(Eingabemaske!B$6/2)^2*PI()*Wasser!B174)</f>
        <v>1.8615195140803338</v>
      </c>
      <c r="J173" s="14">
        <f>IF(Eingabemaske!B$2="Quader",1/(1/Wasser!AA174+1/Luft!AA174+((Eingabemaske!B$12/1000)/Eingabemaske!O$3))*(Eingabemaske!B$6*Eingabemaske!B$5+Eingabemaske!B$7*Eingabemaske!B$5)*2*Wasser!B174,1/(1/Wasser!AA174+1/Luft!AA174+((Eingabemaske!B$12/1000)/Eingabemaske!O$3))*(Eingabemaske!B$6+Eingabemaske!B$12/2000)^2*PI()*Wasser!B174)</f>
        <v>2.7631117100295377</v>
      </c>
      <c r="K173" s="14">
        <f t="shared" si="15"/>
        <v>4.624631224109871</v>
      </c>
      <c r="L173" s="14">
        <f>IF(Eingabemaske!B$2="Quader",((Eingabemaske!B$6*Eingabemaske!B$7)+((Eingabemaske!B$5*Eingabemaske!B$6)+(Eingabemaske!B$5*Eingabemaske!B$6))*2)*0.9*5.67*10^-8*((F173+273.15)^4-(E173+273.15)^4),((Eingabemaske!B$6/2)^2*PI()+Eingabemaske!B$6*PI())*0.9*5.67*10^-8*((F173+273.15)^4-(E173+273.15)^4))</f>
        <v>12.787258856177708</v>
      </c>
      <c r="M173" s="14">
        <f t="shared" si="16"/>
        <v>17.411890080287577</v>
      </c>
    </row>
    <row r="174" spans="1:13" x14ac:dyDescent="0.45">
      <c r="A174">
        <f t="shared" si="12"/>
        <v>4</v>
      </c>
      <c r="B174">
        <f t="shared" si="13"/>
        <v>14</v>
      </c>
      <c r="C174" s="18">
        <f t="shared" si="14"/>
        <v>3.5833333333333415</v>
      </c>
      <c r="D174" s="23">
        <v>86</v>
      </c>
      <c r="E174" s="14">
        <f>Eingabemaske!B$15-(12/PI()*SIN(PI()/12*B174))*Eingabemaske!B$17</f>
        <v>24.145915590261644</v>
      </c>
      <c r="F174" s="14">
        <f t="shared" si="17"/>
        <v>25.169627167103922</v>
      </c>
      <c r="G17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4">
        <f>INDEX(Eingabemaske!$K$2:$K$50,(MATCH(B174,Eingabemaske!$F$2:$F$50)))</f>
        <v>0</v>
      </c>
      <c r="I174" s="14">
        <f>IF(Eingabemaske!B$2="Quader",1/(1/Wasser!Z175+1/Luft!Z175+((Eingabemaske!B$12/1000)/Eingabemaske!O$3))*Eingabemaske!B$6*Eingabemaske!B$7*Wasser!B175,1/(1/Wasser!Z175+1/Luft!Z175+((Eingabemaske!B$12/1000)/Eingabemaske!O$3))*(Eingabemaske!B$6/2)^2*PI()*Wasser!B175)</f>
        <v>1.3042511021325927</v>
      </c>
      <c r="J174" s="14">
        <f>IF(Eingabemaske!B$2="Quader",1/(1/Wasser!AA175+1/Luft!AA175+((Eingabemaske!B$12/1000)/Eingabemaske!O$3))*(Eingabemaske!B$6*Eingabemaske!B$5+Eingabemaske!B$7*Eingabemaske!B$5)*2*Wasser!B175,1/(1/Wasser!AA175+1/Luft!AA175+((Eingabemaske!B$12/1000)/Eingabemaske!O$3))*(Eingabemaske!B$6+Eingabemaske!B$12/2000)^2*PI()*Wasser!B175)</f>
        <v>1.9519318422990812</v>
      </c>
      <c r="K174" s="14">
        <f t="shared" si="15"/>
        <v>3.2561829444316741</v>
      </c>
      <c r="L174" s="14">
        <f>IF(Eingabemaske!B$2="Quader",((Eingabemaske!B$6*Eingabemaske!B$7)+((Eingabemaske!B$5*Eingabemaske!B$6)+(Eingabemaske!B$5*Eingabemaske!B$6))*2)*0.9*5.67*10^-8*((F174+273.15)^4-(E174+273.15)^4),((Eingabemaske!B$6/2)^2*PI()+Eingabemaske!B$6*PI())*0.9*5.67*10^-8*((F174+273.15)^4-(E174+273.15)^4))</f>
        <v>9.7531507397915913</v>
      </c>
      <c r="M174" s="14">
        <f t="shared" si="16"/>
        <v>13.009333684223265</v>
      </c>
    </row>
    <row r="175" spans="1:13" x14ac:dyDescent="0.45">
      <c r="A175">
        <f t="shared" si="12"/>
        <v>4</v>
      </c>
      <c r="B175">
        <f t="shared" si="13"/>
        <v>14.5</v>
      </c>
      <c r="C175" s="18">
        <f t="shared" si="14"/>
        <v>3.604166666666675</v>
      </c>
      <c r="D175" s="23">
        <v>86.5</v>
      </c>
      <c r="E175" s="14">
        <f>Eingabemaske!B$15-(12/PI()*SIN(PI()/12*B175))*Eingabemaske!B$17</f>
        <v>24.395178424502102</v>
      </c>
      <c r="F175" s="14">
        <f t="shared" si="17"/>
        <v>25.131472097211727</v>
      </c>
      <c r="G17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5">
        <f>INDEX(Eingabemaske!$K$2:$K$50,(MATCH(B175,Eingabemaske!$F$2:$F$50)))</f>
        <v>0</v>
      </c>
      <c r="I175" s="14">
        <f>IF(Eingabemaske!B$2="Quader",1/(1/Wasser!Z176+1/Luft!Z176+((Eingabemaske!B$12/1000)/Eingabemaske!O$3))*Eingabemaske!B$6*Eingabemaske!B$7*Wasser!B176,1/(1/Wasser!Z176+1/Luft!Z176+((Eingabemaske!B$12/1000)/Eingabemaske!O$3))*(Eingabemaske!B$6/2)^2*PI()*Wasser!B176)</f>
        <v>0.84699615181996113</v>
      </c>
      <c r="J175" s="14">
        <f>IF(Eingabemaske!B$2="Quader",1/(1/Wasser!AA176+1/Luft!AA176+((Eingabemaske!B$12/1000)/Eingabemaske!O$3))*(Eingabemaske!B$6*Eingabemaske!B$5+Eingabemaske!B$7*Eingabemaske!B$5)*2*Wasser!B176,1/(1/Wasser!AA176+1/Luft!AA176+((Eingabemaske!B$12/1000)/Eingabemaske!O$3))*(Eingabemaske!B$6+Eingabemaske!B$12/2000)^2*PI()*Wasser!B176)</f>
        <v>1.2826612873688521</v>
      </c>
      <c r="K175" s="14">
        <f t="shared" si="15"/>
        <v>2.1296574391888132</v>
      </c>
      <c r="L175" s="14">
        <f>IF(Eingabemaske!B$2="Quader",((Eingabemaske!B$6*Eingabemaske!B$7)+((Eingabemaske!B$5*Eingabemaske!B$6)+(Eingabemaske!B$5*Eingabemaske!B$6))*2)*0.9*5.67*10^-8*((F175+273.15)^4-(E175+273.15)^4),((Eingabemaske!B$6/2)^2*PI()+Eingabemaske!B$6*PI())*0.9*5.67*10^-8*((F175+273.15)^4-(E175+273.15)^4))</f>
        <v>7.0223015988120903</v>
      </c>
      <c r="M175" s="14">
        <f t="shared" si="16"/>
        <v>9.1519590380009035</v>
      </c>
    </row>
    <row r="176" spans="1:13" x14ac:dyDescent="0.45">
      <c r="A176">
        <f t="shared" si="12"/>
        <v>4</v>
      </c>
      <c r="B176">
        <f t="shared" si="13"/>
        <v>15</v>
      </c>
      <c r="C176" s="18">
        <f t="shared" si="14"/>
        <v>3.6250000000000084</v>
      </c>
      <c r="D176" s="23">
        <v>87</v>
      </c>
      <c r="E176" s="14">
        <f>Eingabemaske!B$15-(12/PI()*SIN(PI()/12*B176))*Eingabemaske!B$17</f>
        <v>24.620569369082791</v>
      </c>
      <c r="F176" s="14">
        <f t="shared" si="17"/>
        <v>25.104630319975364</v>
      </c>
      <c r="G17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6">
        <f>INDEX(Eingabemaske!$K$2:$K$50,(MATCH(B176,Eingabemaske!$F$2:$F$50)))</f>
        <v>0</v>
      </c>
      <c r="I176" s="14">
        <f>IF(Eingabemaske!B$2="Quader",1/(1/Wasser!Z177+1/Luft!Z177+((Eingabemaske!B$12/1000)/Eingabemaske!O$3))*Eingabemaske!B$6*Eingabemaske!B$7*Wasser!B177,1/(1/Wasser!Z177+1/Luft!Z177+((Eingabemaske!B$12/1000)/Eingabemaske!O$3))*(Eingabemaske!B$6/2)^2*PI()*Wasser!B177)</f>
        <v>0.48857922549419502</v>
      </c>
      <c r="J176" s="14">
        <f>IF(Eingabemaske!B$2="Quader",1/(1/Wasser!AA177+1/Luft!AA177+((Eingabemaske!B$12/1000)/Eingabemaske!O$3))*(Eingabemaske!B$6*Eingabemaske!B$5+Eingabemaske!B$7*Eingabemaske!B$5)*2*Wasser!B177,1/(1/Wasser!AA177+1/Luft!AA177+((Eingabemaske!B$12/1000)/Eingabemaske!O$3))*(Eingabemaske!B$6+Eingabemaske!B$12/2000)^2*PI()*Wasser!B177)</f>
        <v>0.75349683112642651</v>
      </c>
      <c r="K176" s="14">
        <f t="shared" si="15"/>
        <v>1.2420760566206215</v>
      </c>
      <c r="L176" s="14">
        <f>IF(Eingabemaske!B$2="Quader",((Eingabemaske!B$6*Eingabemaske!B$7)+((Eingabemaske!B$5*Eingabemaske!B$6)+(Eingabemaske!B$5*Eingabemaske!B$6))*2)*0.9*5.67*10^-8*((F176+273.15)^4-(E176+273.15)^4),((Eingabemaske!B$6/2)^2*PI()+Eingabemaske!B$6*PI())*0.9*5.67*10^-8*((F176+273.15)^4-(E176+273.15)^4))</f>
        <v>4.6212788404819394</v>
      </c>
      <c r="M176" s="14">
        <f t="shared" si="16"/>
        <v>5.8633548971025604</v>
      </c>
    </row>
    <row r="177" spans="1:13" x14ac:dyDescent="0.45">
      <c r="A177">
        <f t="shared" si="12"/>
        <v>4</v>
      </c>
      <c r="B177">
        <f t="shared" si="13"/>
        <v>15.5</v>
      </c>
      <c r="C177" s="18">
        <f t="shared" si="14"/>
        <v>3.6458333333333419</v>
      </c>
      <c r="D177" s="23">
        <v>87.5</v>
      </c>
      <c r="E177" s="14">
        <f>Eingabemaske!B$15-(12/PI()*SIN(PI()/12*B177))*Eingabemaske!B$17</f>
        <v>24.818231922451758</v>
      </c>
      <c r="F177" s="14">
        <f t="shared" si="17"/>
        <v>25.087433688592697</v>
      </c>
      <c r="G17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7">
        <f>INDEX(Eingabemaske!$K$2:$K$50,(MATCH(B177,Eingabemaske!$F$2:$F$50)))</f>
        <v>0</v>
      </c>
      <c r="I177" s="14">
        <f>IF(Eingabemaske!B$2="Quader",1/(1/Wasser!Z178+1/Luft!Z178+((Eingabemaske!B$12/1000)/Eingabemaske!O$3))*Eingabemaske!B$6*Eingabemaske!B$7*Wasser!B178,1/(1/Wasser!Z178+1/Luft!Z178+((Eingabemaske!B$12/1000)/Eingabemaske!O$3))*(Eingabemaske!B$6/2)^2*PI()*Wasser!B178)</f>
        <v>0.22600568743052749</v>
      </c>
      <c r="J177" s="14">
        <f>IF(Eingabemaske!B$2="Quader",1/(1/Wasser!AA178+1/Luft!AA178+((Eingabemaske!B$12/1000)/Eingabemaske!O$3))*(Eingabemaske!B$6*Eingabemaske!B$5+Eingabemaske!B$7*Eingabemaske!B$5)*2*Wasser!B178,1/(1/Wasser!AA178+1/Luft!AA178+((Eingabemaske!B$12/1000)/Eingabemaske!O$3))*(Eingabemaske!B$6+Eingabemaske!B$12/2000)^2*PI()*Wasser!B178)</f>
        <v>0.36005794639760308</v>
      </c>
      <c r="K177" s="14">
        <f t="shared" si="15"/>
        <v>0.58606363382813054</v>
      </c>
      <c r="L177" s="14">
        <f>IF(Eingabemaske!B$2="Quader",((Eingabemaske!B$6*Eingabemaske!B$7)+((Eingabemaske!B$5*Eingabemaske!B$6)+(Eingabemaske!B$5*Eingabemaske!B$6))*2)*0.9*5.67*10^-8*((F177+273.15)^4-(E177+273.15)^4),((Eingabemaske!B$6/2)^2*PI()+Eingabemaske!B$6*PI())*0.9*5.67*10^-8*((F177+273.15)^4-(E177+273.15)^4))</f>
        <v>2.5723748903767629</v>
      </c>
      <c r="M177" s="14">
        <f t="shared" si="16"/>
        <v>3.1584385242048936</v>
      </c>
    </row>
    <row r="178" spans="1:13" x14ac:dyDescent="0.45">
      <c r="A178">
        <f t="shared" si="12"/>
        <v>4</v>
      </c>
      <c r="B178">
        <f t="shared" si="13"/>
        <v>16</v>
      </c>
      <c r="C178" s="18">
        <f t="shared" ref="C178:C241" si="18">C177+B$1</f>
        <v>3.6666666666666754</v>
      </c>
      <c r="D178" s="23">
        <v>88</v>
      </c>
      <c r="E178" s="14">
        <f>Eingabemaske!B$15-(12/PI()*SIN(PI()/12*B178))*Eingabemaske!B$17</f>
        <v>24.984784023518451</v>
      </c>
      <c r="F178" s="14">
        <f t="shared" si="17"/>
        <v>25.07817030542747</v>
      </c>
      <c r="G17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8">
        <f>INDEX(Eingabemaske!$K$2:$K$50,(MATCH(B178,Eingabemaske!$F$2:$F$50)))</f>
        <v>300</v>
      </c>
      <c r="I178" s="14">
        <f>IF(Eingabemaske!B$2="Quader",1/(1/Wasser!Z179+1/Luft!Z179+((Eingabemaske!B$12/1000)/Eingabemaske!O$3))*Eingabemaske!B$6*Eingabemaske!B$7*Wasser!B179,1/(1/Wasser!Z179+1/Luft!Z179+((Eingabemaske!B$12/1000)/Eingabemaske!O$3))*(Eingabemaske!B$6/2)^2*PI()*Wasser!B179)</f>
        <v>5.612192190409445E-2</v>
      </c>
      <c r="J178" s="14">
        <f>IF(Eingabemaske!B$2="Quader",1/(1/Wasser!AA179+1/Luft!AA179+((Eingabemaske!B$12/1000)/Eingabemaske!O$3))*(Eingabemaske!B$6*Eingabemaske!B$5+Eingabemaske!B$7*Eingabemaske!B$5)*2*Wasser!B179,1/(1/Wasser!AA179+1/Luft!AA179+((Eingabemaske!B$12/1000)/Eingabemaske!O$3))*(Eingabemaske!B$6+Eingabemaske!B$12/2000)^2*PI()*Wasser!B179)</f>
        <v>9.7360328055899906E-2</v>
      </c>
      <c r="K178" s="14">
        <f t="shared" si="15"/>
        <v>0.15348224995999435</v>
      </c>
      <c r="L178" s="14">
        <f>IF(Eingabemaske!B$2="Quader",((Eingabemaske!B$6*Eingabemaske!B$7)+((Eingabemaske!B$5*Eingabemaske!B$6)+(Eingabemaske!B$5*Eingabemaske!B$6))*2)*0.9*5.67*10^-8*((F178+273.15)^4-(E178+273.15)^4),((Eingabemaske!B$6/2)^2*PI()+Eingabemaske!B$6*PI())*0.9*5.67*10^-8*((F178+273.15)^4-(E178+273.15)^4))</f>
        <v>0.89306493991252667</v>
      </c>
      <c r="M178" s="14">
        <f t="shared" si="16"/>
        <v>1.0465471898725209</v>
      </c>
    </row>
    <row r="179" spans="1:13" x14ac:dyDescent="0.45">
      <c r="A179">
        <f t="shared" ref="A179:A242" si="19">A131+1</f>
        <v>4</v>
      </c>
      <c r="B179">
        <f t="shared" si="13"/>
        <v>16.5</v>
      </c>
      <c r="C179" s="18">
        <f t="shared" si="18"/>
        <v>3.6875000000000089</v>
      </c>
      <c r="D179" s="23">
        <v>88.5</v>
      </c>
      <c r="E179" s="14">
        <f>Eingabemaske!B$15-(12/PI()*SIN(PI()/12*B179))*Eingabemaske!B$17</f>
        <v>25.117375919656649</v>
      </c>
      <c r="F179" s="14">
        <f t="shared" si="17"/>
        <v>25.954970775256012</v>
      </c>
      <c r="G17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79">
        <f>INDEX(Eingabemaske!$K$2:$K$50,(MATCH(B179,Eingabemaske!$F$2:$F$50)))</f>
        <v>300</v>
      </c>
      <c r="I179" s="14">
        <f>IF(Eingabemaske!B$2="Quader",1/(1/Wasser!Z180+1/Luft!Z180+((Eingabemaske!B$12/1000)/Eingabemaske!O$3))*Eingabemaske!B$6*Eingabemaske!B$7*Wasser!B180,1/(1/Wasser!Z180+1/Luft!Z180+((Eingabemaske!B$12/1000)/Eingabemaske!O$3))*(Eingabemaske!B$6/2)^2*PI()*Wasser!B180)</f>
        <v>1.0011731612513288</v>
      </c>
      <c r="J179" s="14">
        <f>IF(Eingabemaske!B$2="Quader",1/(1/Wasser!AA180+1/Luft!AA180+((Eingabemaske!B$12/1000)/Eingabemaske!O$3))*(Eingabemaske!B$6*Eingabemaske!B$5+Eingabemaske!B$7*Eingabemaske!B$5)*2*Wasser!B180,1/(1/Wasser!AA180+1/Luft!AA180+((Eingabemaske!B$12/1000)/Eingabemaske!O$3))*(Eingabemaske!B$6+Eingabemaske!B$12/2000)^2*PI()*Wasser!B180)</f>
        <v>1.5094083865254426</v>
      </c>
      <c r="K179" s="14">
        <f t="shared" si="15"/>
        <v>2.5105815477767717</v>
      </c>
      <c r="L179" s="14">
        <f>IF(Eingabemaske!B$2="Quader",((Eingabemaske!B$6*Eingabemaske!B$7)+((Eingabemaske!B$5*Eingabemaske!B$6)+(Eingabemaske!B$5*Eingabemaske!B$6))*2)*0.9*5.67*10^-8*((F179+273.15)^4-(E179+273.15)^4),((Eingabemaske!B$6/2)^2*PI()+Eingabemaske!B$6*PI())*0.9*5.67*10^-8*((F179+273.15)^4-(E179+273.15)^4))</f>
        <v>8.0507839280218789</v>
      </c>
      <c r="M179" s="14">
        <f t="shared" si="16"/>
        <v>10.561365475798651</v>
      </c>
    </row>
    <row r="180" spans="1:13" x14ac:dyDescent="0.45">
      <c r="A180">
        <f t="shared" si="19"/>
        <v>4</v>
      </c>
      <c r="B180">
        <f t="shared" ref="B180:B243" si="20">B132</f>
        <v>17</v>
      </c>
      <c r="C180" s="18">
        <f t="shared" si="18"/>
        <v>3.7083333333333424</v>
      </c>
      <c r="D180" s="23">
        <v>89</v>
      </c>
      <c r="E180" s="14">
        <f>Eingabemaske!B$15-(12/PI()*SIN(PI()/12*B180))*Eingabemaske!B$17</f>
        <v>25.213738926762012</v>
      </c>
      <c r="F180" s="14">
        <f t="shared" si="17"/>
        <v>26.803865238095792</v>
      </c>
      <c r="G18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0">
        <f>INDEX(Eingabemaske!$K$2:$K$50,(MATCH(B180,Eingabemaske!$F$2:$F$50)))</f>
        <v>300</v>
      </c>
      <c r="I180" s="14">
        <f>IF(Eingabemaske!B$2="Quader",1/(1/Wasser!Z181+1/Luft!Z181+((Eingabemaske!B$12/1000)/Eingabemaske!O$3))*Eingabemaske!B$6*Eingabemaske!B$7*Wasser!B181,1/(1/Wasser!Z181+1/Luft!Z181+((Eingabemaske!B$12/1000)/Eingabemaske!O$3))*(Eingabemaske!B$6/2)^2*PI()*Wasser!B181)</f>
        <v>2.3125248094665811</v>
      </c>
      <c r="J180" s="14">
        <f>IF(Eingabemaske!B$2="Quader",1/(1/Wasser!AA181+1/Luft!AA181+((Eingabemaske!B$12/1000)/Eingabemaske!O$3))*(Eingabemaske!B$6*Eingabemaske!B$5+Eingabemaske!B$7*Eingabemaske!B$5)*2*Wasser!B181,1/(1/Wasser!AA181+1/Luft!AA181+((Eingabemaske!B$12/1000)/Eingabemaske!O$3))*(Eingabemaske!B$6+Eingabemaske!B$12/2000)^2*PI()*Wasser!B181)</f>
        <v>3.4195533318859246</v>
      </c>
      <c r="K180" s="14">
        <f t="shared" si="15"/>
        <v>5.7320781413525062</v>
      </c>
      <c r="L180" s="14">
        <f>IF(Eingabemaske!B$2="Quader",((Eingabemaske!B$6*Eingabemaske!B$7)+((Eingabemaske!B$5*Eingabemaske!B$6)+(Eingabemaske!B$5*Eingabemaske!B$6))*2)*0.9*5.67*10^-8*((F180+273.15)^4-(E180+273.15)^4),((Eingabemaske!B$6/2)^2*PI()+Eingabemaske!B$6*PI())*0.9*5.67*10^-8*((F180+273.15)^4-(E180+273.15)^4))</f>
        <v>15.356703773993043</v>
      </c>
      <c r="M180" s="14">
        <f t="shared" si="16"/>
        <v>21.08878191534555</v>
      </c>
    </row>
    <row r="181" spans="1:13" x14ac:dyDescent="0.45">
      <c r="A181">
        <f t="shared" si="19"/>
        <v>4</v>
      </c>
      <c r="B181">
        <f t="shared" si="20"/>
        <v>17.5</v>
      </c>
      <c r="C181" s="18">
        <f t="shared" si="18"/>
        <v>3.7291666666666758</v>
      </c>
      <c r="D181" s="23">
        <v>89.5</v>
      </c>
      <c r="E181" s="14">
        <f>Eingabemaske!B$15-(12/PI()*SIN(PI()/12*B181))*Eingabemaske!B$17</f>
        <v>25.272224247066092</v>
      </c>
      <c r="F181" s="14">
        <f t="shared" si="17"/>
        <v>27.621883845201143</v>
      </c>
      <c r="G18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1">
        <f>INDEX(Eingabemaske!$K$2:$K$50,(MATCH(B181,Eingabemaske!$F$2:$F$50)))</f>
        <v>300</v>
      </c>
      <c r="I181" s="14">
        <f>IF(Eingabemaske!B$2="Quader",1/(1/Wasser!Z182+1/Luft!Z182+((Eingabemaske!B$12/1000)/Eingabemaske!O$3))*Eingabemaske!B$6*Eingabemaske!B$7*Wasser!B182,1/(1/Wasser!Z182+1/Luft!Z182+((Eingabemaske!B$12/1000)/Eingabemaske!O$3))*(Eingabemaske!B$6/2)^2*PI()*Wasser!B182)</f>
        <v>3.8443793349694091</v>
      </c>
      <c r="J181" s="14">
        <f>IF(Eingabemaske!B$2="Quader",1/(1/Wasser!AA182+1/Luft!AA182+((Eingabemaske!B$12/1000)/Eingabemaske!O$3))*(Eingabemaske!B$6*Eingabemaske!B$5+Eingabemaske!B$7*Eingabemaske!B$5)*2*Wasser!B182,1/(1/Wasser!AA182+1/Luft!AA182+((Eingabemaske!B$12/1000)/Eingabemaske!O$3))*(Eingabemaske!B$6+Eingabemaske!B$12/2000)^2*PI()*Wasser!B182)</f>
        <v>5.6375631296235049</v>
      </c>
      <c r="K181" s="14">
        <f t="shared" si="15"/>
        <v>9.4819424645929136</v>
      </c>
      <c r="L181" s="14">
        <f>IF(Eingabemaske!B$2="Quader",((Eingabemaske!B$6*Eingabemaske!B$7)+((Eingabemaske!B$5*Eingabemaske!B$6)+(Eingabemaske!B$5*Eingabemaske!B$6))*2)*0.9*5.67*10^-8*((F181+273.15)^4-(E181+273.15)^4),((Eingabemaske!B$6/2)^2*PI()+Eingabemaske!B$6*PI())*0.9*5.67*10^-8*((F181+273.15)^4-(E181+273.15)^4))</f>
        <v>22.791987731422505</v>
      </c>
      <c r="M181" s="14">
        <f t="shared" si="16"/>
        <v>32.273930196015421</v>
      </c>
    </row>
    <row r="182" spans="1:13" x14ac:dyDescent="0.45">
      <c r="A182">
        <f t="shared" si="19"/>
        <v>4</v>
      </c>
      <c r="B182">
        <f t="shared" si="20"/>
        <v>18</v>
      </c>
      <c r="C182" s="18">
        <f t="shared" si="18"/>
        <v>3.7500000000000093</v>
      </c>
      <c r="D182" s="23">
        <v>90</v>
      </c>
      <c r="E182" s="14">
        <f>Eingabemaske!B$15-(12/PI()*SIN(PI()/12*B182))*Eingabemaske!B$17</f>
        <v>25.291831180523292</v>
      </c>
      <c r="F182" s="14">
        <f t="shared" si="17"/>
        <v>28.407097535101467</v>
      </c>
      <c r="G18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2">
        <f>INDEX(Eingabemaske!$K$2:$K$50,(MATCH(B182,Eingabemaske!$F$2:$F$50)))</f>
        <v>300</v>
      </c>
      <c r="I182" s="14">
        <f>IF(Eingabemaske!B$2="Quader",1/(1/Wasser!Z183+1/Luft!Z183+((Eingabemaske!B$12/1000)/Eingabemaske!O$3))*Eingabemaske!B$6*Eingabemaske!B$7*Wasser!B183,1/(1/Wasser!Z183+1/Luft!Z183+((Eingabemaske!B$12/1000)/Eingabemaske!O$3))*(Eingabemaske!B$6/2)^2*PI()*Wasser!B183)</f>
        <v>5.5450988993451071</v>
      </c>
      <c r="J182" s="14">
        <f>IF(Eingabemaske!B$2="Quader",1/(1/Wasser!AA183+1/Luft!AA183+((Eingabemaske!B$12/1000)/Eingabemaske!O$3))*(Eingabemaske!B$6*Eingabemaske!B$5+Eingabemaske!B$7*Eingabemaske!B$5)*2*Wasser!B183,1/(1/Wasser!AA183+1/Luft!AA183+((Eingabemaske!B$12/1000)/Eingabemaske!O$3))*(Eingabemaske!B$6+Eingabemaske!B$12/2000)^2*PI()*Wasser!B183)</f>
        <v>8.0950559655821781</v>
      </c>
      <c r="K182" s="14">
        <f t="shared" si="15"/>
        <v>13.640154864927286</v>
      </c>
      <c r="L182" s="14">
        <f>IF(Eingabemaske!B$2="Quader",((Eingabemaske!B$6*Eingabemaske!B$7)+((Eingabemaske!B$5*Eingabemaske!B$6)+(Eingabemaske!B$5*Eingabemaske!B$6))*2)*0.9*5.67*10^-8*((F182+273.15)^4-(E182+273.15)^4),((Eingabemaske!B$6/2)^2*PI()+Eingabemaske!B$6*PI())*0.9*5.67*10^-8*((F182+273.15)^4-(E182+273.15)^4))</f>
        <v>30.340748413099284</v>
      </c>
      <c r="M182" s="14">
        <f t="shared" si="16"/>
        <v>43.980903278026574</v>
      </c>
    </row>
    <row r="183" spans="1:13" x14ac:dyDescent="0.45">
      <c r="A183">
        <f t="shared" si="19"/>
        <v>4</v>
      </c>
      <c r="B183">
        <f t="shared" si="20"/>
        <v>18.5</v>
      </c>
      <c r="C183" s="18">
        <f t="shared" si="18"/>
        <v>3.7708333333333428</v>
      </c>
      <c r="D183" s="23">
        <v>90.5</v>
      </c>
      <c r="E183" s="14">
        <f>Eingabemaske!B$15-(12/PI()*SIN(PI()/12*B183))*Eingabemaske!B$17</f>
        <v>25.272224247066092</v>
      </c>
      <c r="F183" s="14">
        <f t="shared" si="17"/>
        <v>29.157975848032265</v>
      </c>
      <c r="G18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3">
        <f>INDEX(Eingabemaske!$K$2:$K$50,(MATCH(B183,Eingabemaske!$F$2:$F$50)))</f>
        <v>300</v>
      </c>
      <c r="I183" s="14">
        <f>IF(Eingabemaske!B$2="Quader",1/(1/Wasser!Z184+1/Luft!Z184+((Eingabemaske!B$12/1000)/Eingabemaske!O$3))*Eingabemaske!B$6*Eingabemaske!B$7*Wasser!B184,1/(1/Wasser!Z184+1/Luft!Z184+((Eingabemaske!B$12/1000)/Eingabemaske!O$3))*(Eingabemaske!B$6/2)^2*PI()*Wasser!B184)</f>
        <v>7.3849157967025194</v>
      </c>
      <c r="J183" s="14">
        <f>IF(Eingabemaske!B$2="Quader",1/(1/Wasser!AA184+1/Luft!AA184+((Eingabemaske!B$12/1000)/Eingabemaske!O$3))*(Eingabemaske!B$6*Eingabemaske!B$5+Eingabemaske!B$7*Eingabemaske!B$5)*2*Wasser!B184,1/(1/Wasser!AA184+1/Luft!AA184+((Eingabemaske!B$12/1000)/Eingabemaske!O$3))*(Eingabemaske!B$6+Eingabemaske!B$12/2000)^2*PI()*Wasser!B184)</f>
        <v>10.752176652793487</v>
      </c>
      <c r="K183" s="14">
        <f t="shared" si="15"/>
        <v>18.137092449496006</v>
      </c>
      <c r="L183" s="14">
        <f>IF(Eingabemaske!B$2="Quader",((Eingabemaske!B$6*Eingabemaske!B$7)+((Eingabemaske!B$5*Eingabemaske!B$6)+(Eingabemaske!B$5*Eingabemaske!B$6))*2)*0.9*5.67*10^-8*((F183+273.15)^4-(E183+273.15)^4),((Eingabemaske!B$6/2)^2*PI()+Eingabemaske!B$6*PI())*0.9*5.67*10^-8*((F183+273.15)^4-(E183+273.15)^4))</f>
        <v>37.983901729521008</v>
      </c>
      <c r="M183" s="14">
        <f t="shared" si="16"/>
        <v>56.120994179017018</v>
      </c>
    </row>
    <row r="184" spans="1:13" x14ac:dyDescent="0.45">
      <c r="A184">
        <f t="shared" si="19"/>
        <v>4</v>
      </c>
      <c r="B184">
        <f t="shared" si="20"/>
        <v>19</v>
      </c>
      <c r="C184" s="18">
        <f t="shared" si="18"/>
        <v>3.7916666666666763</v>
      </c>
      <c r="D184" s="23">
        <v>91</v>
      </c>
      <c r="E184" s="14">
        <f>Eingabemaske!B$15-(12/PI()*SIN(PI()/12*B184))*Eingabemaske!B$17</f>
        <v>25.213738926762012</v>
      </c>
      <c r="F184" s="14">
        <f t="shared" si="17"/>
        <v>29.873248492904395</v>
      </c>
      <c r="G18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4">
        <f>INDEX(Eingabemaske!$K$2:$K$50,(MATCH(B184,Eingabemaske!$F$2:$F$50)))</f>
        <v>300</v>
      </c>
      <c r="I184" s="14">
        <f>IF(Eingabemaske!B$2="Quader",1/(1/Wasser!Z185+1/Luft!Z185+((Eingabemaske!B$12/1000)/Eingabemaske!O$3))*Eingabemaske!B$6*Eingabemaske!B$7*Wasser!B185,1/(1/Wasser!Z185+1/Luft!Z185+((Eingabemaske!B$12/1000)/Eingabemaske!O$3))*(Eingabemaske!B$6/2)^2*PI()*Wasser!B185)</f>
        <v>9.3423533362343214</v>
      </c>
      <c r="J184" s="14">
        <f>IF(Eingabemaske!B$2="Quader",1/(1/Wasser!AA185+1/Luft!AA185+((Eingabemaske!B$12/1000)/Eingabemaske!O$3))*(Eingabemaske!B$6*Eingabemaske!B$5+Eingabemaske!B$7*Eingabemaske!B$5)*2*Wasser!B185,1/(1/Wasser!AA185+1/Luft!AA185+((Eingabemaske!B$12/1000)/Eingabemaske!O$3))*(Eingabemaske!B$6+Eingabemaske!B$12/2000)^2*PI()*Wasser!B185)</f>
        <v>13.579792310849369</v>
      </c>
      <c r="K184" s="14">
        <f t="shared" si="15"/>
        <v>22.922145647083688</v>
      </c>
      <c r="L184" s="14">
        <f>IF(Eingabemaske!B$2="Quader",((Eingabemaske!B$6*Eingabemaske!B$7)+((Eingabemaske!B$5*Eingabemaske!B$6)+(Eingabemaske!B$5*Eingabemaske!B$6))*2)*0.9*5.67*10^-8*((F184+273.15)^4-(E184+273.15)^4),((Eingabemaske!B$6/2)^2*PI()+Eingabemaske!B$6*PI())*0.9*5.67*10^-8*((F184+273.15)^4-(E184+273.15)^4))</f>
        <v>45.697909189212012</v>
      </c>
      <c r="M184" s="14">
        <f t="shared" si="16"/>
        <v>68.620054836295708</v>
      </c>
    </row>
    <row r="185" spans="1:13" x14ac:dyDescent="0.45">
      <c r="A185">
        <f t="shared" si="19"/>
        <v>4</v>
      </c>
      <c r="B185">
        <f t="shared" si="20"/>
        <v>19.5</v>
      </c>
      <c r="C185" s="18">
        <f t="shared" si="18"/>
        <v>3.8125000000000098</v>
      </c>
      <c r="D185" s="23">
        <v>91.5</v>
      </c>
      <c r="E185" s="14">
        <f>Eingabemaske!B$15-(12/PI()*SIN(PI()/12*B185))*Eingabemaske!B$17</f>
        <v>25.117375919656652</v>
      </c>
      <c r="F185" s="14">
        <f t="shared" si="17"/>
        <v>30.551862647454026</v>
      </c>
      <c r="G18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5">
        <f>INDEX(Eingabemaske!$K$2:$K$50,(MATCH(B185,Eingabemaske!$F$2:$F$50)))</f>
        <v>300</v>
      </c>
      <c r="I185" s="14">
        <f>IF(Eingabemaske!B$2="Quader",1/(1/Wasser!Z186+1/Luft!Z186+((Eingabemaske!B$12/1000)/Eingabemaske!O$3))*Eingabemaske!B$6*Eingabemaske!B$7*Wasser!B186,1/(1/Wasser!Z186+1/Luft!Z186+((Eingabemaske!B$12/1000)/Eingabemaske!O$3))*(Eingabemaske!B$6/2)^2*PI()*Wasser!B186)</f>
        <v>11.399369703558737</v>
      </c>
      <c r="J185" s="14">
        <f>IF(Eingabemaske!B$2="Quader",1/(1/Wasser!AA186+1/Luft!AA186+((Eingabemaske!B$12/1000)/Eingabemaske!O$3))*(Eingabemaske!B$6*Eingabemaske!B$5+Eingabemaske!B$7*Eingabemaske!B$5)*2*Wasser!B186,1/(1/Wasser!AA186+1/Luft!AA186+((Eingabemaske!B$12/1000)/Eingabemaske!O$3))*(Eingabemaske!B$6+Eingabemaske!B$12/2000)^2*PI()*Wasser!B186)</f>
        <v>16.553076298027225</v>
      </c>
      <c r="K185" s="14">
        <f t="shared" si="15"/>
        <v>27.952446001585962</v>
      </c>
      <c r="L185" s="14">
        <f>IF(Eingabemaske!B$2="Quader",((Eingabemaske!B$6*Eingabemaske!B$7)+((Eingabemaske!B$5*Eingabemaske!B$6)+(Eingabemaske!B$5*Eingabemaske!B$6))*2)*0.9*5.67*10^-8*((F185+273.15)^4-(E185+273.15)^4),((Eingabemaske!B$6/2)^2*PI()+Eingabemaske!B$6*PI())*0.9*5.67*10^-8*((F185+273.15)^4-(E185+273.15)^4))</f>
        <v>53.454564472078509</v>
      </c>
      <c r="M185" s="14">
        <f t="shared" si="16"/>
        <v>81.407010473664471</v>
      </c>
    </row>
    <row r="186" spans="1:13" x14ac:dyDescent="0.45">
      <c r="A186">
        <f t="shared" si="19"/>
        <v>4</v>
      </c>
      <c r="B186">
        <f t="shared" si="20"/>
        <v>20</v>
      </c>
      <c r="C186" s="18">
        <f t="shared" si="18"/>
        <v>3.8333333333333433</v>
      </c>
      <c r="D186" s="23">
        <v>92</v>
      </c>
      <c r="E186" s="14">
        <f>Eingabemaske!B$15-(12/PI()*SIN(PI()/12*B186))*Eingabemaske!B$17</f>
        <v>24.984784023518451</v>
      </c>
      <c r="F186" s="14">
        <f t="shared" si="17"/>
        <v>31.192973944601832</v>
      </c>
      <c r="G18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6">
        <f>INDEX(Eingabemaske!$K$2:$K$50,(MATCH(B186,Eingabemaske!$F$2:$F$50)))</f>
        <v>300</v>
      </c>
      <c r="I186" s="14">
        <f>IF(Eingabemaske!B$2="Quader",1/(1/Wasser!Z187+1/Luft!Z187+((Eingabemaske!B$12/1000)/Eingabemaske!O$3))*Eingabemaske!B$6*Eingabemaske!B$7*Wasser!B187,1/(1/Wasser!Z187+1/Luft!Z187+((Eingabemaske!B$12/1000)/Eingabemaske!O$3))*(Eingabemaske!B$6/2)^2*PI()*Wasser!B187)</f>
        <v>13.539162699095193</v>
      </c>
      <c r="J186" s="14">
        <f>IF(Eingabemaske!B$2="Quader",1/(1/Wasser!AA187+1/Luft!AA187+((Eingabemaske!B$12/1000)/Eingabemaske!O$3))*(Eingabemaske!B$6*Eingabemaske!B$5+Eingabemaske!B$7*Eingabemaske!B$5)*2*Wasser!B187,1/(1/Wasser!AA187+1/Luft!AA187+((Eingabemaske!B$12/1000)/Eingabemaske!O$3))*(Eingabemaske!B$6+Eingabemaske!B$12/2000)^2*PI()*Wasser!B187)</f>
        <v>19.648588743215878</v>
      </c>
      <c r="K186" s="14">
        <f t="shared" si="15"/>
        <v>33.187751442311068</v>
      </c>
      <c r="L186" s="14">
        <f>IF(Eingabemaske!B$2="Quader",((Eingabemaske!B$6*Eingabemaske!B$7)+((Eingabemaske!B$5*Eingabemaske!B$6)+(Eingabemaske!B$5*Eingabemaske!B$6))*2)*0.9*5.67*10^-8*((F186+273.15)^4-(E186+273.15)^4),((Eingabemaske!B$6/2)^2*PI()+Eingabemaske!B$6*PI())*0.9*5.67*10^-8*((F186+273.15)^4-(E186+273.15)^4))</f>
        <v>61.221241637135805</v>
      </c>
      <c r="M186" s="14">
        <f t="shared" si="16"/>
        <v>94.408993079446873</v>
      </c>
    </row>
    <row r="187" spans="1:13" x14ac:dyDescent="0.45">
      <c r="A187">
        <f t="shared" si="19"/>
        <v>4</v>
      </c>
      <c r="B187">
        <f t="shared" si="20"/>
        <v>20.5</v>
      </c>
      <c r="C187" s="18">
        <f t="shared" si="18"/>
        <v>3.8541666666666767</v>
      </c>
      <c r="D187" s="23">
        <v>92.5</v>
      </c>
      <c r="E187" s="14">
        <f>Eingabemaske!B$15-(12/PI()*SIN(PI()/12*B187))*Eingabemaske!B$17</f>
        <v>24.818231922451762</v>
      </c>
      <c r="F187" s="14">
        <f t="shared" si="17"/>
        <v>31.795951731832652</v>
      </c>
      <c r="G18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7">
        <f>INDEX(Eingabemaske!$K$2:$K$50,(MATCH(B187,Eingabemaske!$F$2:$F$50)))</f>
        <v>300</v>
      </c>
      <c r="I187" s="14">
        <f>IF(Eingabemaske!B$2="Quader",1/(1/Wasser!Z188+1/Luft!Z188+((Eingabemaske!B$12/1000)/Eingabemaske!O$3))*Eingabemaske!B$6*Eingabemaske!B$7*Wasser!B188,1/(1/Wasser!Z188+1/Luft!Z188+((Eingabemaske!B$12/1000)/Eingabemaske!O$3))*(Eingabemaske!B$6/2)^2*PI()*Wasser!B188)</f>
        <v>15.745069415012617</v>
      </c>
      <c r="J187" s="14">
        <f>IF(Eingabemaske!B$2="Quader",1/(1/Wasser!AA188+1/Luft!AA188+((Eingabemaske!B$12/1000)/Eingabemaske!O$3))*(Eingabemaske!B$6*Eingabemaske!B$5+Eingabemaske!B$7*Eingabemaske!B$5)*2*Wasser!B188,1/(1/Wasser!AA188+1/Luft!AA188+((Eingabemaske!B$12/1000)/Eingabemaske!O$3))*(Eingabemaske!B$6+Eingabemaske!B$12/2000)^2*PI()*Wasser!B188)</f>
        <v>22.842806948589182</v>
      </c>
      <c r="K187" s="14">
        <f t="shared" si="15"/>
        <v>38.587876363601801</v>
      </c>
      <c r="L187" s="14">
        <f>IF(Eingabemaske!B$2="Quader",((Eingabemaske!B$6*Eingabemaske!B$7)+((Eingabemaske!B$5*Eingabemaske!B$6)+(Eingabemaske!B$5*Eingabemaske!B$6))*2)*0.9*5.67*10^-8*((F187+273.15)^4-(E187+273.15)^4),((Eingabemaske!B$6/2)^2*PI()+Eingabemaske!B$6*PI())*0.9*5.67*10^-8*((F187+273.15)^4-(E187+273.15)^4))</f>
        <v>68.961415508239412</v>
      </c>
      <c r="M187" s="14">
        <f t="shared" si="16"/>
        <v>107.54929187184121</v>
      </c>
    </row>
    <row r="188" spans="1:13" x14ac:dyDescent="0.45">
      <c r="A188">
        <f t="shared" si="19"/>
        <v>4</v>
      </c>
      <c r="B188">
        <f t="shared" si="20"/>
        <v>21</v>
      </c>
      <c r="C188" s="18">
        <f t="shared" si="18"/>
        <v>3.8750000000000102</v>
      </c>
      <c r="D188" s="23">
        <v>93</v>
      </c>
      <c r="E188" s="14">
        <f>Eingabemaske!B$15-(12/PI()*SIN(PI()/12*B188))*Eingabemaske!B$17</f>
        <v>24.620569369082791</v>
      </c>
      <c r="F188" s="14">
        <f t="shared" si="17"/>
        <v>32.360390341654551</v>
      </c>
      <c r="G18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8">
        <f>INDEX(Eingabemaske!$K$2:$K$50,(MATCH(B188,Eingabemaske!$F$2:$F$50)))</f>
        <v>300</v>
      </c>
      <c r="I188" s="14">
        <f>IF(Eingabemaske!B$2="Quader",1/(1/Wasser!Z189+1/Luft!Z189+((Eingabemaske!B$12/1000)/Eingabemaske!O$3))*Eingabemaske!B$6*Eingabemaske!B$7*Wasser!B189,1/(1/Wasser!Z189+1/Luft!Z189+((Eingabemaske!B$12/1000)/Eingabemaske!O$3))*(Eingabemaske!B$6/2)^2*PI()*Wasser!B189)</f>
        <v>18.000011215941285</v>
      </c>
      <c r="J188" s="14">
        <f>IF(Eingabemaske!B$2="Quader",1/(1/Wasser!AA189+1/Luft!AA189+((Eingabemaske!B$12/1000)/Eingabemaske!O$3))*(Eingabemaske!B$6*Eingabemaske!B$5+Eingabemaske!B$7*Eingabemaske!B$5)*2*Wasser!B189,1/(1/Wasser!AA189+1/Luft!AA189+((Eingabemaske!B$12/1000)/Eingabemaske!O$3))*(Eingabemaske!B$6+Eingabemaske!B$12/2000)^2*PI()*Wasser!B189)</f>
        <v>26.111385433066683</v>
      </c>
      <c r="K188" s="14">
        <f t="shared" si="15"/>
        <v>44.111396649007972</v>
      </c>
      <c r="L188" s="14">
        <f>IF(Eingabemaske!B$2="Quader",((Eingabemaske!B$6*Eingabemaske!B$7)+((Eingabemaske!B$5*Eingabemaske!B$6)+(Eingabemaske!B$5*Eingabemaske!B$6))*2)*0.9*5.67*10^-8*((F188+273.15)^4-(E188+273.15)^4),((Eingabemaske!B$6/2)^2*PI()+Eingabemaske!B$6*PI())*0.9*5.67*10^-8*((F188+273.15)^4-(E188+273.15)^4))</f>
        <v>76.635363411372921</v>
      </c>
      <c r="M188" s="14">
        <f t="shared" si="16"/>
        <v>120.74676006038089</v>
      </c>
    </row>
    <row r="189" spans="1:13" x14ac:dyDescent="0.45">
      <c r="A189">
        <f t="shared" si="19"/>
        <v>4</v>
      </c>
      <c r="B189">
        <f t="shared" si="20"/>
        <v>21.5</v>
      </c>
      <c r="C189" s="18">
        <f t="shared" si="18"/>
        <v>3.8958333333333437</v>
      </c>
      <c r="D189" s="23">
        <v>93.5</v>
      </c>
      <c r="E189" s="14">
        <f>Eingabemaske!B$15-(12/PI()*SIN(PI()/12*B189))*Eingabemaske!B$17</f>
        <v>24.395178424502102</v>
      </c>
      <c r="F189" s="14">
        <f t="shared" si="17"/>
        <v>32.886122101966976</v>
      </c>
      <c r="G18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89">
        <f>INDEX(Eingabemaske!$K$2:$K$50,(MATCH(B189,Eingabemaske!$F$2:$F$50)))</f>
        <v>300</v>
      </c>
      <c r="I189" s="14">
        <f>IF(Eingabemaske!B$2="Quader",1/(1/Wasser!Z190+1/Luft!Z190+((Eingabemaske!B$12/1000)/Eingabemaske!O$3))*Eingabemaske!B$6*Eingabemaske!B$7*Wasser!B190,1/(1/Wasser!Z190+1/Luft!Z190+((Eingabemaske!B$12/1000)/Eingabemaske!O$3))*(Eingabemaske!B$6/2)^2*PI()*Wasser!B190)</f>
        <v>20.286250685287257</v>
      </c>
      <c r="J189" s="14">
        <f>IF(Eingabemaske!B$2="Quader",1/(1/Wasser!AA190+1/Luft!AA190+((Eingabemaske!B$12/1000)/Eingabemaske!O$3))*(Eingabemaske!B$6*Eingabemaske!B$5+Eingabemaske!B$7*Eingabemaske!B$5)*2*Wasser!B190,1/(1/Wasser!AA190+1/Luft!AA190+((Eingabemaske!B$12/1000)/Eingabemaske!O$3))*(Eingabemaske!B$6+Eingabemaske!B$12/2000)^2*PI()*Wasser!B190)</f>
        <v>29.428839165976992</v>
      </c>
      <c r="K189" s="14">
        <f t="shared" si="15"/>
        <v>49.715089851264253</v>
      </c>
      <c r="L189" s="14">
        <f>IF(Eingabemaske!B$2="Quader",((Eingabemaske!B$6*Eingabemaske!B$7)+((Eingabemaske!B$5*Eingabemaske!B$6)+(Eingabemaske!B$5*Eingabemaske!B$6))*2)*0.9*5.67*10^-8*((F189+273.15)^4-(E189+273.15)^4),((Eingabemaske!B$6/2)^2*PI()+Eingabemaske!B$6*PI())*0.9*5.67*10^-8*((F189+273.15)^4-(E189+273.15)^4))</f>
        <v>84.200990241469185</v>
      </c>
      <c r="M189" s="14">
        <f t="shared" si="16"/>
        <v>133.91608009273344</v>
      </c>
    </row>
    <row r="190" spans="1:13" x14ac:dyDescent="0.45">
      <c r="A190">
        <f t="shared" si="19"/>
        <v>4</v>
      </c>
      <c r="B190">
        <f t="shared" si="20"/>
        <v>22</v>
      </c>
      <c r="C190" s="18">
        <f t="shared" si="18"/>
        <v>3.9166666666666772</v>
      </c>
      <c r="D190" s="23">
        <v>94</v>
      </c>
      <c r="E190" s="14">
        <f>Eingabemaske!B$15-(12/PI()*SIN(PI()/12*B190))*Eingabemaske!B$17</f>
        <v>24.145915590261648</v>
      </c>
      <c r="F190" s="14">
        <f t="shared" si="17"/>
        <v>33.373229568486671</v>
      </c>
      <c r="G19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0">
        <f>INDEX(Eingabemaske!$K$2:$K$50,(MATCH(B190,Eingabemaske!$F$2:$F$50)))</f>
        <v>300</v>
      </c>
      <c r="I190" s="14">
        <f>IF(Eingabemaske!B$2="Quader",1/(1/Wasser!Z191+1/Luft!Z191+((Eingabemaske!B$12/1000)/Eingabemaske!O$3))*Eingabemaske!B$6*Eingabemaske!B$7*Wasser!B191,1/(1/Wasser!Z191+1/Luft!Z191+((Eingabemaske!B$12/1000)/Eingabemaske!O$3))*(Eingabemaske!B$6/2)^2*PI()*Wasser!B191)</f>
        <v>22.585346431946228</v>
      </c>
      <c r="J190" s="14">
        <f>IF(Eingabemaske!B$2="Quader",1/(1/Wasser!AA191+1/Luft!AA191+((Eingabemaske!B$12/1000)/Eingabemaske!O$3))*(Eingabemaske!B$6*Eingabemaske!B$5+Eingabemaske!B$7*Eingabemaske!B$5)*2*Wasser!B191,1/(1/Wasser!AA191+1/Luft!AA191+((Eingabemaske!B$12/1000)/Eingabemaske!O$3))*(Eingabemaske!B$6+Eingabemaske!B$12/2000)^2*PI()*Wasser!B191)</f>
        <v>32.7684996738259</v>
      </c>
      <c r="K190" s="14">
        <f t="shared" si="15"/>
        <v>55.353846105772128</v>
      </c>
      <c r="L190" s="14">
        <f>IF(Eingabemaske!B$2="Quader",((Eingabemaske!B$6*Eingabemaske!B$7)+((Eingabemaske!B$5*Eingabemaske!B$6)+(Eingabemaske!B$5*Eingabemaske!B$6))*2)*0.9*5.67*10^-8*((F190+273.15)^4-(E190+273.15)^4),((Eingabemaske!B$6/2)^2*PI()+Eingabemaske!B$6*PI())*0.9*5.67*10^-8*((F190+273.15)^4-(E190+273.15)^4))</f>
        <v>91.614731958342318</v>
      </c>
      <c r="M190" s="14">
        <f t="shared" si="16"/>
        <v>146.96857806411444</v>
      </c>
    </row>
    <row r="191" spans="1:13" x14ac:dyDescent="0.45">
      <c r="A191">
        <f t="shared" si="19"/>
        <v>4</v>
      </c>
      <c r="B191">
        <f t="shared" si="20"/>
        <v>22.5</v>
      </c>
      <c r="C191" s="18">
        <f t="shared" si="18"/>
        <v>3.9375000000000107</v>
      </c>
      <c r="D191" s="23">
        <v>94.5</v>
      </c>
      <c r="E191" s="14">
        <f>Eingabemaske!B$15-(12/PI()*SIN(PI()/12*B191))*Eingabemaske!B$17</f>
        <v>23.877045822563989</v>
      </c>
      <c r="F191" s="14">
        <f t="shared" si="17"/>
        <v>33.82205536859253</v>
      </c>
      <c r="G19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1">
        <f>INDEX(Eingabemaske!$K$2:$K$50,(MATCH(B191,Eingabemaske!$F$2:$F$50)))</f>
        <v>300</v>
      </c>
      <c r="I191" s="14">
        <f>IF(Eingabemaske!B$2="Quader",1/(1/Wasser!Z192+1/Luft!Z192+((Eingabemaske!B$12/1000)/Eingabemaske!O$3))*Eingabemaske!B$6*Eingabemaske!B$7*Wasser!B192,1/(1/Wasser!Z192+1/Luft!Z192+((Eingabemaske!B$12/1000)/Eingabemaske!O$3))*(Eingabemaske!B$6/2)^2*PI()*Wasser!B192)</f>
        <v>24.87824277936333</v>
      </c>
      <c r="J191" s="14">
        <f>IF(Eingabemaske!B$2="Quader",1/(1/Wasser!AA192+1/Luft!AA192+((Eingabemaske!B$12/1000)/Eingabemaske!O$3))*(Eingabemaske!B$6*Eingabemaske!B$5+Eingabemaske!B$7*Eingabemaske!B$5)*2*Wasser!B192,1/(1/Wasser!AA192+1/Luft!AA192+((Eingabemaske!B$12/1000)/Eingabemaske!O$3))*(Eingabemaske!B$6+Eingabemaske!B$12/2000)^2*PI()*Wasser!B192)</f>
        <v>36.102660590460303</v>
      </c>
      <c r="K191" s="14">
        <f t="shared" si="15"/>
        <v>60.980903369823636</v>
      </c>
      <c r="L191" s="14">
        <f>IF(Eingabemaske!B$2="Quader",((Eingabemaske!B$6*Eingabemaske!B$7)+((Eingabemaske!B$5*Eingabemaske!B$6)+(Eingabemaske!B$5*Eingabemaske!B$6))*2)*0.9*5.67*10^-8*((F191+273.15)^4-(E191+273.15)^4),((Eingabemaske!B$6/2)^2*PI()+Eingabemaske!B$6*PI())*0.9*5.67*10^-8*((F191+273.15)^4-(E191+273.15)^4))</f>
        <v>98.832499074304238</v>
      </c>
      <c r="M191" s="14">
        <f t="shared" si="16"/>
        <v>159.81340244412786</v>
      </c>
    </row>
    <row r="192" spans="1:13" x14ac:dyDescent="0.45">
      <c r="A192">
        <f t="shared" si="19"/>
        <v>4</v>
      </c>
      <c r="B192">
        <f t="shared" si="20"/>
        <v>23</v>
      </c>
      <c r="C192" s="18">
        <f t="shared" si="18"/>
        <v>3.9583333333333441</v>
      </c>
      <c r="D192" s="23">
        <v>95</v>
      </c>
      <c r="E192" s="14">
        <f>Eingabemaske!B$15-(12/PI()*SIN(PI()/12*B192))*Eingabemaske!B$17</f>
        <v>23.593169557679225</v>
      </c>
      <c r="F192" s="14">
        <f t="shared" si="17"/>
        <v>34.233208588082924</v>
      </c>
      <c r="G19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2">
        <f>INDEX(Eingabemaske!$K$2:$K$50,(MATCH(B192,Eingabemaske!$F$2:$F$50)))</f>
        <v>0</v>
      </c>
      <c r="I192" s="14">
        <f>IF(Eingabemaske!B$2="Quader",1/(1/Wasser!Z193+1/Luft!Z193+((Eingabemaske!B$12/1000)/Eingabemaske!O$3))*Eingabemaske!B$6*Eingabemaske!B$7*Wasser!B193,1/(1/Wasser!Z193+1/Luft!Z193+((Eingabemaske!B$12/1000)/Eingabemaske!O$3))*(Eingabemaske!B$6/2)^2*PI()*Wasser!B193)</f>
        <v>27.145455370975462</v>
      </c>
      <c r="J192" s="14">
        <f>IF(Eingabemaske!B$2="Quader",1/(1/Wasser!AA193+1/Luft!AA193+((Eingabemaske!B$12/1000)/Eingabemaske!O$3))*(Eingabemaske!B$6*Eingabemaske!B$5+Eingabemaske!B$7*Eingabemaske!B$5)*2*Wasser!B193,1/(1/Wasser!AA193+1/Luft!AA193+((Eingabemaske!B$12/1000)/Eingabemaske!O$3))*(Eingabemaske!B$6+Eingabemaske!B$12/2000)^2*PI()*Wasser!B193)</f>
        <v>39.402860503269963</v>
      </c>
      <c r="K192" s="14">
        <f t="shared" si="15"/>
        <v>66.548315874245418</v>
      </c>
      <c r="L192" s="14">
        <f>IF(Eingabemaske!B$2="Quader",((Eingabemaske!B$6*Eingabemaske!B$7)+((Eingabemaske!B$5*Eingabemaske!B$6)+(Eingabemaske!B$5*Eingabemaske!B$6))*2)*0.9*5.67*10^-8*((F192+273.15)^4-(E192+273.15)^4),((Eingabemaske!B$6/2)^2*PI()+Eingabemaske!B$6*PI())*0.9*5.67*10^-8*((F192+273.15)^4-(E192+273.15)^4))</f>
        <v>105.81062597629595</v>
      </c>
      <c r="M192" s="14">
        <f t="shared" si="16"/>
        <v>172.35894185054138</v>
      </c>
    </row>
    <row r="193" spans="1:13" x14ac:dyDescent="0.45">
      <c r="A193">
        <f t="shared" si="19"/>
        <v>4</v>
      </c>
      <c r="B193">
        <f t="shared" si="20"/>
        <v>23.5</v>
      </c>
      <c r="C193" s="18">
        <f t="shared" si="18"/>
        <v>3.9791666666666776</v>
      </c>
      <c r="D193" s="23">
        <v>95.5</v>
      </c>
      <c r="E193" s="14">
        <f>Eingabemaske!B$15-(12/PI()*SIN(PI()/12*B193))*Eingabemaske!B$17</f>
        <v>23.299143997204894</v>
      </c>
      <c r="F193" s="14">
        <f t="shared" si="17"/>
        <v>33.727697112054955</v>
      </c>
      <c r="G19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3">
        <f>INDEX(Eingabemaske!$K$2:$K$50,(MATCH(B193,Eingabemaske!$F$2:$F$50)))</f>
        <v>0</v>
      </c>
      <c r="I193" s="14">
        <f>IF(Eingabemaske!B$2="Quader",1/(1/Wasser!Z194+1/Luft!Z194+((Eingabemaske!B$12/1000)/Eingabemaske!O$3))*Eingabemaske!B$6*Eingabemaske!B$7*Wasser!B194,1/(1/Wasser!Z194+1/Luft!Z194+((Eingabemaske!B$12/1000)/Eingabemaske!O$3))*(Eingabemaske!B$6/2)^2*PI()*Wasser!B194)</f>
        <v>26.470530238103454</v>
      </c>
      <c r="J193" s="14">
        <f>IF(Eingabemaske!B$2="Quader",1/(1/Wasser!AA194+1/Luft!AA194+((Eingabemaske!B$12/1000)/Eingabemaske!O$3))*(Eingabemaske!B$6*Eingabemaske!B$5+Eingabemaske!B$7*Eingabemaske!B$5)*2*Wasser!B194,1/(1/Wasser!AA194+1/Luft!AA194+((Eingabemaske!B$12/1000)/Eingabemaske!O$3))*(Eingabemaske!B$6+Eingabemaske!B$12/2000)^2*PI()*Wasser!B194)</f>
        <v>38.417178973327154</v>
      </c>
      <c r="K193" s="14">
        <f t="shared" si="15"/>
        <v>64.887709211430604</v>
      </c>
      <c r="L193" s="14">
        <f>IF(Eingabemaske!B$2="Quader",((Eingabemaske!B$6*Eingabemaske!B$7)+((Eingabemaske!B$5*Eingabemaske!B$6)+(Eingabemaske!B$5*Eingabemaske!B$6))*2)*0.9*5.67*10^-8*((F193+273.15)^4-(E193+273.15)^4),((Eingabemaske!B$6/2)^2*PI()+Eingabemaske!B$6*PI())*0.9*5.67*10^-8*((F193+273.15)^4-(E193+273.15)^4))</f>
        <v>103.29509673239771</v>
      </c>
      <c r="M193" s="14">
        <f t="shared" si="16"/>
        <v>168.18280594382833</v>
      </c>
    </row>
    <row r="194" spans="1:13" x14ac:dyDescent="0.45">
      <c r="A194">
        <f t="shared" si="19"/>
        <v>5</v>
      </c>
      <c r="B194">
        <f t="shared" si="20"/>
        <v>24</v>
      </c>
      <c r="C194" s="18">
        <f t="shared" si="18"/>
        <v>4.0000000000000107</v>
      </c>
      <c r="D194" s="23">
        <v>96</v>
      </c>
      <c r="E194" s="14">
        <f>Eingabemaske!B$15-(12/PI()*SIN(PI()/12*B194))*Eingabemaske!B$17</f>
        <v>23</v>
      </c>
      <c r="F194" s="14">
        <f t="shared" si="17"/>
        <v>33.234433823464379</v>
      </c>
      <c r="G19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4">
        <f>INDEX(Eingabemaske!$K$2:$K$50,(MATCH(B194,Eingabemaske!$F$2:$F$50)))</f>
        <v>0</v>
      </c>
      <c r="I194" s="14">
        <f>IF(Eingabemaske!B$2="Quader",1/(1/Wasser!Z195+1/Luft!Z195+((Eingabemaske!B$12/1000)/Eingabemaske!O$3))*Eingabemaske!B$6*Eingabemaske!B$7*Wasser!B195,1/(1/Wasser!Z195+1/Luft!Z195+((Eingabemaske!B$12/1000)/Eingabemaske!O$3))*(Eingabemaske!B$6/2)^2*PI()*Wasser!B195)</f>
        <v>25.855181012973901</v>
      </c>
      <c r="J194" s="14">
        <f>IF(Eingabemaske!B$2="Quader",1/(1/Wasser!AA195+1/Luft!AA195+((Eingabemaske!B$12/1000)/Eingabemaske!O$3))*(Eingabemaske!B$6*Eingabemaske!B$5+Eingabemaske!B$7*Eingabemaske!B$5)*2*Wasser!B195,1/(1/Wasser!AA195+1/Luft!AA195+((Eingabemaske!B$12/1000)/Eingabemaske!O$3))*(Eingabemaske!B$6+Eingabemaske!B$12/2000)^2*PI()*Wasser!B195)</f>
        <v>37.518614614350639</v>
      </c>
      <c r="K194" s="14">
        <f t="shared" si="15"/>
        <v>63.37379562732454</v>
      </c>
      <c r="L194" s="14">
        <f>IF(Eingabemaske!B$2="Quader",((Eingabemaske!B$6*Eingabemaske!B$7)+((Eingabemaske!B$5*Eingabemaske!B$6)+(Eingabemaske!B$5*Eingabemaske!B$6))*2)*0.9*5.67*10^-8*((F194+273.15)^4-(E194+273.15)^4),((Eingabemaske!B$6/2)^2*PI()+Eingabemaske!B$6*PI())*0.9*5.67*10^-8*((F194+273.15)^4-(E194+273.15)^4))</f>
        <v>100.97240227797636</v>
      </c>
      <c r="M194" s="14">
        <f t="shared" si="16"/>
        <v>164.3461979053009</v>
      </c>
    </row>
    <row r="195" spans="1:13" x14ac:dyDescent="0.45">
      <c r="A195">
        <f t="shared" si="19"/>
        <v>5</v>
      </c>
      <c r="B195">
        <f t="shared" si="20"/>
        <v>0.5</v>
      </c>
      <c r="C195" s="18">
        <f t="shared" si="18"/>
        <v>4.0208333333333437</v>
      </c>
      <c r="D195" s="23">
        <v>96.5</v>
      </c>
      <c r="E195" s="14">
        <f>Eingabemaske!B$15-(12/PI()*SIN(PI()/12*B195))*Eingabemaske!B$17</f>
        <v>22.70085600279511</v>
      </c>
      <c r="F195" s="14">
        <f t="shared" si="17"/>
        <v>32.752422921153702</v>
      </c>
      <c r="G19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5">
        <f>INDEX(Eingabemaske!$K$2:$K$50,(MATCH(B195,Eingabemaske!$F$2:$F$50)))</f>
        <v>0</v>
      </c>
      <c r="I195" s="14">
        <f>IF(Eingabemaske!B$2="Quader",1/(1/Wasser!Z196+1/Luft!Z196+((Eingabemaske!B$12/1000)/Eingabemaske!O$3))*Eingabemaske!B$6*Eingabemaske!B$7*Wasser!B196,1/(1/Wasser!Z196+1/Luft!Z196+((Eingabemaske!B$12/1000)/Eingabemaske!O$3))*(Eingabemaske!B$6/2)^2*PI()*Wasser!B196)</f>
        <v>25.278688059916529</v>
      </c>
      <c r="J195" s="14">
        <f>IF(Eingabemaske!B$2="Quader",1/(1/Wasser!AA196+1/Luft!AA196+((Eingabemaske!B$12/1000)/Eingabemaske!O$3))*(Eingabemaske!B$6*Eingabemaske!B$5+Eingabemaske!B$7*Eingabemaske!B$5)*2*Wasser!B196,1/(1/Wasser!AA196+1/Luft!AA196+((Eingabemaske!B$12/1000)/Eingabemaske!O$3))*(Eingabemaske!B$6+Eingabemaske!B$12/2000)^2*PI()*Wasser!B196)</f>
        <v>36.676957391290792</v>
      </c>
      <c r="K195" s="14">
        <f t="shared" ref="K195:K258" si="21">I195+J195</f>
        <v>61.955645451207317</v>
      </c>
      <c r="L195" s="14">
        <f>IF(Eingabemaske!B$2="Quader",((Eingabemaske!B$6*Eingabemaske!B$7)+((Eingabemaske!B$5*Eingabemaske!B$6)+(Eingabemaske!B$5*Eingabemaske!B$6))*2)*0.9*5.67*10^-8*((F195+273.15)^4-(E195+273.15)^4),((Eingabemaske!B$6/2)^2*PI()+Eingabemaske!B$6*PI())*0.9*5.67*10^-8*((F195+273.15)^4-(E195+273.15)^4))</f>
        <v>98.782109267874759</v>
      </c>
      <c r="M195" s="14">
        <f t="shared" ref="M195:M258" si="22">K195+L195</f>
        <v>160.73775471908209</v>
      </c>
    </row>
    <row r="196" spans="1:13" x14ac:dyDescent="0.45">
      <c r="A196">
        <f t="shared" si="19"/>
        <v>5</v>
      </c>
      <c r="B196">
        <f t="shared" si="20"/>
        <v>1</v>
      </c>
      <c r="C196" s="18">
        <f t="shared" si="18"/>
        <v>4.0416666666666767</v>
      </c>
      <c r="D196" s="23">
        <v>97</v>
      </c>
      <c r="E196" s="14">
        <f>Eingabemaske!B$15-(12/PI()*SIN(PI()/12*B196))*Eingabemaske!B$17</f>
        <v>22.406830442320778</v>
      </c>
      <c r="F196" s="14">
        <f t="shared" ref="F196:F259" si="23">F195+(1/G196*(H195-I195-J195-L195)*30*60)</f>
        <v>32.280995220513006</v>
      </c>
      <c r="G19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6">
        <f>INDEX(Eingabemaske!$K$2:$K$50,(MATCH(B196,Eingabemaske!$F$2:$F$50)))</f>
        <v>0</v>
      </c>
      <c r="I196" s="14">
        <f>IF(Eingabemaske!B$2="Quader",1/(1/Wasser!Z197+1/Luft!Z197+((Eingabemaske!B$12/1000)/Eingabemaske!O$3))*Eingabemaske!B$6*Eingabemaske!B$7*Wasser!B197,1/(1/Wasser!Z197+1/Luft!Z197+((Eingabemaske!B$12/1000)/Eingabemaske!O$3))*(Eingabemaske!B$6/2)^2*PI()*Wasser!B197)</f>
        <v>24.721776287918519</v>
      </c>
      <c r="J196" s="14">
        <f>IF(Eingabemaske!B$2="Quader",1/(1/Wasser!AA197+1/Luft!AA197+((Eingabemaske!B$12/1000)/Eingabemaske!O$3))*(Eingabemaske!B$6*Eingabemaske!B$5+Eingabemaske!B$7*Eingabemaske!B$5)*2*Wasser!B197,1/(1/Wasser!AA197+1/Luft!AA197+((Eingabemaske!B$12/1000)/Eingabemaske!O$3))*(Eingabemaske!B$6+Eingabemaske!B$12/2000)^2*PI()*Wasser!B197)</f>
        <v>35.864139736557675</v>
      </c>
      <c r="K196" s="14">
        <f t="shared" si="21"/>
        <v>60.585916024476191</v>
      </c>
      <c r="L196" s="14">
        <f>IF(Eingabemaske!B$2="Quader",((Eingabemaske!B$6*Eingabemaske!B$7)+((Eingabemaske!B$5*Eingabemaske!B$6)+(Eingabemaske!B$5*Eingabemaske!B$6))*2)*0.9*5.67*10^-8*((F196+273.15)^4-(E196+273.15)^4),((Eingabemaske!B$6/2)^2*PI()+Eingabemaske!B$6*PI())*0.9*5.67*10^-8*((F196+273.15)^4-(E196+273.15)^4))</f>
        <v>96.667966792334468</v>
      </c>
      <c r="M196" s="14">
        <f t="shared" si="22"/>
        <v>157.25388281681066</v>
      </c>
    </row>
    <row r="197" spans="1:13" x14ac:dyDescent="0.45">
      <c r="A197">
        <f t="shared" si="19"/>
        <v>5</v>
      </c>
      <c r="B197">
        <f t="shared" si="20"/>
        <v>1.5</v>
      </c>
      <c r="C197" s="18">
        <f t="shared" si="18"/>
        <v>4.0625000000000098</v>
      </c>
      <c r="D197" s="23">
        <v>97.5</v>
      </c>
      <c r="E197" s="14">
        <f>Eingabemaske!B$15-(12/PI()*SIN(PI()/12*B197))*Eingabemaske!B$17</f>
        <v>22.122954177436011</v>
      </c>
      <c r="F197" s="14">
        <f t="shared" si="23"/>
        <v>31.819785366470231</v>
      </c>
      <c r="G19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7">
        <f>INDEX(Eingabemaske!$K$2:$K$50,(MATCH(B197,Eingabemaske!$F$2:$F$50)))</f>
        <v>0</v>
      </c>
      <c r="I197" s="14">
        <f>IF(Eingabemaske!B$2="Quader",1/(1/Wasser!Z198+1/Luft!Z198+((Eingabemaske!B$12/1000)/Eingabemaske!O$3))*Eingabemaske!B$6*Eingabemaske!B$7*Wasser!B198,1/(1/Wasser!Z198+1/Luft!Z198+((Eingabemaske!B$12/1000)/Eingabemaske!O$3))*(Eingabemaske!B$6/2)^2*PI()*Wasser!B198)</f>
        <v>24.166774263299367</v>
      </c>
      <c r="J197" s="14">
        <f>IF(Eingabemaske!B$2="Quader",1/(1/Wasser!AA198+1/Luft!AA198+((Eingabemaske!B$12/1000)/Eingabemaske!O$3))*(Eingabemaske!B$6*Eingabemaske!B$5+Eingabemaske!B$7*Eingabemaske!B$5)*2*Wasser!B198,1/(1/Wasser!AA198+1/Luft!AA198+((Eingabemaske!B$12/1000)/Eingabemaske!O$3))*(Eingabemaske!B$6+Eingabemaske!B$12/2000)^2*PI()*Wasser!B198)</f>
        <v>35.054460830062709</v>
      </c>
      <c r="K197" s="14">
        <f t="shared" si="21"/>
        <v>59.221235093362075</v>
      </c>
      <c r="L197" s="14">
        <f>IF(Eingabemaske!B$2="Quader",((Eingabemaske!B$6*Eingabemaske!B$7)+((Eingabemaske!B$5*Eingabemaske!B$6)+(Eingabemaske!B$5*Eingabemaske!B$6))*2)*0.9*5.67*10^-8*((F197+273.15)^4-(E197+273.15)^4),((Eingabemaske!B$6/2)^2*PI()+Eingabemaske!B$6*PI())*0.9*5.67*10^-8*((F197+273.15)^4-(E197+273.15)^4))</f>
        <v>94.578382216767338</v>
      </c>
      <c r="M197" s="14">
        <f t="shared" si="22"/>
        <v>153.79961731012941</v>
      </c>
    </row>
    <row r="198" spans="1:13" x14ac:dyDescent="0.45">
      <c r="A198">
        <f t="shared" si="19"/>
        <v>5</v>
      </c>
      <c r="B198">
        <f t="shared" si="20"/>
        <v>2</v>
      </c>
      <c r="C198" s="18">
        <f t="shared" si="18"/>
        <v>4.0833333333333428</v>
      </c>
      <c r="D198" s="23">
        <v>98</v>
      </c>
      <c r="E198" s="14">
        <f>Eingabemaske!B$15-(12/PI()*SIN(PI()/12*B198))*Eingabemaske!B$17</f>
        <v>21.854084409738356</v>
      </c>
      <c r="F198" s="14">
        <f t="shared" si="23"/>
        <v>31.368706526438842</v>
      </c>
      <c r="G19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8">
        <f>INDEX(Eingabemaske!$K$2:$K$50,(MATCH(B198,Eingabemaske!$F$2:$F$50)))</f>
        <v>0</v>
      </c>
      <c r="I198" s="14">
        <f>IF(Eingabemaske!B$2="Quader",1/(1/Wasser!Z199+1/Luft!Z199+((Eingabemaske!B$12/1000)/Eingabemaske!O$3))*Eingabemaske!B$6*Eingabemaske!B$7*Wasser!B199,1/(1/Wasser!Z199+1/Luft!Z199+((Eingabemaske!B$12/1000)/Eingabemaske!O$3))*(Eingabemaske!B$6/2)^2*PI()*Wasser!B199)</f>
        <v>23.597784767433954</v>
      </c>
      <c r="J198" s="14">
        <f>IF(Eingabemaske!B$2="Quader",1/(1/Wasser!AA199+1/Luft!AA199+((Eingabemaske!B$12/1000)/Eingabemaske!O$3))*(Eingabemaske!B$6*Eingabemaske!B$5+Eingabemaske!B$7*Eingabemaske!B$5)*2*Wasser!B199,1/(1/Wasser!AA199+1/Luft!AA199+((Eingabemaske!B$12/1000)/Eingabemaske!O$3))*(Eingabemaske!B$6+Eingabemaske!B$12/2000)^2*PI()*Wasser!B199)</f>
        <v>34.22482945483236</v>
      </c>
      <c r="K198" s="14">
        <f t="shared" si="21"/>
        <v>57.82261422226631</v>
      </c>
      <c r="L198" s="14">
        <f>IF(Eingabemaske!B$2="Quader",((Eingabemaske!B$6*Eingabemaske!B$7)+((Eingabemaske!B$5*Eingabemaske!B$6)+(Eingabemaske!B$5*Eingabemaske!B$6))*2)*0.9*5.67*10^-8*((F198+273.15)^4-(E198+273.15)^4),((Eingabemaske!B$6/2)^2*PI()+Eingabemaske!B$6*PI())*0.9*5.67*10^-8*((F198+273.15)^4-(E198+273.15)^4))</f>
        <v>92.466832299592369</v>
      </c>
      <c r="M198" s="14">
        <f t="shared" si="22"/>
        <v>150.28944652185868</v>
      </c>
    </row>
    <row r="199" spans="1:13" x14ac:dyDescent="0.45">
      <c r="A199">
        <f t="shared" si="19"/>
        <v>5</v>
      </c>
      <c r="B199">
        <f t="shared" si="20"/>
        <v>2.5</v>
      </c>
      <c r="C199" s="18">
        <f t="shared" si="18"/>
        <v>4.1041666666666758</v>
      </c>
      <c r="D199" s="23">
        <v>98.5</v>
      </c>
      <c r="E199" s="14">
        <f>Eingabemaske!B$15-(12/PI()*SIN(PI()/12*B199))*Eingabemaske!B$17</f>
        <v>21.604821575497898</v>
      </c>
      <c r="F199" s="14">
        <f t="shared" si="23"/>
        <v>30.927922664998281</v>
      </c>
      <c r="G19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199">
        <f>INDEX(Eingabemaske!$K$2:$K$50,(MATCH(B199,Eingabemaske!$F$2:$F$50)))</f>
        <v>0</v>
      </c>
      <c r="I199" s="14">
        <f>IF(Eingabemaske!B$2="Quader",1/(1/Wasser!Z200+1/Luft!Z200+((Eingabemaske!B$12/1000)/Eingabemaske!O$3))*Eingabemaske!B$6*Eingabemaske!B$7*Wasser!B200,1/(1/Wasser!Z200+1/Luft!Z200+((Eingabemaske!B$12/1000)/Eingabemaske!O$3))*(Eingabemaske!B$6/2)^2*PI()*Wasser!B200)</f>
        <v>23.000857837232722</v>
      </c>
      <c r="J199" s="14">
        <f>IF(Eingabemaske!B$2="Quader",1/(1/Wasser!AA200+1/Luft!AA200+((Eingabemaske!B$12/1000)/Eingabemaske!O$3))*(Eingabemaske!B$6*Eingabemaske!B$5+Eingabemaske!B$7*Eingabemaske!B$5)*2*Wasser!B200,1/(1/Wasser!AA200+1/Luft!AA200+((Eingabemaske!B$12/1000)/Eingabemaske!O$3))*(Eingabemaske!B$6+Eingabemaske!B$12/2000)^2*PI()*Wasser!B200)</f>
        <v>33.35501178888142</v>
      </c>
      <c r="K199" s="14">
        <f t="shared" si="21"/>
        <v>56.355869626114142</v>
      </c>
      <c r="L199" s="14">
        <f>IF(Eingabemaske!B$2="Quader",((Eingabemaske!B$6*Eingabemaske!B$7)+((Eingabemaske!B$5*Eingabemaske!B$6)+(Eingabemaske!B$5*Eingabemaske!B$6))*2)*0.9*5.67*10^-8*((F199+273.15)^4-(E199+273.15)^4),((Eingabemaske!B$6/2)^2*PI()+Eingabemaske!B$6*PI())*0.9*5.67*10^-8*((F199+273.15)^4-(E199+273.15)^4))</f>
        <v>90.29220082479776</v>
      </c>
      <c r="M199" s="14">
        <f t="shared" si="22"/>
        <v>146.64807045091192</v>
      </c>
    </row>
    <row r="200" spans="1:13" x14ac:dyDescent="0.45">
      <c r="A200">
        <f t="shared" si="19"/>
        <v>5</v>
      </c>
      <c r="B200">
        <f t="shared" si="20"/>
        <v>3</v>
      </c>
      <c r="C200" s="18">
        <f t="shared" si="18"/>
        <v>4.1250000000000089</v>
      </c>
      <c r="D200" s="23">
        <v>99</v>
      </c>
      <c r="E200" s="14">
        <f>Eingabemaske!B$15-(12/PI()*SIN(PI()/12*B200))*Eingabemaske!B$17</f>
        <v>21.379430630917209</v>
      </c>
      <c r="F200" s="14">
        <f t="shared" si="23"/>
        <v>30.497818594072989</v>
      </c>
      <c r="G20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0">
        <f>INDEX(Eingabemaske!$K$2:$K$50,(MATCH(B200,Eingabemaske!$F$2:$F$50)))</f>
        <v>0</v>
      </c>
      <c r="I200" s="14">
        <f>IF(Eingabemaske!B$2="Quader",1/(1/Wasser!Z201+1/Luft!Z201+((Eingabemaske!B$12/1000)/Eingabemaske!O$3))*Eingabemaske!B$6*Eingabemaske!B$7*Wasser!B201,1/(1/Wasser!Z201+1/Luft!Z201+((Eingabemaske!B$12/1000)/Eingabemaske!O$3))*(Eingabemaske!B$6/2)^2*PI()*Wasser!B201)</f>
        <v>22.364156334593403</v>
      </c>
      <c r="J200" s="14">
        <f>IF(Eingabemaske!B$2="Quader",1/(1/Wasser!AA201+1/Luft!AA201+((Eingabemaske!B$12/1000)/Eingabemaske!O$3))*(Eingabemaske!B$6*Eingabemaske!B$5+Eingabemaske!B$7*Eingabemaske!B$5)*2*Wasser!B201,1/(1/Wasser!AA201+1/Luft!AA201+((Eingabemaske!B$12/1000)/Eingabemaske!O$3))*(Eingabemaske!B$6+Eingabemaske!B$12/2000)^2*PI()*Wasser!B201)</f>
        <v>32.427869022021106</v>
      </c>
      <c r="K200" s="14">
        <f t="shared" si="21"/>
        <v>54.792025356614509</v>
      </c>
      <c r="L200" s="14">
        <f>IF(Eingabemaske!B$2="Quader",((Eingabemaske!B$6*Eingabemaske!B$7)+((Eingabemaske!B$5*Eingabemaske!B$6)+(Eingabemaske!B$5*Eingabemaske!B$6))*2)*0.9*5.67*10^-8*((F200+273.15)^4-(E200+273.15)^4),((Eingabemaske!B$6/2)^2*PI()+Eingabemaske!B$6*PI())*0.9*5.67*10^-8*((F200+273.15)^4-(E200+273.15)^4))</f>
        <v>88.019037809900851</v>
      </c>
      <c r="M200" s="14">
        <f t="shared" si="22"/>
        <v>142.81106316651537</v>
      </c>
    </row>
    <row r="201" spans="1:13" x14ac:dyDescent="0.45">
      <c r="A201">
        <f t="shared" si="19"/>
        <v>5</v>
      </c>
      <c r="B201">
        <f t="shared" si="20"/>
        <v>3.5</v>
      </c>
      <c r="C201" s="18">
        <f t="shared" si="18"/>
        <v>4.1458333333333419</v>
      </c>
      <c r="D201" s="23">
        <v>99.5</v>
      </c>
      <c r="E201" s="14">
        <f>Eingabemaske!B$15-(12/PI()*SIN(PI()/12*B201))*Eingabemaske!B$17</f>
        <v>21.181768077548242</v>
      </c>
      <c r="F201" s="14">
        <f t="shared" si="23"/>
        <v>30.078968080375653</v>
      </c>
      <c r="G20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1">
        <f>INDEX(Eingabemaske!$K$2:$K$50,(MATCH(B201,Eingabemaske!$F$2:$F$50)))</f>
        <v>0</v>
      </c>
      <c r="I201" s="14">
        <f>IF(Eingabemaske!B$2="Quader",1/(1/Wasser!Z202+1/Luft!Z202+((Eingabemaske!B$12/1000)/Eingabemaske!O$3))*Eingabemaske!B$6*Eingabemaske!B$7*Wasser!B202,1/(1/Wasser!Z202+1/Luft!Z202+((Eingabemaske!B$12/1000)/Eingabemaske!O$3))*(Eingabemaske!B$6/2)^2*PI()*Wasser!B202)</f>
        <v>21.67810379292899</v>
      </c>
      <c r="J201" s="14">
        <f>IF(Eingabemaske!B$2="Quader",1/(1/Wasser!AA202+1/Luft!AA202+((Eingabemaske!B$12/1000)/Eingabemaske!O$3))*(Eingabemaske!B$6*Eingabemaske!B$5+Eingabemaske!B$7*Eingabemaske!B$5)*2*Wasser!B202,1/(1/Wasser!AA202+1/Luft!AA202+((Eingabemaske!B$12/1000)/Eingabemaske!O$3))*(Eingabemaske!B$6+Eingabemaske!B$12/2000)^2*PI()*Wasser!B202)</f>
        <v>31.429569256361656</v>
      </c>
      <c r="K201" s="14">
        <f t="shared" si="21"/>
        <v>53.107673049290646</v>
      </c>
      <c r="L201" s="14">
        <f>IF(Eingabemaske!B$2="Quader",((Eingabemaske!B$6*Eingabemaske!B$7)+((Eingabemaske!B$5*Eingabemaske!B$6)+(Eingabemaske!B$5*Eingabemaske!B$6))*2)*0.9*5.67*10^-8*((F201+273.15)^4-(E201+273.15)^4),((Eingabemaske!B$6/2)^2*PI()+Eingabemaske!B$6*PI())*0.9*5.67*10^-8*((F201+273.15)^4-(E201+273.15)^4))</f>
        <v>85.617738771010337</v>
      </c>
      <c r="M201" s="14">
        <f t="shared" si="22"/>
        <v>138.72541182030099</v>
      </c>
    </row>
    <row r="202" spans="1:13" x14ac:dyDescent="0.45">
      <c r="A202">
        <f t="shared" si="19"/>
        <v>5</v>
      </c>
      <c r="B202">
        <f t="shared" si="20"/>
        <v>4</v>
      </c>
      <c r="C202" s="18">
        <f t="shared" si="18"/>
        <v>4.166666666666675</v>
      </c>
      <c r="D202" s="23">
        <v>100</v>
      </c>
      <c r="E202" s="14">
        <f>Eingabemaske!B$15-(12/PI()*SIN(PI()/12*B202))*Eingabemaske!B$17</f>
        <v>21.015215976481549</v>
      </c>
      <c r="F202" s="14">
        <f t="shared" si="23"/>
        <v>29.672100371982097</v>
      </c>
      <c r="G20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2">
        <f>INDEX(Eingabemaske!$K$2:$K$50,(MATCH(B202,Eingabemaske!$F$2:$F$50)))</f>
        <v>0</v>
      </c>
      <c r="I202" s="14">
        <f>IF(Eingabemaske!B$2="Quader",1/(1/Wasser!Z203+1/Luft!Z203+((Eingabemaske!B$12/1000)/Eingabemaske!O$3))*Eingabemaske!B$6*Eingabemaske!B$7*Wasser!B203,1/(1/Wasser!Z203+1/Luft!Z203+((Eingabemaske!B$12/1000)/Eingabemaske!O$3))*(Eingabemaske!B$6/2)^2*PI()*Wasser!B203)</f>
        <v>20.935504647041409</v>
      </c>
      <c r="J202" s="14">
        <f>IF(Eingabemaske!B$2="Quader",1/(1/Wasser!AA203+1/Luft!AA203+((Eingabemaske!B$12/1000)/Eingabemaske!O$3))*(Eingabemaske!B$6*Eingabemaske!B$5+Eingabemaske!B$7*Eingabemaske!B$5)*2*Wasser!B203,1/(1/Wasser!AA203+1/Luft!AA203+((Eingabemaske!B$12/1000)/Eingabemaske!O$3))*(Eingabemaske!B$6+Eingabemaske!B$12/2000)^2*PI()*Wasser!B203)</f>
        <v>30.349758715074447</v>
      </c>
      <c r="K202" s="14">
        <f t="shared" si="21"/>
        <v>51.285263362115856</v>
      </c>
      <c r="L202" s="14">
        <f>IF(Eingabemaske!B$2="Quader",((Eingabemaske!B$6*Eingabemaske!B$7)+((Eingabemaske!B$5*Eingabemaske!B$6)+(Eingabemaske!B$5*Eingabemaske!B$6))*2)*0.9*5.67*10^-8*((F202+273.15)^4-(E202+273.15)^4),((Eingabemaske!B$6/2)^2*PI()+Eingabemaske!B$6*PI())*0.9*5.67*10^-8*((F202+273.15)^4-(E202+273.15)^4))</f>
        <v>83.06464539684012</v>
      </c>
      <c r="M202" s="14">
        <f t="shared" si="22"/>
        <v>134.34990875895596</v>
      </c>
    </row>
    <row r="203" spans="1:13" x14ac:dyDescent="0.45">
      <c r="A203">
        <f t="shared" si="19"/>
        <v>5</v>
      </c>
      <c r="B203">
        <f t="shared" si="20"/>
        <v>4.5</v>
      </c>
      <c r="C203" s="18">
        <f t="shared" si="18"/>
        <v>4.187500000000008</v>
      </c>
      <c r="D203" s="23">
        <v>100.5</v>
      </c>
      <c r="E203" s="14">
        <f>Eingabemaske!B$15-(12/PI()*SIN(PI()/12*B203))*Eingabemaske!B$17</f>
        <v>20.882624080343351</v>
      </c>
      <c r="F203" s="14">
        <f t="shared" si="23"/>
        <v>29.278065574879115</v>
      </c>
      <c r="G20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3">
        <f>INDEX(Eingabemaske!$K$2:$K$50,(MATCH(B203,Eingabemaske!$F$2:$F$50)))</f>
        <v>0</v>
      </c>
      <c r="I203" s="14">
        <f>IF(Eingabemaske!B$2="Quader",1/(1/Wasser!Z204+1/Luft!Z204+((Eingabemaske!B$12/1000)/Eingabemaske!O$3))*Eingabemaske!B$6*Eingabemaske!B$7*Wasser!B204,1/(1/Wasser!Z204+1/Luft!Z204+((Eingabemaske!B$12/1000)/Eingabemaske!O$3))*(Eingabemaske!B$6/2)^2*PI()*Wasser!B204)</f>
        <v>20.131627888075791</v>
      </c>
      <c r="J203" s="14">
        <f>IF(Eingabemaske!B$2="Quader",1/(1/Wasser!AA204+1/Luft!AA204+((Eingabemaske!B$12/1000)/Eingabemaske!O$3))*(Eingabemaske!B$6*Eingabemaske!B$5+Eingabemaske!B$7*Eingabemaske!B$5)*2*Wasser!B204,1/(1/Wasser!AA204+1/Luft!AA204+((Eingabemaske!B$12/1000)/Eingabemaske!O$3))*(Eingabemaske!B$6+Eingabemaske!B$12/2000)^2*PI()*Wasser!B204)</f>
        <v>29.181678735065169</v>
      </c>
      <c r="K203" s="14">
        <f t="shared" si="21"/>
        <v>49.31330662314096</v>
      </c>
      <c r="L203" s="14">
        <f>IF(Eingabemaske!B$2="Quader",((Eingabemaske!B$6*Eingabemaske!B$7)+((Eingabemaske!B$5*Eingabemaske!B$6)+(Eingabemaske!B$5*Eingabemaske!B$6))*2)*0.9*5.67*10^-8*((F203+273.15)^4-(E203+273.15)^4),((Eingabemaske!B$6/2)^2*PI()+Eingabemaske!B$6*PI())*0.9*5.67*10^-8*((F203+273.15)^4-(E203+273.15)^4))</f>
        <v>80.342071203873914</v>
      </c>
      <c r="M203" s="14">
        <f t="shared" si="22"/>
        <v>129.65537782701489</v>
      </c>
    </row>
    <row r="204" spans="1:13" x14ac:dyDescent="0.45">
      <c r="A204">
        <f t="shared" si="19"/>
        <v>5</v>
      </c>
      <c r="B204">
        <f t="shared" si="20"/>
        <v>5</v>
      </c>
      <c r="C204" s="18">
        <f t="shared" si="18"/>
        <v>4.208333333333341</v>
      </c>
      <c r="D204" s="23">
        <v>101</v>
      </c>
      <c r="E204" s="14">
        <f>Eingabemaske!B$15-(12/PI()*SIN(PI()/12*B204))*Eingabemaske!B$17</f>
        <v>20.786261073237988</v>
      </c>
      <c r="F204" s="14">
        <f t="shared" si="23"/>
        <v>28.897799365788945</v>
      </c>
      <c r="G20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4">
        <f>INDEX(Eingabemaske!$K$2:$K$50,(MATCH(B204,Eingabemaske!$F$2:$F$50)))</f>
        <v>0</v>
      </c>
      <c r="I204" s="14">
        <f>IF(Eingabemaske!B$2="Quader",1/(1/Wasser!Z205+1/Luft!Z205+((Eingabemaske!B$12/1000)/Eingabemaske!O$3))*Eingabemaske!B$6*Eingabemaske!B$7*Wasser!B205,1/(1/Wasser!Z205+1/Luft!Z205+((Eingabemaske!B$12/1000)/Eingabemaske!O$3))*(Eingabemaske!B$6/2)^2*PI()*Wasser!B205)</f>
        <v>19.264246595027121</v>
      </c>
      <c r="J204" s="14">
        <f>IF(Eingabemaske!B$2="Quader",1/(1/Wasser!AA205+1/Luft!AA205+((Eingabemaske!B$12/1000)/Eingabemaske!O$3))*(Eingabemaske!B$6*Eingabemaske!B$5+Eingabemaske!B$7*Eingabemaske!B$5)*2*Wasser!B205,1/(1/Wasser!AA205+1/Luft!AA205+((Eingabemaske!B$12/1000)/Eingabemaske!O$3))*(Eingabemaske!B$6+Eingabemaske!B$12/2000)^2*PI()*Wasser!B205)</f>
        <v>27.922217205418274</v>
      </c>
      <c r="K204" s="14">
        <f t="shared" si="21"/>
        <v>47.186463800445395</v>
      </c>
      <c r="L204" s="14">
        <f>IF(Eingabemaske!B$2="Quader",((Eingabemaske!B$6*Eingabemaske!B$7)+((Eingabemaske!B$5*Eingabemaske!B$6)+(Eingabemaske!B$5*Eingabemaske!B$6))*2)*0.9*5.67*10^-8*((F204+273.15)^4-(E204+273.15)^4),((Eingabemaske!B$6/2)^2*PI()+Eingabemaske!B$6*PI())*0.9*5.67*10^-8*((F204+273.15)^4-(E204+273.15)^4))</f>
        <v>77.438257269017228</v>
      </c>
      <c r="M204" s="14">
        <f t="shared" si="22"/>
        <v>124.62472106946262</v>
      </c>
    </row>
    <row r="205" spans="1:13" x14ac:dyDescent="0.45">
      <c r="A205">
        <f t="shared" si="19"/>
        <v>5</v>
      </c>
      <c r="B205">
        <f t="shared" si="20"/>
        <v>5.5</v>
      </c>
      <c r="C205" s="18">
        <f t="shared" si="18"/>
        <v>4.2291666666666741</v>
      </c>
      <c r="D205" s="23">
        <v>101.5</v>
      </c>
      <c r="E205" s="14">
        <f>Eingabemaske!B$15-(12/PI()*SIN(PI()/12*B205))*Eingabemaske!B$17</f>
        <v>20.727775752933908</v>
      </c>
      <c r="F205" s="14">
        <f t="shared" si="23"/>
        <v>28.53228756801969</v>
      </c>
      <c r="G20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5">
        <f>INDEX(Eingabemaske!$K$2:$K$50,(MATCH(B205,Eingabemaske!$F$2:$F$50)))</f>
        <v>0</v>
      </c>
      <c r="I205" s="14">
        <f>IF(Eingabemaske!B$2="Quader",1/(1/Wasser!Z206+1/Luft!Z206+((Eingabemaske!B$12/1000)/Eingabemaske!O$3))*Eingabemaske!B$6*Eingabemaske!B$7*Wasser!B206,1/(1/Wasser!Z206+1/Luft!Z206+((Eingabemaske!B$12/1000)/Eingabemaske!O$3))*(Eingabemaske!B$6/2)^2*PI()*Wasser!B206)</f>
        <v>18.333627564537156</v>
      </c>
      <c r="J205" s="14">
        <f>IF(Eingabemaske!B$2="Quader",1/(1/Wasser!AA206+1/Luft!AA206+((Eingabemaske!B$12/1000)/Eingabemaske!O$3))*(Eingabemaske!B$6*Eingabemaske!B$5+Eingabemaske!B$7*Eingabemaske!B$5)*2*Wasser!B206,1/(1/Wasser!AA206+1/Luft!AA206+((Eingabemaske!B$12/1000)/Eingabemaske!O$3))*(Eingabemaske!B$6+Eingabemaske!B$12/2000)^2*PI()*Wasser!B206)</f>
        <v>26.57188586375942</v>
      </c>
      <c r="K205" s="14">
        <f t="shared" si="21"/>
        <v>44.905513428296572</v>
      </c>
      <c r="L205" s="14">
        <f>IF(Eingabemaske!B$2="Quader",((Eingabemaske!B$6*Eingabemaske!B$7)+((Eingabemaske!B$5*Eingabemaske!B$6)+(Eingabemaske!B$5*Eingabemaske!B$6))*2)*0.9*5.67*10^-8*((F205+273.15)^4-(E205+273.15)^4),((Eingabemaske!B$6/2)^2*PI()+Eingabemaske!B$6*PI())*0.9*5.67*10^-8*((F205+273.15)^4-(E205+273.15)^4))</f>
        <v>74.347263969443276</v>
      </c>
      <c r="M205" s="14">
        <f t="shared" si="22"/>
        <v>119.25277739773985</v>
      </c>
    </row>
    <row r="206" spans="1:13" x14ac:dyDescent="0.45">
      <c r="A206">
        <f t="shared" si="19"/>
        <v>5</v>
      </c>
      <c r="B206">
        <f t="shared" si="20"/>
        <v>6</v>
      </c>
      <c r="C206" s="18">
        <f t="shared" si="18"/>
        <v>4.2500000000000071</v>
      </c>
      <c r="D206" s="23">
        <v>102</v>
      </c>
      <c r="E206" s="14">
        <f>Eingabemaske!B$15-(12/PI()*SIN(PI()/12*B206))*Eingabemaske!B$17</f>
        <v>20.708168819476708</v>
      </c>
      <c r="F206" s="14">
        <f t="shared" si="23"/>
        <v>28.182531141834154</v>
      </c>
      <c r="G20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6">
        <f>INDEX(Eingabemaske!$K$2:$K$50,(MATCH(B206,Eingabemaske!$F$2:$F$50)))</f>
        <v>0</v>
      </c>
      <c r="I206" s="14">
        <f>IF(Eingabemaske!B$2="Quader",1/(1/Wasser!Z207+1/Luft!Z207+((Eingabemaske!B$12/1000)/Eingabemaske!O$3))*Eingabemaske!B$6*Eingabemaske!B$7*Wasser!B207,1/(1/Wasser!Z207+1/Luft!Z207+((Eingabemaske!B$12/1000)/Eingabemaske!O$3))*(Eingabemaske!B$6/2)^2*PI()*Wasser!B207)</f>
        <v>17.342467276136158</v>
      </c>
      <c r="J206" s="14">
        <f>IF(Eingabemaske!B$2="Quader",1/(1/Wasser!AA207+1/Luft!AA207+((Eingabemaske!B$12/1000)/Eingabemaske!O$3))*(Eingabemaske!B$6*Eingabemaske!B$5+Eingabemaske!B$7*Eingabemaske!B$5)*2*Wasser!B207,1/(1/Wasser!AA207+1/Luft!AA207+((Eingabemaske!B$12/1000)/Eingabemaske!O$3))*(Eingabemaske!B$6+Eingabemaske!B$12/2000)^2*PI()*Wasser!B207)</f>
        <v>25.134717998488458</v>
      </c>
      <c r="K206" s="14">
        <f t="shared" si="21"/>
        <v>42.477185274624617</v>
      </c>
      <c r="L206" s="14">
        <f>IF(Eingabemaske!B$2="Quader",((Eingabemaske!B$6*Eingabemaske!B$7)+((Eingabemaske!B$5*Eingabemaske!B$6)+(Eingabemaske!B$5*Eingabemaske!B$6))*2)*0.9*5.67*10^-8*((F206+273.15)^4-(E206+273.15)^4),((Eingabemaske!B$6/2)^2*PI()+Eingabemaske!B$6*PI())*0.9*5.67*10^-8*((F206+273.15)^4-(E206+273.15)^4))</f>
        <v>71.068804854391985</v>
      </c>
      <c r="M206" s="14">
        <f t="shared" si="22"/>
        <v>113.5459901290166</v>
      </c>
    </row>
    <row r="207" spans="1:13" x14ac:dyDescent="0.45">
      <c r="A207">
        <f t="shared" si="19"/>
        <v>5</v>
      </c>
      <c r="B207">
        <f t="shared" si="20"/>
        <v>6.5</v>
      </c>
      <c r="C207" s="18">
        <f t="shared" si="18"/>
        <v>4.2708333333333401</v>
      </c>
      <c r="D207" s="23">
        <v>102.5</v>
      </c>
      <c r="E207" s="14">
        <f>Eingabemaske!B$15-(12/PI()*SIN(PI()/12*B207))*Eingabemaske!B$17</f>
        <v>20.727775752933908</v>
      </c>
      <c r="F207" s="14">
        <f t="shared" si="23"/>
        <v>27.849512149892625</v>
      </c>
      <c r="G20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7">
        <f>INDEX(Eingabemaske!$K$2:$K$50,(MATCH(B207,Eingabemaske!$F$2:$F$50)))</f>
        <v>0</v>
      </c>
      <c r="I207" s="14">
        <f>IF(Eingabemaske!B$2="Quader",1/(1/Wasser!Z208+1/Luft!Z208+((Eingabemaske!B$12/1000)/Eingabemaske!O$3))*Eingabemaske!B$6*Eingabemaske!B$7*Wasser!B208,1/(1/Wasser!Z208+1/Luft!Z208+((Eingabemaske!B$12/1000)/Eingabemaske!O$3))*(Eingabemaske!B$6/2)^2*PI()*Wasser!B208)</f>
        <v>16.295772579230679</v>
      </c>
      <c r="J207" s="14">
        <f>IF(Eingabemaske!B$2="Quader",1/(1/Wasser!AA208+1/Luft!AA208+((Eingabemaske!B$12/1000)/Eingabemaske!O$3))*(Eingabemaske!B$6*Eingabemaske!B$5+Eingabemaske!B$7*Eingabemaske!B$5)*2*Wasser!B208,1/(1/Wasser!AA208+1/Luft!AA208+((Eingabemaske!B$12/1000)/Eingabemaske!O$3))*(Eingabemaske!B$6+Eingabemaske!B$12/2000)^2*PI()*Wasser!B208)</f>
        <v>23.618084449221403</v>
      </c>
      <c r="K207" s="14">
        <f t="shared" si="21"/>
        <v>39.913857028452085</v>
      </c>
      <c r="L207" s="14">
        <f>IF(Eingabemaske!B$2="Quader",((Eingabemaske!B$6*Eingabemaske!B$7)+((Eingabemaske!B$5*Eingabemaske!B$6)+(Eingabemaske!B$5*Eingabemaske!B$6))*2)*0.9*5.67*10^-8*((F207+273.15)^4-(E207+273.15)^4),((Eingabemaske!B$6/2)^2*PI()+Eingabemaske!B$6*PI())*0.9*5.67*10^-8*((F207+273.15)^4-(E207+273.15)^4))</f>
        <v>67.608028423249436</v>
      </c>
      <c r="M207" s="14">
        <f t="shared" si="22"/>
        <v>107.52188545170152</v>
      </c>
    </row>
    <row r="208" spans="1:13" x14ac:dyDescent="0.45">
      <c r="A208">
        <f t="shared" si="19"/>
        <v>5</v>
      </c>
      <c r="B208">
        <f t="shared" si="20"/>
        <v>7</v>
      </c>
      <c r="C208" s="18">
        <f t="shared" si="18"/>
        <v>4.2916666666666732</v>
      </c>
      <c r="D208" s="23">
        <v>103</v>
      </c>
      <c r="E208" s="14">
        <f>Eingabemaske!B$15-(12/PI()*SIN(PI()/12*B208))*Eingabemaske!B$17</f>
        <v>20.786261073237988</v>
      </c>
      <c r="F208" s="14">
        <f t="shared" si="23"/>
        <v>27.534161252303967</v>
      </c>
      <c r="G20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8">
        <f>INDEX(Eingabemaske!$K$2:$K$50,(MATCH(B208,Eingabemaske!$F$2:$F$50)))</f>
        <v>0</v>
      </c>
      <c r="I208" s="14">
        <f>IF(Eingabemaske!B$2="Quader",1/(1/Wasser!Z209+1/Luft!Z209+((Eingabemaske!B$12/1000)/Eingabemaske!O$3))*Eingabemaske!B$6*Eingabemaske!B$7*Wasser!B209,1/(1/Wasser!Z209+1/Luft!Z209+((Eingabemaske!B$12/1000)/Eingabemaske!O$3))*(Eingabemaske!B$6/2)^2*PI()*Wasser!B209)</f>
        <v>15.200686666959525</v>
      </c>
      <c r="J208" s="14">
        <f>IF(Eingabemaske!B$2="Quader",1/(1/Wasser!AA209+1/Luft!AA209+((Eingabemaske!B$12/1000)/Eingabemaske!O$3))*(Eingabemaske!B$6*Eingabemaske!B$5+Eingabemaske!B$7*Eingabemaske!B$5)*2*Wasser!B209,1/(1/Wasser!AA209+1/Luft!AA209+((Eingabemaske!B$12/1000)/Eingabemaske!O$3))*(Eingabemaske!B$6+Eingabemaske!B$12/2000)^2*PI()*Wasser!B209)</f>
        <v>22.032429181857015</v>
      </c>
      <c r="K208" s="14">
        <f t="shared" si="21"/>
        <v>37.233115848816539</v>
      </c>
      <c r="L208" s="14">
        <f>IF(Eingabemaske!B$2="Quader",((Eingabemaske!B$6*Eingabemaske!B$7)+((Eingabemaske!B$5*Eingabemaske!B$6)+(Eingabemaske!B$5*Eingabemaske!B$6))*2)*0.9*5.67*10^-8*((F208+273.15)^4-(E208+273.15)^4),((Eingabemaske!B$6/2)^2*PI()+Eingabemaske!B$6*PI())*0.9*5.67*10^-8*((F208+273.15)^4-(E208+273.15)^4))</f>
        <v>63.975252811936805</v>
      </c>
      <c r="M208" s="14">
        <f t="shared" si="22"/>
        <v>101.20836866075334</v>
      </c>
    </row>
    <row r="209" spans="1:13" x14ac:dyDescent="0.45">
      <c r="A209">
        <f t="shared" si="19"/>
        <v>5</v>
      </c>
      <c r="B209">
        <f t="shared" si="20"/>
        <v>7.5</v>
      </c>
      <c r="C209" s="18">
        <f t="shared" si="18"/>
        <v>4.3125000000000062</v>
      </c>
      <c r="D209" s="23">
        <v>103.5</v>
      </c>
      <c r="E209" s="14">
        <f>Eingabemaske!B$15-(12/PI()*SIN(PI()/12*B209))*Eingabemaske!B$17</f>
        <v>20.882624080343348</v>
      </c>
      <c r="F209" s="14">
        <f t="shared" si="23"/>
        <v>27.237327265747908</v>
      </c>
      <c r="G20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09">
        <f>INDEX(Eingabemaske!$K$2:$K$50,(MATCH(B209,Eingabemaske!$F$2:$F$50)))</f>
        <v>0</v>
      </c>
      <c r="I209" s="14">
        <f>IF(Eingabemaske!B$2="Quader",1/(1/Wasser!Z210+1/Luft!Z210+((Eingabemaske!B$12/1000)/Eingabemaske!O$3))*Eingabemaske!B$6*Eingabemaske!B$7*Wasser!B210,1/(1/Wasser!Z210+1/Luft!Z210+((Eingabemaske!B$12/1000)/Eingabemaske!O$3))*(Eingabemaske!B$6/2)^2*PI()*Wasser!B210)</f>
        <v>14.066263015968261</v>
      </c>
      <c r="J209" s="14">
        <f>IF(Eingabemaske!B$2="Quader",1/(1/Wasser!AA210+1/Luft!AA210+((Eingabemaske!B$12/1000)/Eingabemaske!O$3))*(Eingabemaske!B$6*Eingabemaske!B$5+Eingabemaske!B$7*Eingabemaske!B$5)*2*Wasser!B210,1/(1/Wasser!AA210+1/Luft!AA210+((Eingabemaske!B$12/1000)/Eingabemaske!O$3))*(Eingabemaske!B$6+Eingabemaske!B$12/2000)^2*PI()*Wasser!B210)</f>
        <v>20.390928982522031</v>
      </c>
      <c r="K209" s="14">
        <f t="shared" si="21"/>
        <v>34.457191998490288</v>
      </c>
      <c r="L209" s="14">
        <f>IF(Eingabemaske!B$2="Quader",((Eingabemaske!B$6*Eingabemaske!B$7)+((Eingabemaske!B$5*Eingabemaske!B$6)+(Eingabemaske!B$5*Eingabemaske!B$6))*2)*0.9*5.67*10^-8*((F209+273.15)^4-(E209+273.15)^4),((Eingabemaske!B$6/2)^2*PI()+Eingabemaske!B$6*PI())*0.9*5.67*10^-8*((F209+273.15)^4-(E209+273.15)^4))</f>
        <v>60.185657340510886</v>
      </c>
      <c r="M209" s="14">
        <f t="shared" si="22"/>
        <v>94.642849339001174</v>
      </c>
    </row>
    <row r="210" spans="1:13" x14ac:dyDescent="0.45">
      <c r="A210">
        <f t="shared" si="19"/>
        <v>5</v>
      </c>
      <c r="B210">
        <f t="shared" si="20"/>
        <v>8</v>
      </c>
      <c r="C210" s="18">
        <f t="shared" si="18"/>
        <v>4.3333333333333393</v>
      </c>
      <c r="D210" s="23">
        <v>104</v>
      </c>
      <c r="E210" s="14">
        <f>Eingabemaske!B$15-(12/PI()*SIN(PI()/12*B210))*Eingabemaske!B$17</f>
        <v>21.015215976481549</v>
      </c>
      <c r="F210" s="14">
        <f t="shared" si="23"/>
        <v>26.959749288352704</v>
      </c>
      <c r="G21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0">
        <f>INDEX(Eingabemaske!$K$2:$K$50,(MATCH(B210,Eingabemaske!$F$2:$F$50)))</f>
        <v>0</v>
      </c>
      <c r="I210" s="14">
        <f>IF(Eingabemaske!B$2="Quader",1/(1/Wasser!Z211+1/Luft!Z211+((Eingabemaske!B$12/1000)/Eingabemaske!O$3))*Eingabemaske!B$6*Eingabemaske!B$7*Wasser!B211,1/(1/Wasser!Z211+1/Luft!Z211+((Eingabemaske!B$12/1000)/Eingabemaske!O$3))*(Eingabemaske!B$6/2)^2*PI()*Wasser!B211)</f>
        <v>12.903191936729071</v>
      </c>
      <c r="J210" s="14">
        <f>IF(Eingabemaske!B$2="Quader",1/(1/Wasser!AA211+1/Luft!AA211+((Eingabemaske!B$12/1000)/Eingabemaske!O$3))*(Eingabemaske!B$6*Eingabemaske!B$5+Eingabemaske!B$7*Eingabemaske!B$5)*2*Wasser!B211,1/(1/Wasser!AA211+1/Luft!AA211+((Eingabemaske!B$12/1000)/Eingabemaske!O$3))*(Eingabemaske!B$6+Eingabemaske!B$12/2000)^2*PI()*Wasser!B211)</f>
        <v>18.709084827519344</v>
      </c>
      <c r="K210" s="14">
        <f t="shared" si="21"/>
        <v>31.612276764248413</v>
      </c>
      <c r="L210" s="14">
        <f>IF(Eingabemaske!B$2="Quader",((Eingabemaske!B$6*Eingabemaske!B$7)+((Eingabemaske!B$5*Eingabemaske!B$6)+(Eingabemaske!B$5*Eingabemaske!B$6))*2)*0.9*5.67*10^-8*((F210+273.15)^4-(E210+273.15)^4),((Eingabemaske!B$6/2)^2*PI()+Eingabemaske!B$6*PI())*0.9*5.67*10^-8*((F210+273.15)^4-(E210+273.15)^4))</f>
        <v>56.258933704459054</v>
      </c>
      <c r="M210" s="14">
        <f t="shared" si="22"/>
        <v>87.87121046870746</v>
      </c>
    </row>
    <row r="211" spans="1:13" x14ac:dyDescent="0.45">
      <c r="A211">
        <f t="shared" si="19"/>
        <v>5</v>
      </c>
      <c r="B211">
        <f t="shared" si="20"/>
        <v>8.5</v>
      </c>
      <c r="C211" s="18">
        <f t="shared" si="18"/>
        <v>4.3541666666666723</v>
      </c>
      <c r="D211" s="23">
        <v>104.5</v>
      </c>
      <c r="E211" s="14">
        <f>Eingabemaske!B$15-(12/PI()*SIN(PI()/12*B211))*Eingabemaske!B$17</f>
        <v>21.181768077548242</v>
      </c>
      <c r="F211" s="14">
        <f t="shared" si="23"/>
        <v>26.702031848065104</v>
      </c>
      <c r="G21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1">
        <f>INDEX(Eingabemaske!$K$2:$K$50,(MATCH(B211,Eingabemaske!$F$2:$F$50)))</f>
        <v>0</v>
      </c>
      <c r="I211" s="14">
        <f>IF(Eingabemaske!B$2="Quader",1/(1/Wasser!Z212+1/Luft!Z212+((Eingabemaske!B$12/1000)/Eingabemaske!O$3))*Eingabemaske!B$6*Eingabemaske!B$7*Wasser!B212,1/(1/Wasser!Z212+1/Luft!Z212+((Eingabemaske!B$12/1000)/Eingabemaske!O$3))*(Eingabemaske!B$6/2)^2*PI()*Wasser!B212)</f>
        <v>11.723486125285751</v>
      </c>
      <c r="J211" s="14">
        <f>IF(Eingabemaske!B$2="Quader",1/(1/Wasser!AA212+1/Luft!AA212+((Eingabemaske!B$12/1000)/Eingabemaske!O$3))*(Eingabemaske!B$6*Eingabemaske!B$5+Eingabemaske!B$7*Eingabemaske!B$5)*2*Wasser!B212,1/(1/Wasser!AA212+1/Luft!AA212+((Eingabemaske!B$12/1000)/Eingabemaske!O$3))*(Eingabemaske!B$6+Eingabemaske!B$12/2000)^2*PI()*Wasser!B212)</f>
        <v>17.004255126510799</v>
      </c>
      <c r="K211" s="14">
        <f t="shared" si="21"/>
        <v>28.727741251796552</v>
      </c>
      <c r="L211" s="14">
        <f>IF(Eingabemaske!B$2="Quader",((Eingabemaske!B$6*Eingabemaske!B$7)+((Eingabemaske!B$5*Eingabemaske!B$6)+(Eingabemaske!B$5*Eingabemaske!B$6))*2)*0.9*5.67*10^-8*((F211+273.15)^4-(E211+273.15)^4),((Eingabemaske!B$6/2)^2*PI()+Eingabemaske!B$6*PI())*0.9*5.67*10^-8*((F211+273.15)^4-(E211+273.15)^4))</f>
        <v>52.218898456697538</v>
      </c>
      <c r="M211" s="14">
        <f t="shared" si="22"/>
        <v>80.946639708494089</v>
      </c>
    </row>
    <row r="212" spans="1:13" x14ac:dyDescent="0.45">
      <c r="A212">
        <f t="shared" si="19"/>
        <v>5</v>
      </c>
      <c r="B212">
        <f t="shared" si="20"/>
        <v>9</v>
      </c>
      <c r="C212" s="18">
        <f t="shared" si="18"/>
        <v>4.3750000000000053</v>
      </c>
      <c r="D212" s="23">
        <v>105</v>
      </c>
      <c r="E212" s="14">
        <f>Eingabemaske!B$15-(12/PI()*SIN(PI()/12*B212))*Eingabemaske!B$17</f>
        <v>21.379430630917209</v>
      </c>
      <c r="F212" s="14">
        <f t="shared" si="23"/>
        <v>26.464623478767805</v>
      </c>
      <c r="G21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2">
        <f>INDEX(Eingabemaske!$K$2:$K$50,(MATCH(B212,Eingabemaske!$F$2:$F$50)))</f>
        <v>0</v>
      </c>
      <c r="I212" s="14">
        <f>IF(Eingabemaske!B$2="Quader",1/(1/Wasser!Z213+1/Luft!Z213+((Eingabemaske!B$12/1000)/Eingabemaske!O$3))*Eingabemaske!B$6*Eingabemaske!B$7*Wasser!B213,1/(1/Wasser!Z213+1/Luft!Z213+((Eingabemaske!B$12/1000)/Eingabemaske!O$3))*(Eingabemaske!B$6/2)^2*PI()*Wasser!B213)</f>
        <v>10.540133077061196</v>
      </c>
      <c r="J212" s="14">
        <f>IF(Eingabemaske!B$2="Quader",1/(1/Wasser!AA213+1/Luft!AA213+((Eingabemaske!B$12/1000)/Eingabemaske!O$3))*(Eingabemaske!B$6*Eingabemaske!B$5+Eingabemaske!B$7*Eingabemaske!B$5)*2*Wasser!B213,1/(1/Wasser!AA213+1/Luft!AA213+((Eingabemaske!B$12/1000)/Eingabemaske!O$3))*(Eingabemaske!B$6+Eingabemaske!B$12/2000)^2*PI()*Wasser!B213)</f>
        <v>15.295143209979489</v>
      </c>
      <c r="K212" s="14">
        <f t="shared" si="21"/>
        <v>25.835276287040685</v>
      </c>
      <c r="L212" s="14">
        <f>IF(Eingabemaske!B$2="Quader",((Eingabemaske!B$6*Eingabemaske!B$7)+((Eingabemaske!B$5*Eingabemaske!B$6)+(Eingabemaske!B$5*Eingabemaske!B$6))*2)*0.9*5.67*10^-8*((F212+273.15)^4-(E212+273.15)^4),((Eingabemaske!B$6/2)^2*PI()+Eingabemaske!B$6*PI())*0.9*5.67*10^-8*((F212+273.15)^4-(E212+273.15)^4))</f>
        <v>48.093067473376806</v>
      </c>
      <c r="M212" s="14">
        <f t="shared" si="22"/>
        <v>73.928343760417491</v>
      </c>
    </row>
    <row r="213" spans="1:13" x14ac:dyDescent="0.45">
      <c r="A213">
        <f t="shared" si="19"/>
        <v>5</v>
      </c>
      <c r="B213">
        <f t="shared" si="20"/>
        <v>9.5</v>
      </c>
      <c r="C213" s="18">
        <f t="shared" si="18"/>
        <v>4.3958333333333384</v>
      </c>
      <c r="D213" s="23">
        <v>105.5</v>
      </c>
      <c r="E213" s="14">
        <f>Eingabemaske!B$15-(12/PI()*SIN(PI()/12*B213))*Eingabemaske!B$17</f>
        <v>21.604821575497898</v>
      </c>
      <c r="F213" s="14">
        <f t="shared" si="23"/>
        <v>26.247799067029202</v>
      </c>
      <c r="G21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3">
        <f>INDEX(Eingabemaske!$K$2:$K$50,(MATCH(B213,Eingabemaske!$F$2:$F$50)))</f>
        <v>0</v>
      </c>
      <c r="I213" s="14">
        <f>IF(Eingabemaske!B$2="Quader",1/(1/Wasser!Z214+1/Luft!Z214+((Eingabemaske!B$12/1000)/Eingabemaske!O$3))*Eingabemaske!B$6*Eingabemaske!B$7*Wasser!B214,1/(1/Wasser!Z214+1/Luft!Z214+((Eingabemaske!B$12/1000)/Eingabemaske!O$3))*(Eingabemaske!B$6/2)^2*PI()*Wasser!B214)</f>
        <v>9.3667233744450638</v>
      </c>
      <c r="J213" s="14">
        <f>IF(Eingabemaske!B$2="Quader",1/(1/Wasser!AA214+1/Luft!AA214+((Eingabemaske!B$12/1000)/Eingabemaske!O$3))*(Eingabemaske!B$6*Eingabemaske!B$5+Eingabemaske!B$7*Eingabemaske!B$5)*2*Wasser!B214,1/(1/Wasser!AA214+1/Luft!AA214+((Eingabemaske!B$12/1000)/Eingabemaske!O$3))*(Eingabemaske!B$6+Eingabemaske!B$12/2000)^2*PI()*Wasser!B214)</f>
        <v>13.601253072882603</v>
      </c>
      <c r="K213" s="14">
        <f t="shared" si="21"/>
        <v>22.967976447327665</v>
      </c>
      <c r="L213" s="14">
        <f>IF(Eingabemaske!B$2="Quader",((Eingabemaske!B$6*Eingabemaske!B$7)+((Eingabemaske!B$5*Eingabemaske!B$6)+(Eingabemaske!B$5*Eingabemaske!B$6))*2)*0.9*5.67*10^-8*((F213+273.15)^4-(E213+273.15)^4),((Eingabemaske!B$6/2)^2*PI()+Eingabemaske!B$6*PI())*0.9*5.67*10^-8*((F213+273.15)^4-(E213+273.15)^4))</f>
        <v>43.91219245248471</v>
      </c>
      <c r="M213" s="14">
        <f t="shared" si="22"/>
        <v>66.880168899812375</v>
      </c>
    </row>
    <row r="214" spans="1:13" x14ac:dyDescent="0.45">
      <c r="A214">
        <f t="shared" si="19"/>
        <v>5</v>
      </c>
      <c r="B214">
        <f t="shared" si="20"/>
        <v>10</v>
      </c>
      <c r="C214" s="18">
        <f t="shared" si="18"/>
        <v>4.4166666666666714</v>
      </c>
      <c r="D214" s="23">
        <v>106</v>
      </c>
      <c r="E214" s="14">
        <f>Eingabemaske!B$15-(12/PI()*SIN(PI()/12*B214))*Eingabemaske!B$17</f>
        <v>21.854084409738352</v>
      </c>
      <c r="F214" s="14">
        <f t="shared" si="23"/>
        <v>26.051646244700667</v>
      </c>
      <c r="G21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4">
        <f>INDEX(Eingabemaske!$K$2:$K$50,(MATCH(B214,Eingabemaske!$F$2:$F$50)))</f>
        <v>0</v>
      </c>
      <c r="I214" s="14">
        <f>IF(Eingabemaske!B$2="Quader",1/(1/Wasser!Z215+1/Luft!Z215+((Eingabemaske!B$12/1000)/Eingabemaske!O$3))*Eingabemaske!B$6*Eingabemaske!B$7*Wasser!B215,1/(1/Wasser!Z215+1/Luft!Z215+((Eingabemaske!B$12/1000)/Eingabemaske!O$3))*(Eingabemaske!B$6/2)^2*PI()*Wasser!B215)</f>
        <v>8.2170646661137816</v>
      </c>
      <c r="J214" s="14">
        <f>IF(Eingabemaske!B$2="Quader",1/(1/Wasser!AA215+1/Luft!AA215+((Eingabemaske!B$12/1000)/Eingabemaske!O$3))*(Eingabemaske!B$6*Eingabemaske!B$5+Eingabemaske!B$7*Eingabemaske!B$5)*2*Wasser!B215,1/(1/Wasser!AA215+1/Luft!AA215+((Eingabemaske!B$12/1000)/Eingabemaske!O$3))*(Eingabemaske!B$6+Eingabemaske!B$12/2000)^2*PI()*Wasser!B215)</f>
        <v>11.942328456355783</v>
      </c>
      <c r="K214" s="14">
        <f t="shared" si="21"/>
        <v>20.159393122469567</v>
      </c>
      <c r="L214" s="14">
        <f>IF(Eingabemaske!B$2="Quader",((Eingabemaske!B$6*Eingabemaske!B$7)+((Eingabemaske!B$5*Eingabemaske!B$6)+(Eingabemaske!B$5*Eingabemaske!B$6))*2)*0.9*5.67*10^-8*((F214+273.15)^4-(E214+273.15)^4),((Eingabemaske!B$6/2)^2*PI()+Eingabemaske!B$6*PI())*0.9*5.67*10^-8*((F214+273.15)^4-(E214+273.15)^4))</f>
        <v>39.70975926151533</v>
      </c>
      <c r="M214" s="14">
        <f t="shared" si="22"/>
        <v>59.869152383984897</v>
      </c>
    </row>
    <row r="215" spans="1:13" x14ac:dyDescent="0.45">
      <c r="A215">
        <f t="shared" si="19"/>
        <v>5</v>
      </c>
      <c r="B215">
        <f t="shared" si="20"/>
        <v>10.5</v>
      </c>
      <c r="C215" s="18">
        <f t="shared" si="18"/>
        <v>4.4375000000000044</v>
      </c>
      <c r="D215" s="23">
        <v>106.5</v>
      </c>
      <c r="E215" s="14">
        <f>Eingabemaske!B$15-(12/PI()*SIN(PI()/12*B215))*Eingabemaske!B$17</f>
        <v>22.122954177436011</v>
      </c>
      <c r="F215" s="14">
        <f t="shared" si="23"/>
        <v>25.876056030086708</v>
      </c>
      <c r="G21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5">
        <f>INDEX(Eingabemaske!$K$2:$K$50,(MATCH(B215,Eingabemaske!$F$2:$F$50)))</f>
        <v>0</v>
      </c>
      <c r="I215" s="14">
        <f>IF(Eingabemaske!B$2="Quader",1/(1/Wasser!Z216+1/Luft!Z216+((Eingabemaske!B$12/1000)/Eingabemaske!O$3))*Eingabemaske!B$6*Eingabemaske!B$7*Wasser!B216,1/(1/Wasser!Z216+1/Luft!Z216+((Eingabemaske!B$12/1000)/Eingabemaske!O$3))*(Eingabemaske!B$6/2)^2*PI()*Wasser!B216)</f>
        <v>7.1047916082514231</v>
      </c>
      <c r="J215" s="14">
        <f>IF(Eingabemaske!B$2="Quader",1/(1/Wasser!AA216+1/Luft!AA216+((Eingabemaske!B$12/1000)/Eingabemaske!O$3))*(Eingabemaske!B$6*Eingabemaske!B$5+Eingabemaske!B$7*Eingabemaske!B$5)*2*Wasser!B216,1/(1/Wasser!AA216+1/Luft!AA216+((Eingabemaske!B$12/1000)/Eingabemaske!O$3))*(Eingabemaske!B$6+Eingabemaske!B$12/2000)^2*PI()*Wasser!B216)</f>
        <v>10.337790840122686</v>
      </c>
      <c r="K215" s="14">
        <f t="shared" si="21"/>
        <v>17.442582448374111</v>
      </c>
      <c r="L215" s="14">
        <f>IF(Eingabemaske!B$2="Quader",((Eingabemaske!B$6*Eingabemaske!B$7)+((Eingabemaske!B$5*Eingabemaske!B$6)+(Eingabemaske!B$5*Eingabemaske!B$6))*2)*0.9*5.67*10^-8*((F215+273.15)^4-(E215+273.15)^4),((Eingabemaske!B$6/2)^2*PI()+Eingabemaske!B$6*PI())*0.9*5.67*10^-8*((F215+273.15)^4-(E215+273.15)^4))</f>
        <v>35.521448197271965</v>
      </c>
      <c r="M215" s="14">
        <f t="shared" si="22"/>
        <v>52.964030645646076</v>
      </c>
    </row>
    <row r="216" spans="1:13" x14ac:dyDescent="0.45">
      <c r="A216">
        <f t="shared" si="19"/>
        <v>5</v>
      </c>
      <c r="B216">
        <f t="shared" si="20"/>
        <v>11</v>
      </c>
      <c r="C216" s="18">
        <f t="shared" si="18"/>
        <v>4.4583333333333375</v>
      </c>
      <c r="D216" s="23">
        <v>107</v>
      </c>
      <c r="E216" s="14">
        <f>Eingabemaske!B$15-(12/PI()*SIN(PI()/12*B216))*Eingabemaske!B$17</f>
        <v>22.406830442320778</v>
      </c>
      <c r="F216" s="14">
        <f t="shared" si="23"/>
        <v>25.720717844434073</v>
      </c>
      <c r="G21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6">
        <f>INDEX(Eingabemaske!$K$2:$K$50,(MATCH(B216,Eingabemaske!$F$2:$F$50)))</f>
        <v>0</v>
      </c>
      <c r="I216" s="14">
        <f>IF(Eingabemaske!B$2="Quader",1/(1/Wasser!Z217+1/Luft!Z217+((Eingabemaske!B$12/1000)/Eingabemaske!O$3))*Eingabemaske!B$6*Eingabemaske!B$7*Wasser!B217,1/(1/Wasser!Z217+1/Luft!Z217+((Eingabemaske!B$12/1000)/Eingabemaske!O$3))*(Eingabemaske!B$6/2)^2*PI()*Wasser!B217)</f>
        <v>6.0429821452119974</v>
      </c>
      <c r="J216" s="14">
        <f>IF(Eingabemaske!B$2="Quader",1/(1/Wasser!AA217+1/Luft!AA217+((Eingabemaske!B$12/1000)/Eingabemaske!O$3))*(Eingabemaske!B$6*Eingabemaske!B$5+Eingabemaske!B$7*Eingabemaske!B$5)*2*Wasser!B217,1/(1/Wasser!AA217+1/Luft!AA217+((Eingabemaske!B$12/1000)/Eingabemaske!O$3))*(Eingabemaske!B$6+Eingabemaske!B$12/2000)^2*PI()*Wasser!B217)</f>
        <v>8.8061918522054441</v>
      </c>
      <c r="K216" s="14">
        <f t="shared" si="21"/>
        <v>14.849173997417441</v>
      </c>
      <c r="L216" s="14">
        <f>IF(Eingabemaske!B$2="Quader",((Eingabemaske!B$6*Eingabemaske!B$7)+((Eingabemaske!B$5*Eingabemaske!B$6)+(Eingabemaske!B$5*Eingabemaske!B$6))*2)*0.9*5.67*10^-8*((F216+273.15)^4-(E216+273.15)^4),((Eingabemaske!B$6/2)^2*PI()+Eingabemaske!B$6*PI())*0.9*5.67*10^-8*((F216+273.15)^4-(E216+273.15)^4))</f>
        <v>31.384556976881608</v>
      </c>
      <c r="M216" s="14">
        <f t="shared" si="22"/>
        <v>46.23373097429905</v>
      </c>
    </row>
    <row r="217" spans="1:13" x14ac:dyDescent="0.45">
      <c r="A217">
        <f t="shared" si="19"/>
        <v>5</v>
      </c>
      <c r="B217">
        <f t="shared" si="20"/>
        <v>11.5</v>
      </c>
      <c r="C217" s="18">
        <f t="shared" si="18"/>
        <v>4.4791666666666705</v>
      </c>
      <c r="D217" s="23">
        <v>107.5</v>
      </c>
      <c r="E217" s="14">
        <f>Eingabemaske!B$15-(12/PI()*SIN(PI()/12*B217))*Eingabemaske!B$17</f>
        <v>22.700856002795106</v>
      </c>
      <c r="F217" s="14">
        <f t="shared" si="23"/>
        <v>25.585118952167932</v>
      </c>
      <c r="G21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7">
        <f>INDEX(Eingabemaske!$K$2:$K$50,(MATCH(B217,Eingabemaske!$F$2:$F$50)))</f>
        <v>0</v>
      </c>
      <c r="I217" s="14">
        <f>IF(Eingabemaske!B$2="Quader",1/(1/Wasser!Z218+1/Luft!Z218+((Eingabemaske!B$12/1000)/Eingabemaske!O$3))*Eingabemaske!B$6*Eingabemaske!B$7*Wasser!B218,1/(1/Wasser!Z218+1/Luft!Z218+((Eingabemaske!B$12/1000)/Eingabemaske!O$3))*(Eingabemaske!B$6/2)^2*PI()*Wasser!B218)</f>
        <v>5.0437903001755044</v>
      </c>
      <c r="J217" s="14">
        <f>IF(Eingabemaske!B$2="Quader",1/(1/Wasser!AA218+1/Luft!AA218+((Eingabemaske!B$12/1000)/Eingabemaske!O$3))*(Eingabemaske!B$6*Eingabemaske!B$5+Eingabemaske!B$7*Eingabemaske!B$5)*2*Wasser!B218,1/(1/Wasser!AA218+1/Luft!AA218+((Eingabemaske!B$12/1000)/Eingabemaske!O$3))*(Eingabemaske!B$6+Eingabemaske!B$12/2000)^2*PI()*Wasser!B218)</f>
        <v>7.3646950346640843</v>
      </c>
      <c r="K217" s="14">
        <f t="shared" si="21"/>
        <v>12.40848533483959</v>
      </c>
      <c r="L217" s="14">
        <f>IF(Eingabemaske!B$2="Quader",((Eingabemaske!B$6*Eingabemaske!B$7)+((Eingabemaske!B$5*Eingabemaske!B$6)+(Eingabemaske!B$5*Eingabemaske!B$6))*2)*0.9*5.67*10^-8*((F217+273.15)^4-(E217+273.15)^4),((Eingabemaske!B$6/2)^2*PI()+Eingabemaske!B$6*PI())*0.9*5.67*10^-8*((F217+273.15)^4-(E217+273.15)^4))</f>
        <v>27.337388531809847</v>
      </c>
      <c r="M217" s="14">
        <f t="shared" si="22"/>
        <v>39.745873866649433</v>
      </c>
    </row>
    <row r="218" spans="1:13" x14ac:dyDescent="0.45">
      <c r="A218">
        <f t="shared" si="19"/>
        <v>5</v>
      </c>
      <c r="B218">
        <f t="shared" si="20"/>
        <v>12</v>
      </c>
      <c r="C218" s="18">
        <f t="shared" si="18"/>
        <v>4.5000000000000036</v>
      </c>
      <c r="D218" s="23">
        <v>108</v>
      </c>
      <c r="E218" s="14">
        <f>Eingabemaske!B$15-(12/PI()*SIN(PI()/12*B218))*Eingabemaske!B$17</f>
        <v>23</v>
      </c>
      <c r="F218" s="14">
        <f t="shared" si="23"/>
        <v>25.468548293583975</v>
      </c>
      <c r="G21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8">
        <f>INDEX(Eingabemaske!$K$2:$K$50,(MATCH(B218,Eingabemaske!$F$2:$F$50)))</f>
        <v>0</v>
      </c>
      <c r="I218" s="14">
        <f>IF(Eingabemaske!B$2="Quader",1/(1/Wasser!Z219+1/Luft!Z219+((Eingabemaske!B$12/1000)/Eingabemaske!O$3))*Eingabemaske!B$6*Eingabemaske!B$7*Wasser!B219,1/(1/Wasser!Z219+1/Luft!Z219+((Eingabemaske!B$12/1000)/Eingabemaske!O$3))*(Eingabemaske!B$6/2)^2*PI()*Wasser!B219)</f>
        <v>4.1181051845318004</v>
      </c>
      <c r="J218" s="14">
        <f>IF(Eingabemaske!B$2="Quader",1/(1/Wasser!AA219+1/Luft!AA219+((Eingabemaske!B$12/1000)/Eingabemaske!O$3))*(Eingabemaske!B$6*Eingabemaske!B$5+Eingabemaske!B$7*Eingabemaske!B$5)*2*Wasser!B219,1/(1/Wasser!AA219+1/Luft!AA219+((Eingabemaske!B$12/1000)/Eingabemaske!O$3))*(Eingabemaske!B$6+Eingabemaske!B$12/2000)^2*PI()*Wasser!B219)</f>
        <v>6.0286009296279808</v>
      </c>
      <c r="K218" s="14">
        <f t="shared" si="21"/>
        <v>10.14670611415978</v>
      </c>
      <c r="L218" s="14">
        <f>IF(Eingabemaske!B$2="Quader",((Eingabemaske!B$6*Eingabemaske!B$7)+((Eingabemaske!B$5*Eingabemaske!B$6)+(Eingabemaske!B$5*Eingabemaske!B$6))*2)*0.9*5.67*10^-8*((F218+273.15)^4-(E218+273.15)^4),((Eingabemaske!B$6/2)^2*PI()+Eingabemaske!B$6*PI())*0.9*5.67*10^-8*((F218+273.15)^4-(E218+273.15)^4))</f>
        <v>23.418607370716582</v>
      </c>
      <c r="M218" s="14">
        <f t="shared" si="22"/>
        <v>33.565313484876363</v>
      </c>
    </row>
    <row r="219" spans="1:13" x14ac:dyDescent="0.45">
      <c r="A219">
        <f t="shared" si="19"/>
        <v>5</v>
      </c>
      <c r="B219">
        <f t="shared" si="20"/>
        <v>12.5</v>
      </c>
      <c r="C219" s="18">
        <f t="shared" si="18"/>
        <v>4.5208333333333366</v>
      </c>
      <c r="D219" s="23">
        <v>108.5</v>
      </c>
      <c r="E219" s="14">
        <f>Eingabemaske!B$15-(12/PI()*SIN(PI()/12*B219))*Eingabemaske!B$17</f>
        <v>23.29914399720489</v>
      </c>
      <c r="F219" s="14">
        <f t="shared" si="23"/>
        <v>25.370104598229926</v>
      </c>
      <c r="G21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19">
        <f>INDEX(Eingabemaske!$K$2:$K$50,(MATCH(B219,Eingabemaske!$F$2:$F$50)))</f>
        <v>0</v>
      </c>
      <c r="I219" s="14">
        <f>IF(Eingabemaske!B$2="Quader",1/(1/Wasser!Z220+1/Luft!Z220+((Eingabemaske!B$12/1000)/Eingabemaske!O$3))*Eingabemaske!B$6*Eingabemaske!B$7*Wasser!B220,1/(1/Wasser!Z220+1/Luft!Z220+((Eingabemaske!B$12/1000)/Eingabemaske!O$3))*(Eingabemaske!B$6/2)^2*PI()*Wasser!B220)</f>
        <v>3.2752453273741304</v>
      </c>
      <c r="J219" s="14">
        <f>IF(Eingabemaske!B$2="Quader",1/(1/Wasser!AA220+1/Luft!AA220+((Eingabemaske!B$12/1000)/Eingabemaske!O$3))*(Eingabemaske!B$6*Eingabemaske!B$5+Eingabemaske!B$7*Eingabemaske!B$5)*2*Wasser!B220,1/(1/Wasser!AA220+1/Luft!AA220+((Eingabemaske!B$12/1000)/Eingabemaske!O$3))*(Eingabemaske!B$6+Eingabemaske!B$12/2000)^2*PI()*Wasser!B220)</f>
        <v>4.8109282269288602</v>
      </c>
      <c r="K219" s="14">
        <f t="shared" si="21"/>
        <v>8.0861735543029916</v>
      </c>
      <c r="L219" s="14">
        <f>IF(Eingabemaske!B$2="Quader",((Eingabemaske!B$6*Eingabemaske!B$7)+((Eingabemaske!B$5*Eingabemaske!B$6)+(Eingabemaske!B$5*Eingabemaske!B$6))*2)*0.9*5.67*10^-8*((F219+273.15)^4-(E219+273.15)^4),((Eingabemaske!B$6/2)^2*PI()+Eingabemaske!B$6*PI())*0.9*5.67*10^-8*((F219+273.15)^4-(E219+273.15)^4))</f>
        <v>19.666570314164634</v>
      </c>
      <c r="M219" s="14">
        <f t="shared" si="22"/>
        <v>27.752743868467626</v>
      </c>
    </row>
    <row r="220" spans="1:13" x14ac:dyDescent="0.45">
      <c r="A220">
        <f t="shared" si="19"/>
        <v>5</v>
      </c>
      <c r="B220">
        <f t="shared" si="20"/>
        <v>13</v>
      </c>
      <c r="C220" s="18">
        <f t="shared" si="18"/>
        <v>4.5416666666666696</v>
      </c>
      <c r="D220" s="23">
        <v>109</v>
      </c>
      <c r="E220" s="14">
        <f>Eingabemaske!B$15-(12/PI()*SIN(PI()/12*B220))*Eingabemaske!B$17</f>
        <v>23.593169557679222</v>
      </c>
      <c r="F220" s="14">
        <f t="shared" si="23"/>
        <v>25.288708586127807</v>
      </c>
      <c r="G22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0">
        <f>INDEX(Eingabemaske!$K$2:$K$50,(MATCH(B220,Eingabemaske!$F$2:$F$50)))</f>
        <v>0</v>
      </c>
      <c r="I220" s="14">
        <f>IF(Eingabemaske!B$2="Quader",1/(1/Wasser!Z221+1/Luft!Z221+((Eingabemaske!B$12/1000)/Eingabemaske!O$3))*Eingabemaske!B$6*Eingabemaske!B$7*Wasser!B221,1/(1/Wasser!Z221+1/Luft!Z221+((Eingabemaske!B$12/1000)/Eingabemaske!O$3))*(Eingabemaske!B$6/2)^2*PI()*Wasser!B221)</f>
        <v>2.5226968896566846</v>
      </c>
      <c r="J220" s="14">
        <f>IF(Eingabemaske!B$2="Quader",1/(1/Wasser!AA221+1/Luft!AA221+((Eingabemaske!B$12/1000)/Eingabemaske!O$3))*(Eingabemaske!B$6*Eingabemaske!B$5+Eingabemaske!B$7*Eingabemaske!B$5)*2*Wasser!B221,1/(1/Wasser!AA221+1/Luft!AA221+((Eingabemaske!B$12/1000)/Eingabemaske!O$3))*(Eingabemaske!B$6+Eingabemaske!B$12/2000)^2*PI()*Wasser!B221)</f>
        <v>3.7220625301284613</v>
      </c>
      <c r="K220" s="14">
        <f t="shared" si="21"/>
        <v>6.2447594197851455</v>
      </c>
      <c r="L220" s="14">
        <f>IF(Eingabemaske!B$2="Quader",((Eingabemaske!B$6*Eingabemaske!B$7)+((Eingabemaske!B$5*Eingabemaske!B$6)+(Eingabemaske!B$5*Eingabemaske!B$6))*2)*0.9*5.67*10^-8*((F220+273.15)^4-(E220+273.15)^4),((Eingabemaske!B$6/2)^2*PI()+Eingabemaske!B$6*PI())*0.9*5.67*10^-8*((F220+273.15)^4-(E220+273.15)^4))</f>
        <v>16.118639646236133</v>
      </c>
      <c r="M220" s="14">
        <f t="shared" si="22"/>
        <v>22.36339906602128</v>
      </c>
    </row>
    <row r="221" spans="1:13" x14ac:dyDescent="0.45">
      <c r="A221">
        <f t="shared" si="19"/>
        <v>5</v>
      </c>
      <c r="B221">
        <f t="shared" si="20"/>
        <v>13.5</v>
      </c>
      <c r="C221" s="18">
        <f t="shared" si="18"/>
        <v>4.5625000000000027</v>
      </c>
      <c r="D221" s="23">
        <v>109.5</v>
      </c>
      <c r="E221" s="14">
        <f>Eingabemaske!B$15-(12/PI()*SIN(PI()/12*B221))*Eingabemaske!B$17</f>
        <v>23.877045822563989</v>
      </c>
      <c r="F221" s="14">
        <f t="shared" si="23"/>
        <v>25.223118981379191</v>
      </c>
      <c r="G22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1">
        <f>INDEX(Eingabemaske!$K$2:$K$50,(MATCH(B221,Eingabemaske!$F$2:$F$50)))</f>
        <v>0</v>
      </c>
      <c r="I221" s="14">
        <f>IF(Eingabemaske!B$2="Quader",1/(1/Wasser!Z222+1/Luft!Z222+((Eingabemaske!B$12/1000)/Eingabemaske!O$3))*Eingabemaske!B$6*Eingabemaske!B$7*Wasser!B222,1/(1/Wasser!Z222+1/Luft!Z222+((Eingabemaske!B$12/1000)/Eingabemaske!O$3))*(Eingabemaske!B$6/2)^2*PI()*Wasser!B222)</f>
        <v>1.8659043490728533</v>
      </c>
      <c r="J221" s="14">
        <f>IF(Eingabemaske!B$2="Quader",1/(1/Wasser!AA222+1/Luft!AA222+((Eingabemaske!B$12/1000)/Eingabemaske!O$3))*(Eingabemaske!B$6*Eingabemaske!B$5+Eingabemaske!B$7*Eingabemaske!B$5)*2*Wasser!B222,1/(1/Wasser!AA222+1/Luft!AA222+((Eingabemaske!B$12/1000)/Eingabemaske!O$3))*(Eingabemaske!B$6+Eingabemaske!B$12/2000)^2*PI()*Wasser!B222)</f>
        <v>2.7694837623522628</v>
      </c>
      <c r="K221" s="14">
        <f t="shared" si="21"/>
        <v>4.6353881114251161</v>
      </c>
      <c r="L221" s="14">
        <f>IF(Eingabemaske!B$2="Quader",((Eingabemaske!B$6*Eingabemaske!B$7)+((Eingabemaske!B$5*Eingabemaske!B$6)+(Eingabemaske!B$5*Eingabemaske!B$6))*2)*0.9*5.67*10^-8*((F221+273.15)^4-(E221+273.15)^4),((Eingabemaske!B$6/2)^2*PI()+Eingabemaske!B$6*PI())*0.9*5.67*10^-8*((F221+273.15)^4-(E221+273.15)^4))</f>
        <v>12.810488997644221</v>
      </c>
      <c r="M221" s="14">
        <f t="shared" si="22"/>
        <v>17.445877109069336</v>
      </c>
    </row>
    <row r="222" spans="1:13" x14ac:dyDescent="0.45">
      <c r="A222">
        <f t="shared" si="19"/>
        <v>5</v>
      </c>
      <c r="B222">
        <f t="shared" si="20"/>
        <v>14</v>
      </c>
      <c r="C222" s="18">
        <f t="shared" si="18"/>
        <v>4.5833333333333357</v>
      </c>
      <c r="D222" s="23">
        <v>110</v>
      </c>
      <c r="E222" s="14">
        <f>Eingabemaske!B$15-(12/PI()*SIN(PI()/12*B222))*Eingabemaske!B$17</f>
        <v>24.145915590261644</v>
      </c>
      <c r="F222" s="14">
        <f t="shared" si="23"/>
        <v>25.171951974937162</v>
      </c>
      <c r="G22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2">
        <f>INDEX(Eingabemaske!$K$2:$K$50,(MATCH(B222,Eingabemaske!$F$2:$F$50)))</f>
        <v>0</v>
      </c>
      <c r="I222" s="14">
        <f>IF(Eingabemaske!B$2="Quader",1/(1/Wasser!Z223+1/Luft!Z223+((Eingabemaske!B$12/1000)/Eingabemaske!O$3))*Eingabemaske!B$6*Eingabemaske!B$7*Wasser!B223,1/(1/Wasser!Z223+1/Luft!Z223+((Eingabemaske!B$12/1000)/Eingabemaske!O$3))*(Eingabemaske!B$6/2)^2*PI()*Wasser!B223)</f>
        <v>1.3081241030568009</v>
      </c>
      <c r="J222" s="14">
        <f>IF(Eingabemaske!B$2="Quader",1/(1/Wasser!AA223+1/Luft!AA223+((Eingabemaske!B$12/1000)/Eingabemaske!O$3))*(Eingabemaske!B$6*Eingabemaske!B$5+Eingabemaske!B$7*Eingabemaske!B$5)*2*Wasser!B223,1/(1/Wasser!AA223+1/Luft!AA223+((Eingabemaske!B$12/1000)/Eingabemaske!O$3))*(Eingabemaske!B$6+Eingabemaske!B$12/2000)^2*PI()*Wasser!B223)</f>
        <v>1.9575849018178457</v>
      </c>
      <c r="K222" s="14">
        <f t="shared" si="21"/>
        <v>3.2657090048746467</v>
      </c>
      <c r="L222" s="14">
        <f>IF(Eingabemaske!B$2="Quader",((Eingabemaske!B$6*Eingabemaske!B$7)+((Eingabemaske!B$5*Eingabemaske!B$6)+(Eingabemaske!B$5*Eingabemaske!B$6))*2)*0.9*5.67*10^-8*((F222+273.15)^4-(E222+273.15)^4),((Eingabemaske!B$6/2)^2*PI()+Eingabemaske!B$6*PI())*0.9*5.67*10^-8*((F222+273.15)^4-(E222+273.15)^4))</f>
        <v>9.7754143494407053</v>
      </c>
      <c r="M222" s="14">
        <f t="shared" si="22"/>
        <v>13.041123354315353</v>
      </c>
    </row>
    <row r="223" spans="1:13" x14ac:dyDescent="0.45">
      <c r="A223">
        <f t="shared" si="19"/>
        <v>5</v>
      </c>
      <c r="B223">
        <f t="shared" si="20"/>
        <v>14.5</v>
      </c>
      <c r="C223" s="18">
        <f t="shared" si="18"/>
        <v>4.6041666666666687</v>
      </c>
      <c r="D223" s="23">
        <v>110.5</v>
      </c>
      <c r="E223" s="14">
        <f>Eingabemaske!B$15-(12/PI()*SIN(PI()/12*B223))*Eingabemaske!B$17</f>
        <v>24.395178424502102</v>
      </c>
      <c r="F223" s="14">
        <f t="shared" si="23"/>
        <v>25.133703669133457</v>
      </c>
      <c r="G22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3">
        <f>INDEX(Eingabemaske!$K$2:$K$50,(MATCH(B223,Eingabemaske!$F$2:$F$50)))</f>
        <v>0</v>
      </c>
      <c r="I223" s="14">
        <f>IF(Eingabemaske!B$2="Quader",1/(1/Wasser!Z224+1/Luft!Z224+((Eingabemaske!B$12/1000)/Eingabemaske!O$3))*Eingabemaske!B$6*Eingabemaske!B$7*Wasser!B224,1/(1/Wasser!Z224+1/Luft!Z224+((Eingabemaske!B$12/1000)/Eingabemaske!O$3))*(Eingabemaske!B$6/2)^2*PI()*Wasser!B224)</f>
        <v>0.85035909283835454</v>
      </c>
      <c r="J223" s="14">
        <f>IF(Eingabemaske!B$2="Quader",1/(1/Wasser!AA224+1/Luft!AA224+((Eingabemaske!B$12/1000)/Eingabemaske!O$3))*(Eingabemaske!B$6*Eingabemaske!B$5+Eingabemaske!B$7*Eingabemaske!B$5)*2*Wasser!B224,1/(1/Wasser!AA224+1/Luft!AA224+((Eingabemaske!B$12/1000)/Eingabemaske!O$3))*(Eingabemaske!B$6+Eingabemaske!B$12/2000)^2*PI()*Wasser!B224)</f>
        <v>1.2876033354181349</v>
      </c>
      <c r="K223" s="14">
        <f t="shared" si="21"/>
        <v>2.1379624282564893</v>
      </c>
      <c r="L223" s="14">
        <f>IF(Eingabemaske!B$2="Quader",((Eingabemaske!B$6*Eingabemaske!B$7)+((Eingabemaske!B$5*Eingabemaske!B$6)+(Eingabemaske!B$5*Eingabemaske!B$6))*2)*0.9*5.67*10^-8*((F223+273.15)^4-(E223+273.15)^4),((Eingabemaske!B$6/2)^2*PI()+Eingabemaske!B$6*PI())*0.9*5.67*10^-8*((F223+273.15)^4-(E223+273.15)^4))</f>
        <v>7.0436641223650671</v>
      </c>
      <c r="M223" s="14">
        <f t="shared" si="22"/>
        <v>9.1816265506215569</v>
      </c>
    </row>
    <row r="224" spans="1:13" x14ac:dyDescent="0.45">
      <c r="A224">
        <f t="shared" si="19"/>
        <v>5</v>
      </c>
      <c r="B224">
        <f t="shared" si="20"/>
        <v>15</v>
      </c>
      <c r="C224" s="18">
        <f t="shared" si="18"/>
        <v>4.6250000000000018</v>
      </c>
      <c r="D224" s="23">
        <v>111</v>
      </c>
      <c r="E224" s="14">
        <f>Eingabemaske!B$15-(12/PI()*SIN(PI()/12*B224))*Eingabemaske!B$17</f>
        <v>24.620569369082791</v>
      </c>
      <c r="F224" s="14">
        <f t="shared" si="23"/>
        <v>25.106774880060435</v>
      </c>
      <c r="G22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4">
        <f>INDEX(Eingabemaske!$K$2:$K$50,(MATCH(B224,Eingabemaske!$F$2:$F$50)))</f>
        <v>0</v>
      </c>
      <c r="I224" s="14">
        <f>IF(Eingabemaske!B$2="Quader",1/(1/Wasser!Z225+1/Luft!Z225+((Eingabemaske!B$12/1000)/Eingabemaske!O$3))*Eingabemaske!B$6*Eingabemaske!B$7*Wasser!B225,1/(1/Wasser!Z225+1/Luft!Z225+((Eingabemaske!B$12/1000)/Eingabemaske!O$3))*(Eingabemaske!B$6/2)^2*PI()*Wasser!B225)</f>
        <v>0.49142076365924098</v>
      </c>
      <c r="J224" s="14">
        <f>IF(Eingabemaske!B$2="Quader",1/(1/Wasser!AA225+1/Luft!AA225+((Eingabemaske!B$12/1000)/Eingabemaske!O$3))*(Eingabemaske!B$6*Eingabemaske!B$5+Eingabemaske!B$7*Eingabemaske!B$5)*2*Wasser!B225,1/(1/Wasser!AA225+1/Luft!AA225+((Eingabemaske!B$12/1000)/Eingabemaske!O$3))*(Eingabemaske!B$6+Eingabemaske!B$12/2000)^2*PI()*Wasser!B225)</f>
        <v>0.75771909872414356</v>
      </c>
      <c r="K224" s="14">
        <f t="shared" si="21"/>
        <v>1.2491398623833845</v>
      </c>
      <c r="L224" s="14">
        <f>IF(Eingabemaske!B$2="Quader",((Eingabemaske!B$6*Eingabemaske!B$7)+((Eingabemaske!B$5*Eingabemaske!B$6)+(Eingabemaske!B$5*Eingabemaske!B$6))*2)*0.9*5.67*10^-8*((F224+273.15)^4-(E224+273.15)^4),((Eingabemaske!B$6/2)^2*PI()+Eingabemaske!B$6*PI())*0.9*5.67*10^-8*((F224+273.15)^4-(E224+273.15)^4))</f>
        <v>4.6418028612710769</v>
      </c>
      <c r="M224" s="14">
        <f t="shared" si="22"/>
        <v>5.8909427236544616</v>
      </c>
    </row>
    <row r="225" spans="1:13" x14ac:dyDescent="0.45">
      <c r="A225">
        <f t="shared" si="19"/>
        <v>5</v>
      </c>
      <c r="B225">
        <f t="shared" si="20"/>
        <v>15.5</v>
      </c>
      <c r="C225" s="18">
        <f t="shared" si="18"/>
        <v>4.6458333333333348</v>
      </c>
      <c r="D225" s="23">
        <v>111.5</v>
      </c>
      <c r="E225" s="14">
        <f>Eingabemaske!B$15-(12/PI()*SIN(PI()/12*B225))*Eingabemaske!B$17</f>
        <v>24.818231922451758</v>
      </c>
      <c r="F225" s="14">
        <f t="shared" si="23"/>
        <v>25.089497336351602</v>
      </c>
      <c r="G22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5">
        <f>INDEX(Eingabemaske!$K$2:$K$50,(MATCH(B225,Eingabemaske!$F$2:$F$50)))</f>
        <v>0</v>
      </c>
      <c r="I225" s="14">
        <f>IF(Eingabemaske!B$2="Quader",1/(1/Wasser!Z226+1/Luft!Z226+((Eingabemaske!B$12/1000)/Eingabemaske!O$3))*Eingabemaske!B$6*Eingabemaske!B$7*Wasser!B226,1/(1/Wasser!Z226+1/Luft!Z226+((Eingabemaske!B$12/1000)/Eingabemaske!O$3))*(Eingabemaske!B$6/2)^2*PI()*Wasser!B226)</f>
        <v>0.2282855828085586</v>
      </c>
      <c r="J225" s="14">
        <f>IF(Eingabemaske!B$2="Quader",1/(1/Wasser!AA226+1/Luft!AA226+((Eingabemaske!B$12/1000)/Eingabemaske!O$3))*(Eingabemaske!B$6*Eingabemaske!B$5+Eingabemaske!B$7*Eingabemaske!B$5)*2*Wasser!B226,1/(1/Wasser!AA226+1/Luft!AA226+((Eingabemaske!B$12/1000)/Eingabemaske!O$3))*(Eingabemaske!B$6+Eingabemaske!B$12/2000)^2*PI()*Wasser!B226)</f>
        <v>0.36351550671274163</v>
      </c>
      <c r="K225" s="14">
        <f t="shared" si="21"/>
        <v>0.59180108952130017</v>
      </c>
      <c r="L225" s="14">
        <f>IF(Eingabemaske!B$2="Quader",((Eingabemaske!B$6*Eingabemaske!B$7)+((Eingabemaske!B$5*Eingabemaske!B$6)+(Eingabemaske!B$5*Eingabemaske!B$6))*2)*0.9*5.67*10^-8*((F225+273.15)^4-(E225+273.15)^4),((Eingabemaske!B$6/2)^2*PI()+Eingabemaske!B$6*PI())*0.9*5.67*10^-8*((F225+273.15)^4-(E225+273.15)^4))</f>
        <v>2.5921211343133881</v>
      </c>
      <c r="M225" s="14">
        <f t="shared" si="22"/>
        <v>3.1839222238346885</v>
      </c>
    </row>
    <row r="226" spans="1:13" x14ac:dyDescent="0.45">
      <c r="A226">
        <f t="shared" si="19"/>
        <v>5</v>
      </c>
      <c r="B226">
        <f t="shared" si="20"/>
        <v>16</v>
      </c>
      <c r="C226" s="18">
        <f t="shared" si="18"/>
        <v>4.6666666666666679</v>
      </c>
      <c r="D226" s="23">
        <v>112</v>
      </c>
      <c r="E226" s="14">
        <f>Eingabemaske!B$15-(12/PI()*SIN(PI()/12*B226))*Eingabemaske!B$17</f>
        <v>24.984784023518451</v>
      </c>
      <c r="F226" s="14">
        <f t="shared" si="23"/>
        <v>25.080159212053271</v>
      </c>
      <c r="G22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6">
        <f>INDEX(Eingabemaske!$K$2:$K$50,(MATCH(B226,Eingabemaske!$F$2:$F$50)))</f>
        <v>300</v>
      </c>
      <c r="I226" s="14">
        <f>IF(Eingabemaske!B$2="Quader",1/(1/Wasser!Z227+1/Luft!Z227+((Eingabemaske!B$12/1000)/Eingabemaske!O$3))*Eingabemaske!B$6*Eingabemaske!B$7*Wasser!B227,1/(1/Wasser!Z227+1/Luft!Z227+((Eingabemaske!B$12/1000)/Eingabemaske!O$3))*(Eingabemaske!B$6/2)^2*PI()*Wasser!B227)</f>
        <v>5.7699784008275086E-2</v>
      </c>
      <c r="J226" s="14">
        <f>IF(Eingabemaske!B$2="Quader",1/(1/Wasser!AA227+1/Luft!AA227+((Eingabemaske!B$12/1000)/Eingabemaske!O$3))*(Eingabemaske!B$6*Eingabemaske!B$5+Eingabemaske!B$7*Eingabemaske!B$5)*2*Wasser!B227,1/(1/Wasser!AA227+1/Luft!AA227+((Eingabemaske!B$12/1000)/Eingabemaske!O$3))*(Eingabemaske!B$6+Eingabemaske!B$12/2000)^2*PI()*Wasser!B227)</f>
        <v>9.9888122868538889E-2</v>
      </c>
      <c r="K226" s="14">
        <f t="shared" si="21"/>
        <v>0.15758790687681398</v>
      </c>
      <c r="L226" s="14">
        <f>IF(Eingabemaske!B$2="Quader",((Eingabemaske!B$6*Eingabemaske!B$7)+((Eingabemaske!B$5*Eingabemaske!B$6)+(Eingabemaske!B$5*Eingabemaske!B$6))*2)*0.9*5.67*10^-8*((F226+273.15)^4-(E226+273.15)^4),((Eingabemaske!B$6/2)^2*PI()+Eingabemaske!B$6*PI())*0.9*5.67*10^-8*((F226+273.15)^4-(E226+273.15)^4))</f>
        <v>0.91209423454155503</v>
      </c>
      <c r="M226" s="14">
        <f t="shared" si="22"/>
        <v>1.069682141418369</v>
      </c>
    </row>
    <row r="227" spans="1:13" x14ac:dyDescent="0.45">
      <c r="A227">
        <f t="shared" si="19"/>
        <v>5</v>
      </c>
      <c r="B227">
        <f t="shared" si="20"/>
        <v>16.5</v>
      </c>
      <c r="C227" s="18">
        <f t="shared" si="18"/>
        <v>4.6875000000000009</v>
      </c>
      <c r="D227" s="23">
        <v>112.5</v>
      </c>
      <c r="E227" s="14">
        <f>Eingabemaske!B$15-(12/PI()*SIN(PI()/12*B227))*Eingabemaske!B$17</f>
        <v>25.117375919656649</v>
      </c>
      <c r="F227" s="14">
        <f t="shared" si="23"/>
        <v>25.956891829391083</v>
      </c>
      <c r="G22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7">
        <f>INDEX(Eingabemaske!$K$2:$K$50,(MATCH(B227,Eingabemaske!$F$2:$F$50)))</f>
        <v>300</v>
      </c>
      <c r="I227" s="14">
        <f>IF(Eingabemaske!B$2="Quader",1/(1/Wasser!Z228+1/Luft!Z228+((Eingabemaske!B$12/1000)/Eingabemaske!O$3))*Eingabemaske!B$6*Eingabemaske!B$7*Wasser!B228,1/(1/Wasser!Z228+1/Luft!Z228+((Eingabemaske!B$12/1000)/Eingabemaske!O$3))*(Eingabemaske!B$6/2)^2*PI()*Wasser!B228)</f>
        <v>1.0041790671222248</v>
      </c>
      <c r="J227" s="14">
        <f>IF(Eingabemaske!B$2="Quader",1/(1/Wasser!AA228+1/Luft!AA228+((Eingabemaske!B$12/1000)/Eingabemaske!O$3))*(Eingabemaske!B$6*Eingabemaske!B$5+Eingabemaske!B$7*Eingabemaske!B$5)*2*Wasser!B228,1/(1/Wasser!AA228+1/Luft!AA228+((Eingabemaske!B$12/1000)/Eingabemaske!O$3))*(Eingabemaske!B$6+Eingabemaske!B$12/2000)^2*PI()*Wasser!B228)</f>
        <v>1.5138146077508119</v>
      </c>
      <c r="K227" s="14">
        <f t="shared" si="21"/>
        <v>2.5179936748730367</v>
      </c>
      <c r="L227" s="14">
        <f>IF(Eingabemaske!B$2="Quader",((Eingabemaske!B$6*Eingabemaske!B$7)+((Eingabemaske!B$5*Eingabemaske!B$6)+(Eingabemaske!B$5*Eingabemaske!B$6))*2)*0.9*5.67*10^-8*((F227+273.15)^4-(E227+273.15)^4),((Eingabemaske!B$6/2)^2*PI()+Eingabemaske!B$6*PI())*0.9*5.67*10^-8*((F227+273.15)^4-(E227+273.15)^4))</f>
        <v>8.0693266137716222</v>
      </c>
      <c r="M227" s="14">
        <f t="shared" si="22"/>
        <v>10.587320288644658</v>
      </c>
    </row>
    <row r="228" spans="1:13" x14ac:dyDescent="0.45">
      <c r="A228">
        <f t="shared" si="19"/>
        <v>5</v>
      </c>
      <c r="B228">
        <f t="shared" si="20"/>
        <v>17</v>
      </c>
      <c r="C228" s="18">
        <f t="shared" si="18"/>
        <v>4.7083333333333339</v>
      </c>
      <c r="D228" s="23">
        <v>113</v>
      </c>
      <c r="E228" s="14">
        <f>Eingabemaske!B$15-(12/PI()*SIN(PI()/12*B228))*Eingabemaske!B$17</f>
        <v>25.213738926762012</v>
      </c>
      <c r="F228" s="14">
        <f t="shared" si="23"/>
        <v>26.805710169369984</v>
      </c>
      <c r="G22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8">
        <f>INDEX(Eingabemaske!$K$2:$K$50,(MATCH(B228,Eingabemaske!$F$2:$F$50)))</f>
        <v>300</v>
      </c>
      <c r="I228" s="14">
        <f>IF(Eingabemaske!B$2="Quader",1/(1/Wasser!Z229+1/Luft!Z229+((Eingabemaske!B$12/1000)/Eingabemaske!O$3))*Eingabemaske!B$6*Eingabemaske!B$7*Wasser!B229,1/(1/Wasser!Z229+1/Luft!Z229+((Eingabemaske!B$12/1000)/Eingabemaske!O$3))*(Eingabemaske!B$6/2)^2*PI()*Wasser!B229)</f>
        <v>2.3160235080761162</v>
      </c>
      <c r="J228" s="14">
        <f>IF(Eingabemaske!B$2="Quader",1/(1/Wasser!AA229+1/Luft!AA229+((Eingabemaske!B$12/1000)/Eingabemaske!O$3))*(Eingabemaske!B$6*Eingabemaske!B$5+Eingabemaske!B$7*Eingabemaske!B$5)*2*Wasser!B229,1/(1/Wasser!AA229+1/Luft!AA229+((Eingabemaske!B$12/1000)/Eingabemaske!O$3))*(Eingabemaske!B$6+Eingabemaske!B$12/2000)^2*PI()*Wasser!B229)</f>
        <v>3.4246291128616431</v>
      </c>
      <c r="K228" s="14">
        <f t="shared" si="21"/>
        <v>5.7406526209377589</v>
      </c>
      <c r="L228" s="14">
        <f>IF(Eingabemaske!B$2="Quader",((Eingabemaske!B$6*Eingabemaske!B$7)+((Eingabemaske!B$5*Eingabemaske!B$6)+(Eingabemaske!B$5*Eingabemaske!B$6))*2)*0.9*5.67*10^-8*((F228+273.15)^4-(E228+273.15)^4),((Eingabemaske!B$6/2)^2*PI()+Eingabemaske!B$6*PI())*0.9*5.67*10^-8*((F228+273.15)^4-(E228+273.15)^4))</f>
        <v>15.374663741509137</v>
      </c>
      <c r="M228" s="14">
        <f t="shared" si="22"/>
        <v>21.115316362446897</v>
      </c>
    </row>
    <row r="229" spans="1:13" x14ac:dyDescent="0.45">
      <c r="A229">
        <f t="shared" si="19"/>
        <v>5</v>
      </c>
      <c r="B229">
        <f t="shared" si="20"/>
        <v>17.5</v>
      </c>
      <c r="C229" s="18">
        <f t="shared" si="18"/>
        <v>4.729166666666667</v>
      </c>
      <c r="D229" s="23">
        <v>113.5</v>
      </c>
      <c r="E229" s="14">
        <f>Eingabemaske!B$15-(12/PI()*SIN(PI()/12*B229))*Eingabemaske!B$17</f>
        <v>25.272224247066092</v>
      </c>
      <c r="F229" s="14">
        <f t="shared" si="23"/>
        <v>27.623650953605363</v>
      </c>
      <c r="G22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29">
        <f>INDEX(Eingabemaske!$K$2:$K$50,(MATCH(B229,Eingabemaske!$F$2:$F$50)))</f>
        <v>300</v>
      </c>
      <c r="I229" s="14">
        <f>IF(Eingabemaske!B$2="Quader",1/(1/Wasser!Z230+1/Luft!Z230+((Eingabemaske!B$12/1000)/Eingabemaske!O$3))*Eingabemaske!B$6*Eingabemaske!B$7*Wasser!B230,1/(1/Wasser!Z230+1/Luft!Z230+((Eingabemaske!B$12/1000)/Eingabemaske!O$3))*(Eingabemaske!B$6/2)^2*PI()*Wasser!B230)</f>
        <v>3.8481391106563669</v>
      </c>
      <c r="J229" s="14">
        <f>IF(Eingabemaske!B$2="Quader",1/(1/Wasser!AA230+1/Luft!AA230+((Eingabemaske!B$12/1000)/Eingabemaske!O$3))*(Eingabemaske!B$6*Eingabemaske!B$5+Eingabemaske!B$7*Eingabemaske!B$5)*2*Wasser!B230,1/(1/Wasser!AA230+1/Luft!AA230+((Eingabemaske!B$12/1000)/Eingabemaske!O$3))*(Eingabemaske!B$6+Eingabemaske!B$12/2000)^2*PI()*Wasser!B230)</f>
        <v>5.6429993651115486</v>
      </c>
      <c r="K229" s="14">
        <f t="shared" si="21"/>
        <v>9.4911384757679151</v>
      </c>
      <c r="L229" s="14">
        <f>IF(Eingabemaske!B$2="Quader",((Eingabemaske!B$6*Eingabemaske!B$7)+((Eingabemaske!B$5*Eingabemaske!B$6)+(Eingabemaske!B$5*Eingabemaske!B$6))*2)*0.9*5.67*10^-8*((F229+273.15)^4-(E229+273.15)^4),((Eingabemaske!B$6/2)^2*PI()+Eingabemaske!B$6*PI())*0.9*5.67*10^-8*((F229+273.15)^4-(E229+273.15)^4))</f>
        <v>22.809331229111365</v>
      </c>
      <c r="M229" s="14">
        <f t="shared" si="22"/>
        <v>32.300469704879276</v>
      </c>
    </row>
    <row r="230" spans="1:13" x14ac:dyDescent="0.45">
      <c r="A230">
        <f t="shared" si="19"/>
        <v>5</v>
      </c>
      <c r="B230">
        <f t="shared" si="20"/>
        <v>18</v>
      </c>
      <c r="C230" s="18">
        <f t="shared" si="18"/>
        <v>4.75</v>
      </c>
      <c r="D230" s="23">
        <v>114</v>
      </c>
      <c r="E230" s="14">
        <f>Eingabemaske!B$15-(12/PI()*SIN(PI()/12*B230))*Eingabemaske!B$17</f>
        <v>25.291831180523292</v>
      </c>
      <c r="F230" s="14">
        <f t="shared" si="23"/>
        <v>28.408786805790076</v>
      </c>
      <c r="G23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0">
        <f>INDEX(Eingabemaske!$K$2:$K$50,(MATCH(B230,Eingabemaske!$F$2:$F$50)))</f>
        <v>300</v>
      </c>
      <c r="I230" s="14">
        <f>IF(Eingabemaske!B$2="Quader",1/(1/Wasser!Z231+1/Luft!Z231+((Eingabemaske!B$12/1000)/Eingabemaske!O$3))*Eingabemaske!B$6*Eingabemaske!B$7*Wasser!B231,1/(1/Wasser!Z231+1/Luft!Z231+((Eingabemaske!B$12/1000)/Eingabemaske!O$3))*(Eingabemaske!B$6/2)^2*PI()*Wasser!B231)</f>
        <v>5.5490005086956922</v>
      </c>
      <c r="J230" s="14">
        <f>IF(Eingabemaske!B$2="Quader",1/(1/Wasser!AA231+1/Luft!AA231+((Eingabemaske!B$12/1000)/Eingabemaske!O$3))*(Eingabemaske!B$6*Eingabemaske!B$5+Eingabemaske!B$7*Eingabemaske!B$5)*2*Wasser!B231,1/(1/Wasser!AA231+1/Luft!AA231+((Eingabemaske!B$12/1000)/Eingabemaske!O$3))*(Eingabemaske!B$6+Eingabemaske!B$12/2000)^2*PI()*Wasser!B231)</f>
        <v>8.1006913193185692</v>
      </c>
      <c r="K230" s="14">
        <f t="shared" si="21"/>
        <v>13.649691828014262</v>
      </c>
      <c r="L230" s="14">
        <f>IF(Eingabemaske!B$2="Quader",((Eingabemaske!B$6*Eingabemaske!B$7)+((Eingabemaske!B$5*Eingabemaske!B$6)+(Eingabemaske!B$5*Eingabemaske!B$6))*2)*0.9*5.67*10^-8*((F230+273.15)^4-(E230+273.15)^4),((Eingabemaske!B$6/2)^2*PI()+Eingabemaske!B$6*PI())*0.9*5.67*10^-8*((F230+273.15)^4-(E230+273.15)^4))</f>
        <v>30.357458146415237</v>
      </c>
      <c r="M230" s="14">
        <f t="shared" si="22"/>
        <v>44.007149974429495</v>
      </c>
    </row>
    <row r="231" spans="1:13" x14ac:dyDescent="0.45">
      <c r="A231">
        <f t="shared" si="19"/>
        <v>5</v>
      </c>
      <c r="B231">
        <f t="shared" si="20"/>
        <v>18.5</v>
      </c>
      <c r="C231" s="18">
        <f t="shared" si="18"/>
        <v>4.770833333333333</v>
      </c>
      <c r="D231" s="23">
        <v>114.5</v>
      </c>
      <c r="E231" s="14">
        <f>Eingabemaske!B$15-(12/PI()*SIN(PI()/12*B231))*Eingabemaske!B$17</f>
        <v>25.272224247066092</v>
      </c>
      <c r="F231" s="14">
        <f t="shared" si="23"/>
        <v>29.159588139794817</v>
      </c>
      <c r="G23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1">
        <f>INDEX(Eingabemaske!$K$2:$K$50,(MATCH(B231,Eingabemaske!$F$2:$F$50)))</f>
        <v>300</v>
      </c>
      <c r="I231" s="14">
        <f>IF(Eingabemaske!B$2="Quader",1/(1/Wasser!Z232+1/Luft!Z232+((Eingabemaske!B$12/1000)/Eingabemaske!O$3))*Eingabemaske!B$6*Eingabemaske!B$7*Wasser!B232,1/(1/Wasser!Z232+1/Luft!Z232+((Eingabemaske!B$12/1000)/Eingabemaske!O$3))*(Eingabemaske!B$6/2)^2*PI()*Wasser!B232)</f>
        <v>7.3888845103996532</v>
      </c>
      <c r="J231" s="14">
        <f>IF(Eingabemaske!B$2="Quader",1/(1/Wasser!AA232+1/Luft!AA232+((Eingabemaske!B$12/1000)/Eingabemaske!O$3))*(Eingabemaske!B$6*Eingabemaske!B$5+Eingabemaske!B$7*Eingabemaske!B$5)*2*Wasser!B232,1/(1/Wasser!AA232+1/Luft!AA232+((Eingabemaske!B$12/1000)/Eingabemaske!O$3))*(Eingabemaske!B$6+Eingabemaske!B$12/2000)^2*PI()*Wasser!B232)</f>
        <v>10.757908792341453</v>
      </c>
      <c r="K231" s="14">
        <f t="shared" si="21"/>
        <v>18.146793302741106</v>
      </c>
      <c r="L231" s="14">
        <f>IF(Eingabemaske!B$2="Quader",((Eingabemaske!B$6*Eingabemaske!B$7)+((Eingabemaske!B$5*Eingabemaske!B$6)+(Eingabemaske!B$5*Eingabemaske!B$6))*2)*0.9*5.67*10^-8*((F231+273.15)^4-(E231+273.15)^4),((Eingabemaske!B$6/2)^2*PI()+Eingabemaske!B$6*PI())*0.9*5.67*10^-8*((F231+273.15)^4-(E231+273.15)^4))</f>
        <v>37.999969435823544</v>
      </c>
      <c r="M231" s="14">
        <f t="shared" si="22"/>
        <v>56.146762738564647</v>
      </c>
    </row>
    <row r="232" spans="1:13" x14ac:dyDescent="0.45">
      <c r="A232">
        <f t="shared" si="19"/>
        <v>5</v>
      </c>
      <c r="B232">
        <f t="shared" si="20"/>
        <v>19</v>
      </c>
      <c r="C232" s="18">
        <f t="shared" si="18"/>
        <v>4.7916666666666661</v>
      </c>
      <c r="D232" s="23">
        <v>115</v>
      </c>
      <c r="E232" s="14">
        <f>Eingabemaske!B$15-(12/PI()*SIN(PI()/12*B232))*Eingabemaske!B$17</f>
        <v>25.213738926762012</v>
      </c>
      <c r="F232" s="14">
        <f t="shared" si="23"/>
        <v>29.874785208068296</v>
      </c>
      <c r="G23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2">
        <f>INDEX(Eingabemaske!$K$2:$K$50,(MATCH(B232,Eingabemaske!$F$2:$F$50)))</f>
        <v>300</v>
      </c>
      <c r="I232" s="14">
        <f>IF(Eingabemaske!B$2="Quader",1/(1/Wasser!Z233+1/Luft!Z233+((Eingabemaske!B$12/1000)/Eingabemaske!O$3))*Eingabemaske!B$6*Eingabemaske!B$7*Wasser!B233,1/(1/Wasser!Z233+1/Luft!Z233+((Eingabemaske!B$12/1000)/Eingabemaske!O$3))*(Eingabemaske!B$6/2)^2*PI()*Wasser!B233)</f>
        <v>9.3463376667505944</v>
      </c>
      <c r="J232" s="14">
        <f>IF(Eingabemaske!B$2="Quader",1/(1/Wasser!AA233+1/Luft!AA233+((Eingabemaske!B$12/1000)/Eingabemaske!O$3))*(Eingabemaske!B$6*Eingabemaske!B$5+Eingabemaske!B$7*Eingabemaske!B$5)*2*Wasser!B233,1/(1/Wasser!AA233+1/Luft!AA233+((Eingabemaske!B$12/1000)/Eingabemaske!O$3))*(Eingabemaske!B$6+Eingabemaske!B$12/2000)^2*PI()*Wasser!B233)</f>
        <v>13.585549944990921</v>
      </c>
      <c r="K232" s="14">
        <f t="shared" si="21"/>
        <v>22.931887611741516</v>
      </c>
      <c r="L232" s="14">
        <f>IF(Eingabemaske!B$2="Quader",((Eingabemaske!B$6*Eingabemaske!B$7)+((Eingabemaske!B$5*Eingabemaske!B$6)+(Eingabemaske!B$5*Eingabemaske!B$6))*2)*0.9*5.67*10^-8*((F232+273.15)^4-(E232+273.15)^4),((Eingabemaske!B$6/2)^2*PI()+Eingabemaske!B$6*PI())*0.9*5.67*10^-8*((F232+273.15)^4-(E232+273.15)^4))</f>
        <v>45.713332673255607</v>
      </c>
      <c r="M232" s="14">
        <f t="shared" si="22"/>
        <v>68.645220284997123</v>
      </c>
    </row>
    <row r="233" spans="1:13" x14ac:dyDescent="0.45">
      <c r="A233">
        <f t="shared" si="19"/>
        <v>5</v>
      </c>
      <c r="B233">
        <f t="shared" si="20"/>
        <v>19.5</v>
      </c>
      <c r="C233" s="18">
        <f t="shared" si="18"/>
        <v>4.8124999999999991</v>
      </c>
      <c r="D233" s="23">
        <v>115.5</v>
      </c>
      <c r="E233" s="14">
        <f>Eingabemaske!B$15-(12/PI()*SIN(PI()/12*B233))*Eingabemaske!B$17</f>
        <v>25.117375919656652</v>
      </c>
      <c r="F233" s="14">
        <f t="shared" si="23"/>
        <v>30.553325554882854</v>
      </c>
      <c r="G23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3">
        <f>INDEX(Eingabemaske!$K$2:$K$50,(MATCH(B233,Eingabemaske!$F$2:$F$50)))</f>
        <v>300</v>
      </c>
      <c r="I233" s="14">
        <f>IF(Eingabemaske!B$2="Quader",1/(1/Wasser!Z234+1/Luft!Z234+((Eingabemaske!B$12/1000)/Eingabemaske!O$3))*Eingabemaske!B$6*Eingabemaske!B$7*Wasser!B234,1/(1/Wasser!Z234+1/Luft!Z234+((Eingabemaske!B$12/1000)/Eingabemaske!O$3))*(Eingabemaske!B$6/2)^2*PI()*Wasser!B234)</f>
        <v>11.403332241769736</v>
      </c>
      <c r="J233" s="14">
        <f>IF(Eingabemaske!B$2="Quader",1/(1/Wasser!AA234+1/Luft!AA234+((Eingabemaske!B$12/1000)/Eingabemaske!O$3))*(Eingabemaske!B$6*Eingabemaske!B$5+Eingabemaske!B$7*Eingabemaske!B$5)*2*Wasser!B234,1/(1/Wasser!AA234+1/Luft!AA234+((Eingabemaske!B$12/1000)/Eingabemaske!O$3))*(Eingabemaske!B$6+Eingabemaske!B$12/2000)^2*PI()*Wasser!B234)</f>
        <v>16.558807072545701</v>
      </c>
      <c r="K233" s="14">
        <f t="shared" si="21"/>
        <v>27.962139314315436</v>
      </c>
      <c r="L233" s="14">
        <f>IF(Eingabemaske!B$2="Quader",((Eingabemaske!B$6*Eingabemaske!B$7)+((Eingabemaske!B$5*Eingabemaske!B$6)+(Eingabemaske!B$5*Eingabemaske!B$6))*2)*0.9*5.67*10^-8*((F233+273.15)^4-(E233+273.15)^4),((Eingabemaske!B$6/2)^2*PI()+Eingabemaske!B$6*PI())*0.9*5.67*10^-8*((F233+273.15)^4-(E233+273.15)^4))</f>
        <v>53.469346033385058</v>
      </c>
      <c r="M233" s="14">
        <f t="shared" si="22"/>
        <v>81.431485347700487</v>
      </c>
    </row>
    <row r="234" spans="1:13" x14ac:dyDescent="0.45">
      <c r="A234">
        <f t="shared" si="19"/>
        <v>5</v>
      </c>
      <c r="B234">
        <f t="shared" si="20"/>
        <v>20</v>
      </c>
      <c r="C234" s="18">
        <f t="shared" si="18"/>
        <v>4.8333333333333321</v>
      </c>
      <c r="D234" s="23">
        <v>116</v>
      </c>
      <c r="E234" s="14">
        <f>Eingabemaske!B$15-(12/PI()*SIN(PI()/12*B234))*Eingabemaske!B$17</f>
        <v>24.984784023518451</v>
      </c>
      <c r="F234" s="14">
        <f t="shared" si="23"/>
        <v>31.194365069681762</v>
      </c>
      <c r="G23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4">
        <f>INDEX(Eingabemaske!$K$2:$K$50,(MATCH(B234,Eingabemaske!$F$2:$F$50)))</f>
        <v>300</v>
      </c>
      <c r="I234" s="14">
        <f>IF(Eingabemaske!B$2="Quader",1/(1/Wasser!Z235+1/Luft!Z235+((Eingabemaske!B$12/1000)/Eingabemaske!O$3))*Eingabemaske!B$6*Eingabemaske!B$7*Wasser!B235,1/(1/Wasser!Z235+1/Luft!Z235+((Eingabemaske!B$12/1000)/Eingabemaske!O$3))*(Eingabemaske!B$6/2)^2*PI()*Wasser!B235)</f>
        <v>13.543075403589659</v>
      </c>
      <c r="J234" s="14">
        <f>IF(Eingabemaske!B$2="Quader",1/(1/Wasser!AA235+1/Luft!AA235+((Eingabemaske!B$12/1000)/Eingabemaske!O$3))*(Eingabemaske!B$6*Eingabemaske!B$5+Eingabemaske!B$7*Eingabemaske!B$5)*2*Wasser!B235,1/(1/Wasser!AA235+1/Luft!AA235+((Eingabemaske!B$12/1000)/Eingabemaske!O$3))*(Eingabemaske!B$6+Eingabemaske!B$12/2000)^2*PI()*Wasser!B235)</f>
        <v>19.654252991535177</v>
      </c>
      <c r="K234" s="14">
        <f t="shared" si="21"/>
        <v>33.197328395124835</v>
      </c>
      <c r="L234" s="14">
        <f>IF(Eingabemaske!B$2="Quader",((Eingabemaske!B$6*Eingabemaske!B$7)+((Eingabemaske!B$5*Eingabemaske!B$6)+(Eingabemaske!B$5*Eingabemaske!B$6))*2)*0.9*5.67*10^-8*((F234+273.15)^4-(E234+273.15)^4),((Eingabemaske!B$6/2)^2*PI()+Eingabemaske!B$6*PI())*0.9*5.67*10^-8*((F234+273.15)^4-(E234+273.15)^4))</f>
        <v>61.235387093308958</v>
      </c>
      <c r="M234" s="14">
        <f t="shared" si="22"/>
        <v>94.432715488433786</v>
      </c>
    </row>
    <row r="235" spans="1:13" x14ac:dyDescent="0.45">
      <c r="A235">
        <f t="shared" si="19"/>
        <v>5</v>
      </c>
      <c r="B235">
        <f t="shared" si="20"/>
        <v>20.5</v>
      </c>
      <c r="C235" s="18">
        <f t="shared" si="18"/>
        <v>4.8541666666666652</v>
      </c>
      <c r="D235" s="23">
        <v>116.5</v>
      </c>
      <c r="E235" s="14">
        <f>Eingabemaske!B$15-(12/PI()*SIN(PI()/12*B235))*Eingabemaske!B$17</f>
        <v>24.818231922451762</v>
      </c>
      <c r="F235" s="14">
        <f t="shared" si="23"/>
        <v>31.797273281468144</v>
      </c>
      <c r="G23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5">
        <f>INDEX(Eingabemaske!$K$2:$K$50,(MATCH(B235,Eingabemaske!$F$2:$F$50)))</f>
        <v>300</v>
      </c>
      <c r="I235" s="14">
        <f>IF(Eingabemaske!B$2="Quader",1/(1/Wasser!Z236+1/Luft!Z236+((Eingabemaske!B$12/1000)/Eingabemaske!O$3))*Eingabemaske!B$6*Eingabemaske!B$7*Wasser!B236,1/(1/Wasser!Z236+1/Luft!Z236+((Eingabemaske!B$12/1000)/Eingabemaske!O$3))*(Eingabemaske!B$6/2)^2*PI()*Wasser!B236)</f>
        <v>15.748910894888461</v>
      </c>
      <c r="J235" s="14">
        <f>IF(Eingabemaske!B$2="Quader",1/(1/Wasser!AA236+1/Luft!AA236+((Eingabemaske!B$12/1000)/Eingabemaske!O$3))*(Eingabemaske!B$6*Eingabemaske!B$5+Eingabemaske!B$7*Eingabemaske!B$5)*2*Wasser!B236,1/(1/Wasser!AA236+1/Luft!AA236+((Eingabemaske!B$12/1000)/Eingabemaske!O$3))*(Eingabemaske!B$6+Eingabemaske!B$12/2000)^2*PI()*Wasser!B236)</f>
        <v>22.848374073059105</v>
      </c>
      <c r="K235" s="14">
        <f t="shared" si="21"/>
        <v>38.597284967947566</v>
      </c>
      <c r="L235" s="14">
        <f>IF(Eingabemaske!B$2="Quader",((Eingabemaske!B$6*Eingabemaske!B$7)+((Eingabemaske!B$5*Eingabemaske!B$6)+(Eingabemaske!B$5*Eingabemaske!B$6))*2)*0.9*5.67*10^-8*((F235+273.15)^4-(E235+273.15)^4),((Eingabemaske!B$6/2)^2*PI()+Eingabemaske!B$6*PI())*0.9*5.67*10^-8*((F235+273.15)^4-(E235+273.15)^4))</f>
        <v>68.974933521822763</v>
      </c>
      <c r="M235" s="14">
        <f t="shared" si="22"/>
        <v>107.57221848977034</v>
      </c>
    </row>
    <row r="236" spans="1:13" x14ac:dyDescent="0.45">
      <c r="A236">
        <f t="shared" si="19"/>
        <v>5</v>
      </c>
      <c r="B236">
        <f t="shared" si="20"/>
        <v>21</v>
      </c>
      <c r="C236" s="18">
        <f t="shared" si="18"/>
        <v>4.8749999999999982</v>
      </c>
      <c r="D236" s="23">
        <v>117</v>
      </c>
      <c r="E236" s="14">
        <f>Eingabemaske!B$15-(12/PI()*SIN(PI()/12*B236))*Eingabemaske!B$17</f>
        <v>24.620569369082791</v>
      </c>
      <c r="F236" s="14">
        <f t="shared" si="23"/>
        <v>32.361644649820903</v>
      </c>
      <c r="G23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6">
        <f>INDEX(Eingabemaske!$K$2:$K$50,(MATCH(B236,Eingabemaske!$F$2:$F$50)))</f>
        <v>300</v>
      </c>
      <c r="I236" s="14">
        <f>IF(Eingabemaske!B$2="Quader",1/(1/Wasser!Z237+1/Luft!Z237+((Eingabemaske!B$12/1000)/Eingabemaske!O$3))*Eingabemaske!B$6*Eingabemaske!B$7*Wasser!B237,1/(1/Wasser!Z237+1/Luft!Z237+((Eingabemaske!B$12/1000)/Eingabemaske!O$3))*(Eingabemaske!B$6/2)^2*PI()*Wasser!B237)</f>
        <v>18.003765029455575</v>
      </c>
      <c r="J236" s="14">
        <f>IF(Eingabemaske!B$2="Quader",1/(1/Wasser!AA237+1/Luft!AA237+((Eingabemaske!B$12/1000)/Eingabemaske!O$3))*(Eingabemaske!B$6*Eingabemaske!B$5+Eingabemaske!B$7*Eingabemaske!B$5)*2*Wasser!B237,1/(1/Wasser!AA237+1/Luft!AA237+((Eingabemaske!B$12/1000)/Eingabemaske!O$3))*(Eingabemaske!B$6+Eingabemaske!B$12/2000)^2*PI()*Wasser!B237)</f>
        <v>26.116831631315467</v>
      </c>
      <c r="K236" s="14">
        <f t="shared" si="21"/>
        <v>44.120596660771042</v>
      </c>
      <c r="L236" s="14">
        <f>IF(Eingabemaske!B$2="Quader",((Eingabemaske!B$6*Eingabemaske!B$7)+((Eingabemaske!B$5*Eingabemaske!B$6)+(Eingabemaske!B$5*Eingabemaske!B$6))*2)*0.9*5.67*10^-8*((F236+273.15)^4-(E236+273.15)^4),((Eingabemaske!B$6/2)^2*PI()+Eingabemaske!B$6*PI())*0.9*5.67*10^-8*((F236+273.15)^4-(E236+273.15)^4))</f>
        <v>76.64826498956333</v>
      </c>
      <c r="M236" s="14">
        <f t="shared" si="22"/>
        <v>120.76886165033437</v>
      </c>
    </row>
    <row r="237" spans="1:13" x14ac:dyDescent="0.45">
      <c r="A237">
        <f t="shared" si="19"/>
        <v>5</v>
      </c>
      <c r="B237">
        <f t="shared" si="20"/>
        <v>21.5</v>
      </c>
      <c r="C237" s="18">
        <f t="shared" si="18"/>
        <v>4.8958333333333313</v>
      </c>
      <c r="D237" s="23">
        <v>117.5</v>
      </c>
      <c r="E237" s="14">
        <f>Eingabemaske!B$15-(12/PI()*SIN(PI()/12*B237))*Eingabemaske!B$17</f>
        <v>24.395178424502102</v>
      </c>
      <c r="F237" s="14">
        <f t="shared" si="23"/>
        <v>32.887311588388428</v>
      </c>
      <c r="G23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7">
        <f>INDEX(Eingabemaske!$K$2:$K$50,(MATCH(B237,Eingabemaske!$F$2:$F$50)))</f>
        <v>300</v>
      </c>
      <c r="I237" s="14">
        <f>IF(Eingabemaske!B$2="Quader",1/(1/Wasser!Z238+1/Luft!Z238+((Eingabemaske!B$12/1000)/Eingabemaske!O$3))*Eingabemaske!B$6*Eingabemaske!B$7*Wasser!B238,1/(1/Wasser!Z238+1/Luft!Z238+((Eingabemaske!B$12/1000)/Eingabemaske!O$3))*(Eingabemaske!B$6/2)^2*PI()*Wasser!B238)</f>
        <v>20.289904206223117</v>
      </c>
      <c r="J237" s="14">
        <f>IF(Eingabemaske!B$2="Quader",1/(1/Wasser!AA238+1/Luft!AA238+((Eingabemaske!B$12/1000)/Eingabemaske!O$3))*(Eingabemaske!B$6*Eingabemaske!B$5+Eingabemaske!B$7*Eingabemaske!B$5)*2*Wasser!B238,1/(1/Wasser!AA238+1/Luft!AA238+((Eingabemaske!B$12/1000)/Eingabemaske!O$3))*(Eingabemaske!B$6+Eingabemaske!B$12/2000)^2*PI()*Wasser!B238)</f>
        <v>29.43414591131565</v>
      </c>
      <c r="K237" s="14">
        <f t="shared" si="21"/>
        <v>49.724050117538766</v>
      </c>
      <c r="L237" s="14">
        <f>IF(Eingabemaske!B$2="Quader",((Eingabemaske!B$6*Eingabemaske!B$7)+((Eingabemaske!B$5*Eingabemaske!B$6)+(Eingabemaske!B$5*Eingabemaske!B$6))*2)*0.9*5.67*10^-8*((F237+273.15)^4-(E237+273.15)^4),((Eingabemaske!B$6/2)^2*PI()+Eingabemaske!B$6*PI())*0.9*5.67*10^-8*((F237+273.15)^4-(E237+273.15)^4))</f>
        <v>84.213288342330259</v>
      </c>
      <c r="M237" s="14">
        <f t="shared" si="22"/>
        <v>133.93733845986901</v>
      </c>
    </row>
    <row r="238" spans="1:13" x14ac:dyDescent="0.45">
      <c r="A238">
        <f t="shared" si="19"/>
        <v>5</v>
      </c>
      <c r="B238">
        <f t="shared" si="20"/>
        <v>22</v>
      </c>
      <c r="C238" s="18">
        <f t="shared" si="18"/>
        <v>4.9166666666666643</v>
      </c>
      <c r="D238" s="23">
        <v>118</v>
      </c>
      <c r="E238" s="14">
        <f>Eingabemaske!B$15-(12/PI()*SIN(PI()/12*B238))*Eingabemaske!B$17</f>
        <v>24.145915590261648</v>
      </c>
      <c r="F238" s="14">
        <f t="shared" si="23"/>
        <v>33.374356706251113</v>
      </c>
      <c r="G23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8">
        <f>INDEX(Eingabemaske!$K$2:$K$50,(MATCH(B238,Eingabemaske!$F$2:$F$50)))</f>
        <v>300</v>
      </c>
      <c r="I238" s="14">
        <f>IF(Eingabemaske!B$2="Quader",1/(1/Wasser!Z239+1/Luft!Z239+((Eingabemaske!B$12/1000)/Eingabemaske!O$3))*Eingabemaske!B$6*Eingabemaske!B$7*Wasser!B239,1/(1/Wasser!Z239+1/Luft!Z239+((Eingabemaske!B$12/1000)/Eingabemaske!O$3))*(Eingabemaske!B$6/2)^2*PI()*Wasser!B239)</f>
        <v>22.588890056010154</v>
      </c>
      <c r="J238" s="14">
        <f>IF(Eingabemaske!B$2="Quader",1/(1/Wasser!AA239+1/Luft!AA239+((Eingabemaske!B$12/1000)/Eingabemaske!O$3))*(Eingabemaske!B$6*Eingabemaske!B$5+Eingabemaske!B$7*Eingabemaske!B$5)*2*Wasser!B239,1/(1/Wasser!AA239+1/Luft!AA239+((Eingabemaske!B$12/1000)/Eingabemaske!O$3))*(Eingabemaske!B$6+Eingabemaske!B$12/2000)^2*PI()*Wasser!B239)</f>
        <v>32.773652648530557</v>
      </c>
      <c r="K238" s="14">
        <f t="shared" si="21"/>
        <v>55.362542704540715</v>
      </c>
      <c r="L238" s="14">
        <f>IF(Eingabemaske!B$2="Quader",((Eingabemaske!B$6*Eingabemaske!B$7)+((Eingabemaske!B$5*Eingabemaske!B$6)+(Eingabemaske!B$5*Eingabemaske!B$6))*2)*0.9*5.67*10^-8*((F238+273.15)^4-(E238+273.15)^4),((Eingabemaske!B$6/2)^2*PI()+Eingabemaske!B$6*PI())*0.9*5.67*10^-8*((F238+273.15)^4-(E238+273.15)^4))</f>
        <v>91.626441166687769</v>
      </c>
      <c r="M238" s="14">
        <f t="shared" si="22"/>
        <v>146.98898387122847</v>
      </c>
    </row>
    <row r="239" spans="1:13" x14ac:dyDescent="0.45">
      <c r="A239">
        <f t="shared" si="19"/>
        <v>5</v>
      </c>
      <c r="B239">
        <f t="shared" si="20"/>
        <v>22.5</v>
      </c>
      <c r="C239" s="18">
        <f t="shared" si="18"/>
        <v>4.9374999999999973</v>
      </c>
      <c r="D239" s="23">
        <v>118.5</v>
      </c>
      <c r="E239" s="14">
        <f>Eingabemaske!B$15-(12/PI()*SIN(PI()/12*B239))*Eingabemaske!B$17</f>
        <v>23.877045822563989</v>
      </c>
      <c r="F239" s="14">
        <f t="shared" si="23"/>
        <v>33.823122658172927</v>
      </c>
      <c r="G23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39">
        <f>INDEX(Eingabemaske!$K$2:$K$50,(MATCH(B239,Eingabemaske!$F$2:$F$50)))</f>
        <v>300</v>
      </c>
      <c r="I239" s="14">
        <f>IF(Eingabemaske!B$2="Quader",1/(1/Wasser!Z240+1/Luft!Z240+((Eingabemaske!B$12/1000)/Eingabemaske!O$3))*Eingabemaske!B$6*Eingabemaske!B$7*Wasser!B240,1/(1/Wasser!Z240+1/Luft!Z240+((Eingabemaske!B$12/1000)/Eingabemaske!O$3))*(Eingabemaske!B$6/2)^2*PI()*Wasser!B240)</f>
        <v>24.881669345559903</v>
      </c>
      <c r="J239" s="14">
        <f>IF(Eingabemaske!B$2="Quader",1/(1/Wasser!AA240+1/Luft!AA240+((Eingabemaske!B$12/1000)/Eingabemaske!O$3))*(Eingabemaske!B$6*Eingabemaske!B$5+Eingabemaske!B$7*Eingabemaske!B$5)*2*Wasser!B240,1/(1/Wasser!AA240+1/Luft!AA240+((Eingabemaske!B$12/1000)/Eingabemaske!O$3))*(Eingabemaske!B$6+Eingabemaske!B$12/2000)^2*PI()*Wasser!B240)</f>
        <v>36.107648906009928</v>
      </c>
      <c r="K239" s="14">
        <f t="shared" si="21"/>
        <v>60.989318251569827</v>
      </c>
      <c r="L239" s="14">
        <f>IF(Eingabemaske!B$2="Quader",((Eingabemaske!B$6*Eingabemaske!B$7)+((Eingabemaske!B$5*Eingabemaske!B$6)+(Eingabemaske!B$5*Eingabemaske!B$6))*2)*0.9*5.67*10^-8*((F239+273.15)^4-(E239+273.15)^4),((Eingabemaske!B$6/2)^2*PI()+Eingabemaske!B$6*PI())*0.9*5.67*10^-8*((F239+273.15)^4-(E239+273.15)^4))</f>
        <v>98.843635325533896</v>
      </c>
      <c r="M239" s="14">
        <f t="shared" si="22"/>
        <v>159.83295357710372</v>
      </c>
    </row>
    <row r="240" spans="1:13" x14ac:dyDescent="0.45">
      <c r="A240">
        <f t="shared" si="19"/>
        <v>5</v>
      </c>
      <c r="B240">
        <f t="shared" si="20"/>
        <v>23</v>
      </c>
      <c r="C240" s="18">
        <f t="shared" si="18"/>
        <v>4.9583333333333304</v>
      </c>
      <c r="D240" s="23">
        <v>119</v>
      </c>
      <c r="E240" s="14">
        <f>Eingabemaske!B$15-(12/PI()*SIN(PI()/12*B240))*Eingabemaske!B$17</f>
        <v>23.593169557679225</v>
      </c>
      <c r="F240" s="14">
        <f t="shared" si="23"/>
        <v>34.234218536152738</v>
      </c>
      <c r="G24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0">
        <f>INDEX(Eingabemaske!$K$2:$K$50,(MATCH(B240,Eingabemaske!$F$2:$F$50)))</f>
        <v>0</v>
      </c>
      <c r="I240" s="14">
        <f>IF(Eingabemaske!B$2="Quader",1/(1/Wasser!Z241+1/Luft!Z241+((Eingabemaske!B$12/1000)/Eingabemaske!O$3))*Eingabemaske!B$6*Eingabemaske!B$7*Wasser!B241,1/(1/Wasser!Z241+1/Luft!Z241+((Eingabemaske!B$12/1000)/Eingabemaske!O$3))*(Eingabemaske!B$6/2)^2*PI()*Wasser!B241)</f>
        <v>27.148759724972731</v>
      </c>
      <c r="J240" s="14">
        <f>IF(Eingabemaske!B$2="Quader",1/(1/Wasser!AA241+1/Luft!AA241+((Eingabemaske!B$12/1000)/Eingabemaske!O$3))*(Eingabemaske!B$6*Eingabemaske!B$5+Eingabemaske!B$7*Eingabemaske!B$5)*2*Wasser!B241,1/(1/Wasser!AA241+1/Luft!AA241+((Eingabemaske!B$12/1000)/Eingabemaske!O$3))*(Eingabemaske!B$6+Eingabemaske!B$12/2000)^2*PI()*Wasser!B241)</f>
        <v>39.407676110398832</v>
      </c>
      <c r="K240" s="14">
        <f t="shared" si="21"/>
        <v>66.556435835371559</v>
      </c>
      <c r="L240" s="14">
        <f>IF(Eingabemaske!B$2="Quader",((Eingabemaske!B$6*Eingabemaske!B$7)+((Eingabemaske!B$5*Eingabemaske!B$6)+(Eingabemaske!B$5*Eingabemaske!B$6))*2)*0.9*5.67*10^-8*((F240+273.15)^4-(E240+273.15)^4),((Eingabemaske!B$6/2)^2*PI()+Eingabemaske!B$6*PI())*0.9*5.67*10^-8*((F240+273.15)^4-(E240+273.15)^4))</f>
        <v>105.82120631478377</v>
      </c>
      <c r="M240" s="14">
        <f t="shared" si="22"/>
        <v>172.37764215015534</v>
      </c>
    </row>
    <row r="241" spans="1:13" x14ac:dyDescent="0.45">
      <c r="A241">
        <f t="shared" si="19"/>
        <v>5</v>
      </c>
      <c r="B241">
        <f t="shared" si="20"/>
        <v>23.5</v>
      </c>
      <c r="C241" s="18">
        <f t="shared" si="18"/>
        <v>4.9791666666666634</v>
      </c>
      <c r="D241" s="23">
        <v>119.5</v>
      </c>
      <c r="E241" s="14">
        <f>Eingabemaske!B$15-(12/PI()*SIN(PI()/12*B241))*Eingabemaske!B$17</f>
        <v>23.299143997204894</v>
      </c>
      <c r="F241" s="14">
        <f t="shared" si="23"/>
        <v>33.728652214023036</v>
      </c>
      <c r="G24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1">
        <f>INDEX(Eingabemaske!$K$2:$K$50,(MATCH(B241,Eingabemaske!$F$2:$F$50)))</f>
        <v>0</v>
      </c>
      <c r="I241" s="14">
        <f>IF(Eingabemaske!B$2="Quader",1/(1/Wasser!Z242+1/Luft!Z242+((Eingabemaske!B$12/1000)/Eingabemaske!O$3))*Eingabemaske!B$6*Eingabemaske!B$7*Wasser!B242,1/(1/Wasser!Z242+1/Luft!Z242+((Eingabemaske!B$12/1000)/Eingabemaske!O$3))*(Eingabemaske!B$6/2)^2*PI()*Wasser!B242)</f>
        <v>26.473639884574155</v>
      </c>
      <c r="J241" s="14">
        <f>IF(Eingabemaske!B$2="Quader",1/(1/Wasser!AA242+1/Luft!AA242+((Eingabemaske!B$12/1000)/Eingabemaske!O$3))*(Eingabemaske!B$6*Eingabemaske!B$5+Eingabemaske!B$7*Eingabemaske!B$5)*2*Wasser!B242,1/(1/Wasser!AA242+1/Luft!AA242+((Eingabemaske!B$12/1000)/Eingabemaske!O$3))*(Eingabemaske!B$6+Eingabemaske!B$12/2000)^2*PI()*Wasser!B242)</f>
        <v>38.421709178039627</v>
      </c>
      <c r="K241" s="14">
        <f t="shared" si="21"/>
        <v>64.895349062613775</v>
      </c>
      <c r="L241" s="14">
        <f>IF(Eingabemaske!B$2="Quader",((Eingabemaske!B$6*Eingabemaske!B$7)+((Eingabemaske!B$5*Eingabemaske!B$6)+(Eingabemaske!B$5*Eingabemaske!B$6))*2)*0.9*5.67*10^-8*((F241+273.15)^4-(E241+273.15)^4),((Eingabemaske!B$6/2)^2*PI()+Eingabemaske!B$6*PI())*0.9*5.67*10^-8*((F241+273.15)^4-(E241+273.15)^4))</f>
        <v>103.30505320965237</v>
      </c>
      <c r="M241" s="14">
        <f t="shared" si="22"/>
        <v>168.20040227226616</v>
      </c>
    </row>
    <row r="242" spans="1:13" x14ac:dyDescent="0.45">
      <c r="A242">
        <f t="shared" si="19"/>
        <v>6</v>
      </c>
      <c r="B242">
        <f t="shared" si="20"/>
        <v>24</v>
      </c>
      <c r="C242" s="18">
        <f t="shared" ref="C242:C271" si="24">C241+B$1</f>
        <v>4.9999999999999964</v>
      </c>
      <c r="D242" s="23">
        <v>120</v>
      </c>
      <c r="E242" s="14">
        <f>Eingabemaske!B$15-(12/PI()*SIN(PI()/12*B242))*Eingabemaske!B$17</f>
        <v>23</v>
      </c>
      <c r="F242" s="14">
        <f t="shared" si="23"/>
        <v>33.235337317167371</v>
      </c>
      <c r="G24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2">
        <f>INDEX(Eingabemaske!$K$2:$K$50,(MATCH(B242,Eingabemaske!$F$2:$F$50)))</f>
        <v>0</v>
      </c>
      <c r="I242" s="14">
        <f>IF(Eingabemaske!B$2="Quader",1/(1/Wasser!Z243+1/Luft!Z243+((Eingabemaske!B$12/1000)/Eingabemaske!O$3))*Eingabemaske!B$6*Eingabemaske!B$7*Wasser!B243,1/(1/Wasser!Z243+1/Luft!Z243+((Eingabemaske!B$12/1000)/Eingabemaske!O$3))*(Eingabemaske!B$6/2)^2*PI()*Wasser!B243)</f>
        <v>25.858109302857972</v>
      </c>
      <c r="J242" s="14">
        <f>IF(Eingabemaske!B$2="Quader",1/(1/Wasser!AA243+1/Luft!AA243+((Eingabemaske!B$12/1000)/Eingabemaske!O$3))*(Eingabemaske!B$6*Eingabemaske!B$5+Eingabemaske!B$7*Eingabemaske!B$5)*2*Wasser!B243,1/(1/Wasser!AA243+1/Luft!AA243+((Eingabemaske!B$12/1000)/Eingabemaske!O$3))*(Eingabemaske!B$6+Eingabemaske!B$12/2000)^2*PI()*Wasser!B243)</f>
        <v>37.522879173725585</v>
      </c>
      <c r="K242" s="14">
        <f t="shared" si="21"/>
        <v>63.380988476583553</v>
      </c>
      <c r="L242" s="14">
        <f>IF(Eingabemaske!B$2="Quader",((Eingabemaske!B$6*Eingabemaske!B$7)+((Eingabemaske!B$5*Eingabemaske!B$6)+(Eingabemaske!B$5*Eingabemaske!B$6))*2)*0.9*5.67*10^-8*((F242+273.15)^4-(E242+273.15)^4),((Eingabemaske!B$6/2)^2*PI()+Eingabemaske!B$6*PI())*0.9*5.67*10^-8*((F242+273.15)^4-(E242+273.15)^4))</f>
        <v>100.98177541790302</v>
      </c>
      <c r="M242" s="14">
        <f t="shared" si="22"/>
        <v>164.36276389448659</v>
      </c>
    </row>
    <row r="243" spans="1:13" x14ac:dyDescent="0.45">
      <c r="A243">
        <f t="shared" ref="A243:A306" si="25">A195+1</f>
        <v>6</v>
      </c>
      <c r="B243">
        <f t="shared" si="20"/>
        <v>0.5</v>
      </c>
      <c r="C243" s="18">
        <f t="shared" si="24"/>
        <v>5.0208333333333295</v>
      </c>
      <c r="D243" s="23">
        <v>120.5</v>
      </c>
      <c r="E243" s="14">
        <f>Eingabemaske!B$15-(12/PI()*SIN(PI()/12*B243))*Eingabemaske!B$17</f>
        <v>22.70085600279511</v>
      </c>
      <c r="F243" s="14">
        <f t="shared" si="23"/>
        <v>32.753277828473209</v>
      </c>
      <c r="G24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3">
        <f>INDEX(Eingabemaske!$K$2:$K$50,(MATCH(B243,Eingabemaske!$F$2:$F$50)))</f>
        <v>0</v>
      </c>
      <c r="I243" s="14">
        <f>IF(Eingabemaske!B$2="Quader",1/(1/Wasser!Z244+1/Luft!Z244+((Eingabemaske!B$12/1000)/Eingabemaske!O$3))*Eingabemaske!B$6*Eingabemaske!B$7*Wasser!B244,1/(1/Wasser!Z244+1/Luft!Z244+((Eingabemaske!B$12/1000)/Eingabemaske!O$3))*(Eingabemaske!B$6/2)^2*PI()*Wasser!B244)</f>
        <v>25.281446881154849</v>
      </c>
      <c r="J243" s="14">
        <f>IF(Eingabemaske!B$2="Quader",1/(1/Wasser!AA244+1/Luft!AA244+((Eingabemaske!B$12/1000)/Eingabemaske!O$3))*(Eingabemaske!B$6*Eingabemaske!B$5+Eingabemaske!B$7*Eingabemaske!B$5)*2*Wasser!B244,1/(1/Wasser!AA244+1/Luft!AA244+((Eingabemaske!B$12/1000)/Eingabemaske!O$3))*(Eingabemaske!B$6+Eingabemaske!B$12/2000)^2*PI()*Wasser!B244)</f>
        <v>36.680973856224568</v>
      </c>
      <c r="K243" s="14">
        <f t="shared" si="21"/>
        <v>61.962420737379418</v>
      </c>
      <c r="L243" s="14">
        <f>IF(Eingabemaske!B$2="Quader",((Eingabemaske!B$6*Eingabemaske!B$7)+((Eingabemaske!B$5*Eingabemaske!B$6)+(Eingabemaske!B$5*Eingabemaske!B$6))*2)*0.9*5.67*10^-8*((F243+273.15)^4-(E243+273.15)^4),((Eingabemaske!B$6/2)^2*PI()+Eingabemaske!B$6*PI())*0.9*5.67*10^-8*((F243+273.15)^4-(E243+273.15)^4))</f>
        <v>98.790936561353661</v>
      </c>
      <c r="M243" s="14">
        <f t="shared" si="22"/>
        <v>160.75335729873308</v>
      </c>
    </row>
    <row r="244" spans="1:13" x14ac:dyDescent="0.45">
      <c r="A244">
        <f t="shared" si="25"/>
        <v>6</v>
      </c>
      <c r="B244">
        <f t="shared" ref="B244:B307" si="26">B196</f>
        <v>1</v>
      </c>
      <c r="C244" s="18">
        <f t="shared" si="24"/>
        <v>5.0416666666666625</v>
      </c>
      <c r="D244" s="23">
        <v>121</v>
      </c>
      <c r="E244" s="14">
        <f>Eingabemaske!B$15-(12/PI()*SIN(PI()/12*B244))*Eingabemaske!B$17</f>
        <v>22.406830442320778</v>
      </c>
      <c r="F244" s="14">
        <f t="shared" si="23"/>
        <v>32.281804367032493</v>
      </c>
      <c r="G24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4">
        <f>INDEX(Eingabemaske!$K$2:$K$50,(MATCH(B244,Eingabemaske!$F$2:$F$50)))</f>
        <v>0</v>
      </c>
      <c r="I244" s="14">
        <f>IF(Eingabemaske!B$2="Quader",1/(1/Wasser!Z245+1/Luft!Z245+((Eingabemaske!B$12/1000)/Eingabemaske!O$3))*Eingabemaske!B$6*Eingabemaske!B$7*Wasser!B245,1/(1/Wasser!Z245+1/Luft!Z245+((Eingabemaske!B$12/1000)/Eingabemaske!O$3))*(Eingabemaske!B$6/2)^2*PI()*Wasser!B245)</f>
        <v>24.724376253663944</v>
      </c>
      <c r="J244" s="14">
        <f>IF(Eingabemaske!B$2="Quader",1/(1/Wasser!AA245+1/Luft!AA245+((Eingabemaske!B$12/1000)/Eingabemaske!O$3))*(Eingabemaske!B$6*Eingabemaske!B$5+Eingabemaske!B$7*Eingabemaske!B$5)*2*Wasser!B245,1/(1/Wasser!AA245+1/Luft!AA245+((Eingabemaske!B$12/1000)/Eingabemaske!O$3))*(Eingabemaske!B$6+Eingabemaske!B$12/2000)^2*PI()*Wasser!B245)</f>
        <v>35.867923741108953</v>
      </c>
      <c r="K244" s="14">
        <f t="shared" si="21"/>
        <v>60.592299994772901</v>
      </c>
      <c r="L244" s="14">
        <f>IF(Eingabemaske!B$2="Quader",((Eingabemaske!B$6*Eingabemaske!B$7)+((Eingabemaske!B$5*Eingabemaske!B$6)+(Eingabemaske!B$5*Eingabemaske!B$6))*2)*0.9*5.67*10^-8*((F244+273.15)^4-(E244+273.15)^4),((Eingabemaske!B$6/2)^2*PI()+Eingabemaske!B$6*PI())*0.9*5.67*10^-8*((F244+273.15)^4-(E244+273.15)^4))</f>
        <v>96.676283016305206</v>
      </c>
      <c r="M244" s="14">
        <f t="shared" si="22"/>
        <v>157.26858301107811</v>
      </c>
    </row>
    <row r="245" spans="1:13" x14ac:dyDescent="0.45">
      <c r="A245">
        <f t="shared" si="25"/>
        <v>6</v>
      </c>
      <c r="B245">
        <f t="shared" si="26"/>
        <v>1.5</v>
      </c>
      <c r="C245" s="18">
        <f t="shared" si="24"/>
        <v>5.0624999999999956</v>
      </c>
      <c r="D245" s="23">
        <v>121.5</v>
      </c>
      <c r="E245" s="14">
        <f>Eingabemaske!B$15-(12/PI()*SIN(PI()/12*B245))*Eingabemaske!B$17</f>
        <v>22.122954177436011</v>
      </c>
      <c r="F245" s="14">
        <f t="shared" si="23"/>
        <v>31.820551398795455</v>
      </c>
      <c r="G24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5">
        <f>INDEX(Eingabemaske!$K$2:$K$50,(MATCH(B245,Eingabemaske!$F$2:$F$50)))</f>
        <v>0</v>
      </c>
      <c r="I245" s="14">
        <f>IF(Eingabemaske!B$2="Quader",1/(1/Wasser!Z246+1/Luft!Z246+((Eingabemaske!B$12/1000)/Eingabemaske!O$3))*Eingabemaske!B$6*Eingabemaske!B$7*Wasser!B246,1/(1/Wasser!Z246+1/Luft!Z246+((Eingabemaske!B$12/1000)/Eingabemaske!O$3))*(Eingabemaske!B$6/2)^2*PI()*Wasser!B246)</f>
        <v>24.169224883157902</v>
      </c>
      <c r="J245" s="14">
        <f>IF(Eingabemaske!B$2="Quader",1/(1/Wasser!AA246+1/Luft!AA246+((Eingabemaske!B$12/1000)/Eingabemaske!O$3))*(Eingabemaske!B$6*Eingabemaske!B$5+Eingabemaske!B$7*Eingabemaske!B$5)*2*Wasser!B246,1/(1/Wasser!AA246+1/Luft!AA246+((Eingabemaske!B$12/1000)/Eingabemaske!O$3))*(Eingabemaske!B$6+Eingabemaske!B$12/2000)^2*PI()*Wasser!B246)</f>
        <v>35.058026353926422</v>
      </c>
      <c r="K245" s="14">
        <f t="shared" si="21"/>
        <v>59.227251237084324</v>
      </c>
      <c r="L245" s="14">
        <f>IF(Eingabemaske!B$2="Quader",((Eingabemaske!B$6*Eingabemaske!B$7)+((Eingabemaske!B$5*Eingabemaske!B$6)+(Eingabemaske!B$5*Eingabemaske!B$6))*2)*0.9*5.67*10^-8*((F245+273.15)^4-(E245+273.15)^4),((Eingabemaske!B$6/2)^2*PI()+Eingabemaske!B$6*PI())*0.9*5.67*10^-8*((F245+273.15)^4-(E245+273.15)^4))</f>
        <v>94.586219709195063</v>
      </c>
      <c r="M245" s="14">
        <f t="shared" si="22"/>
        <v>153.81347094627938</v>
      </c>
    </row>
    <row r="246" spans="1:13" x14ac:dyDescent="0.45">
      <c r="A246">
        <f t="shared" si="25"/>
        <v>6</v>
      </c>
      <c r="B246">
        <f t="shared" si="26"/>
        <v>2</v>
      </c>
      <c r="C246" s="18">
        <f t="shared" si="24"/>
        <v>5.0833333333333286</v>
      </c>
      <c r="D246" s="23">
        <v>122</v>
      </c>
      <c r="E246" s="14">
        <f>Eingabemaske!B$15-(12/PI()*SIN(PI()/12*B246))*Eingabemaske!B$17</f>
        <v>21.854084409738356</v>
      </c>
      <c r="F246" s="14">
        <f t="shared" si="23"/>
        <v>31.369431927439788</v>
      </c>
      <c r="G24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6">
        <f>INDEX(Eingabemaske!$K$2:$K$50,(MATCH(B246,Eingabemaske!$F$2:$F$50)))</f>
        <v>0</v>
      </c>
      <c r="I246" s="14">
        <f>IF(Eingabemaske!B$2="Quader",1/(1/Wasser!Z247+1/Luft!Z247+((Eingabemaske!B$12/1000)/Eingabemaske!O$3))*Eingabemaske!B$6*Eingabemaske!B$7*Wasser!B247,1/(1/Wasser!Z247+1/Luft!Z247+((Eingabemaske!B$12/1000)/Eingabemaske!O$3))*(Eingabemaske!B$6/2)^2*PI()*Wasser!B247)</f>
        <v>23.600094601111667</v>
      </c>
      <c r="J246" s="14">
        <f>IF(Eingabemaske!B$2="Quader",1/(1/Wasser!AA247+1/Luft!AA247+((Eingabemaske!B$12/1000)/Eingabemaske!O$3))*(Eingabemaske!B$6*Eingabemaske!B$5+Eingabemaske!B$7*Eingabemaske!B$5)*2*Wasser!B247,1/(1/Wasser!AA247+1/Luft!AA247+((Eingabemaske!B$12/1000)/Eingabemaske!O$3))*(Eingabemaske!B$6+Eingabemaske!B$12/2000)^2*PI()*Wasser!B247)</f>
        <v>34.22818905834928</v>
      </c>
      <c r="K246" s="14">
        <f t="shared" si="21"/>
        <v>57.828283659460951</v>
      </c>
      <c r="L246" s="14">
        <f>IF(Eingabemaske!B$2="Quader",((Eingabemaske!B$6*Eingabemaske!B$7)+((Eingabemaske!B$5*Eingabemaske!B$6)+(Eingabemaske!B$5*Eingabemaske!B$6))*2)*0.9*5.67*10^-8*((F246+273.15)^4-(E246+273.15)^4),((Eingabemaske!B$6/2)^2*PI()+Eingabemaske!B$6*PI())*0.9*5.67*10^-8*((F246+273.15)^4-(E246+273.15)^4))</f>
        <v>92.474221196220029</v>
      </c>
      <c r="M246" s="14">
        <f t="shared" si="22"/>
        <v>150.30250485568098</v>
      </c>
    </row>
    <row r="247" spans="1:13" x14ac:dyDescent="0.45">
      <c r="A247">
        <f t="shared" si="25"/>
        <v>6</v>
      </c>
      <c r="B247">
        <f t="shared" si="26"/>
        <v>2.5</v>
      </c>
      <c r="C247" s="18">
        <f t="shared" si="24"/>
        <v>5.1041666666666616</v>
      </c>
      <c r="D247" s="23">
        <v>122.5</v>
      </c>
      <c r="E247" s="14">
        <f>Eingabemaske!B$15-(12/PI()*SIN(PI()/12*B247))*Eingabemaske!B$17</f>
        <v>21.604821575497898</v>
      </c>
      <c r="F247" s="14">
        <f t="shared" si="23"/>
        <v>30.928609767216845</v>
      </c>
      <c r="G24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7">
        <f>INDEX(Eingabemaske!$K$2:$K$50,(MATCH(B247,Eingabemaske!$F$2:$F$50)))</f>
        <v>0</v>
      </c>
      <c r="I247" s="14">
        <f>IF(Eingabemaske!B$2="Quader",1/(1/Wasser!Z248+1/Luft!Z248+((Eingabemaske!B$12/1000)/Eingabemaske!O$3))*Eingabemaske!B$6*Eingabemaske!B$7*Wasser!B248,1/(1/Wasser!Z248+1/Luft!Z248+((Eingabemaske!B$12/1000)/Eingabemaske!O$3))*(Eingabemaske!B$6/2)^2*PI()*Wasser!B248)</f>
        <v>23.003034630500363</v>
      </c>
      <c r="J247" s="14">
        <f>IF(Eingabemaske!B$2="Quader",1/(1/Wasser!AA248+1/Luft!AA248+((Eingabemaske!B$12/1000)/Eingabemaske!O$3))*(Eingabemaske!B$6*Eingabemaske!B$5+Eingabemaske!B$7*Eingabemaske!B$5)*2*Wasser!B248,1/(1/Wasser!AA248+1/Luft!AA248+((Eingabemaske!B$12/1000)/Eingabemaske!O$3))*(Eingabemaske!B$6+Eingabemaske!B$12/2000)^2*PI()*Wasser!B248)</f>
        <v>33.35817682071135</v>
      </c>
      <c r="K247" s="14">
        <f t="shared" si="21"/>
        <v>56.361211451211716</v>
      </c>
      <c r="L247" s="14">
        <f>IF(Eingabemaske!B$2="Quader",((Eingabemaske!B$6*Eingabemaske!B$7)+((Eingabemaske!B$5*Eingabemaske!B$6)+(Eingabemaske!B$5*Eingabemaske!B$6))*2)*0.9*5.67*10^-8*((F247+273.15)^4-(E247+273.15)^4),((Eingabemaske!B$6/2)^2*PI()+Eingabemaske!B$6*PI())*0.9*5.67*10^-8*((F247+273.15)^4-(E247+273.15)^4))</f>
        <v>90.299169262969244</v>
      </c>
      <c r="M247" s="14">
        <f t="shared" si="22"/>
        <v>146.66038071418097</v>
      </c>
    </row>
    <row r="248" spans="1:13" x14ac:dyDescent="0.45">
      <c r="A248">
        <f t="shared" si="25"/>
        <v>6</v>
      </c>
      <c r="B248">
        <f t="shared" si="26"/>
        <v>3</v>
      </c>
      <c r="C248" s="18">
        <f t="shared" si="24"/>
        <v>5.1249999999999947</v>
      </c>
      <c r="D248" s="23">
        <v>123</v>
      </c>
      <c r="E248" s="14">
        <f>Eingabemaske!B$15-(12/PI()*SIN(PI()/12*B248))*Eingabemaske!B$17</f>
        <v>21.379430630917209</v>
      </c>
      <c r="F248" s="14">
        <f t="shared" si="23"/>
        <v>30.498469591525016</v>
      </c>
      <c r="G24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8">
        <f>INDEX(Eingabemaske!$K$2:$K$50,(MATCH(B248,Eingabemaske!$F$2:$F$50)))</f>
        <v>0</v>
      </c>
      <c r="I248" s="14">
        <f>IF(Eingabemaske!B$2="Quader",1/(1/Wasser!Z249+1/Luft!Z249+((Eingabemaske!B$12/1000)/Eingabemaske!O$3))*Eingabemaske!B$6*Eingabemaske!B$7*Wasser!B249,1/(1/Wasser!Z249+1/Luft!Z249+((Eingabemaske!B$12/1000)/Eingabemaske!O$3))*(Eingabemaske!B$6/2)^2*PI()*Wasser!B249)</f>
        <v>22.366207137986038</v>
      </c>
      <c r="J248" s="14">
        <f>IF(Eingabemaske!B$2="Quader",1/(1/Wasser!AA249+1/Luft!AA249+((Eingabemaske!B$12/1000)/Eingabemaske!O$3))*(Eingabemaske!B$6*Eingabemaske!B$5+Eingabemaske!B$7*Eingabemaske!B$5)*2*Wasser!B249,1/(1/Wasser!AA249+1/Luft!AA249+((Eingabemaske!B$12/1000)/Eingabemaske!O$3))*(Eingabemaske!B$6+Eingabemaske!B$12/2000)^2*PI()*Wasser!B249)</f>
        <v>32.43084980029078</v>
      </c>
      <c r="K248" s="14">
        <f t="shared" si="21"/>
        <v>54.797056938276818</v>
      </c>
      <c r="L248" s="14">
        <f>IF(Eingabemaske!B$2="Quader",((Eingabemaske!B$6*Eingabemaske!B$7)+((Eingabemaske!B$5*Eingabemaske!B$6)+(Eingabemaske!B$5*Eingabemaske!B$6))*2)*0.9*5.67*10^-8*((F248+273.15)^4-(E248+273.15)^4),((Eingabemaske!B$6/2)^2*PI()+Eingabemaske!B$6*PI())*0.9*5.67*10^-8*((F248+273.15)^4-(E248+273.15)^4))</f>
        <v>88.025612104193684</v>
      </c>
      <c r="M248" s="14">
        <f t="shared" si="22"/>
        <v>142.82266904247049</v>
      </c>
    </row>
    <row r="249" spans="1:13" x14ac:dyDescent="0.45">
      <c r="A249">
        <f t="shared" si="25"/>
        <v>6</v>
      </c>
      <c r="B249">
        <f t="shared" si="26"/>
        <v>3.5</v>
      </c>
      <c r="C249" s="18">
        <f t="shared" si="24"/>
        <v>5.1458333333333277</v>
      </c>
      <c r="D249" s="23">
        <v>123.5</v>
      </c>
      <c r="E249" s="14">
        <f>Eingabemaske!B$15-(12/PI()*SIN(PI()/12*B249))*Eingabemaske!B$17</f>
        <v>21.181768077548242</v>
      </c>
      <c r="F249" s="14">
        <f t="shared" si="23"/>
        <v>30.079585038958434</v>
      </c>
      <c r="G24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49">
        <f>INDEX(Eingabemaske!$K$2:$K$50,(MATCH(B249,Eingabemaske!$F$2:$F$50)))</f>
        <v>0</v>
      </c>
      <c r="I249" s="14">
        <f>IF(Eingabemaske!B$2="Quader",1/(1/Wasser!Z250+1/Luft!Z250+((Eingabemaske!B$12/1000)/Eingabemaske!O$3))*Eingabemaske!B$6*Eingabemaske!B$7*Wasser!B250,1/(1/Wasser!Z250+1/Luft!Z250+((Eingabemaske!B$12/1000)/Eingabemaske!O$3))*(Eingabemaske!B$6/2)^2*PI()*Wasser!B250)</f>
        <v>21.680035064021663</v>
      </c>
      <c r="J249" s="14">
        <f>IF(Eingabemaske!B$2="Quader",1/(1/Wasser!AA250+1/Luft!AA250+((Eingabemaske!B$12/1000)/Eingabemaske!O$3))*(Eingabemaske!B$6*Eingabemaske!B$5+Eingabemaske!B$7*Eingabemaske!B$5)*2*Wasser!B250,1/(1/Wasser!AA250+1/Luft!AA250+((Eingabemaske!B$12/1000)/Eingabemaske!O$3))*(Eingabemaske!B$6+Eingabemaske!B$12/2000)^2*PI()*Wasser!B250)</f>
        <v>31.432375224671457</v>
      </c>
      <c r="K249" s="14">
        <f t="shared" si="21"/>
        <v>53.11241028869312</v>
      </c>
      <c r="L249" s="14">
        <f>IF(Eingabemaske!B$2="Quader",((Eingabemaske!B$6*Eingabemaske!B$7)+((Eingabemaske!B$5*Eingabemaske!B$6)+(Eingabemaske!B$5*Eingabemaske!B$6))*2)*0.9*5.67*10^-8*((F249+273.15)^4-(E249+273.15)^4),((Eingabemaske!B$6/2)^2*PI()+Eingabemaske!B$6*PI())*0.9*5.67*10^-8*((F249+273.15)^4-(E249+273.15)^4))</f>
        <v>85.623943564886716</v>
      </c>
      <c r="M249" s="14">
        <f t="shared" si="22"/>
        <v>138.73635385357983</v>
      </c>
    </row>
    <row r="250" spans="1:13" x14ac:dyDescent="0.45">
      <c r="A250">
        <f t="shared" si="25"/>
        <v>6</v>
      </c>
      <c r="B250">
        <f t="shared" si="26"/>
        <v>4</v>
      </c>
      <c r="C250" s="18">
        <f t="shared" si="24"/>
        <v>5.1666666666666607</v>
      </c>
      <c r="D250" s="23">
        <v>124</v>
      </c>
      <c r="E250" s="14">
        <f>Eingabemaske!B$15-(12/PI()*SIN(PI()/12*B250))*Eingabemaske!B$17</f>
        <v>21.015215976481549</v>
      </c>
      <c r="F250" s="14">
        <f t="shared" si="23"/>
        <v>29.67268523867957</v>
      </c>
      <c r="G25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0">
        <f>INDEX(Eingabemaske!$K$2:$K$50,(MATCH(B250,Eingabemaske!$F$2:$F$50)))</f>
        <v>0</v>
      </c>
      <c r="I250" s="14">
        <f>IF(Eingabemaske!B$2="Quader",1/(1/Wasser!Z251+1/Luft!Z251+((Eingabemaske!B$12/1000)/Eingabemaske!O$3))*Eingabemaske!B$6*Eingabemaske!B$7*Wasser!B251,1/(1/Wasser!Z251+1/Luft!Z251+((Eingabemaske!B$12/1000)/Eingabemaske!O$3))*(Eingabemaske!B$6/2)^2*PI()*Wasser!B251)</f>
        <v>20.937322337457957</v>
      </c>
      <c r="J250" s="14">
        <f>IF(Eingabemaske!B$2="Quader",1/(1/Wasser!AA251+1/Luft!AA251+((Eingabemaske!B$12/1000)/Eingabemaske!O$3))*(Eingabemaske!B$6*Eingabemaske!B$5+Eingabemaske!B$7*Eingabemaske!B$5)*2*Wasser!B251,1/(1/Wasser!AA251+1/Luft!AA251+((Eingabemaske!B$12/1000)/Eingabemaske!O$3))*(Eingabemaske!B$6+Eingabemaske!B$12/2000)^2*PI()*Wasser!B251)</f>
        <v>30.35239857517756</v>
      </c>
      <c r="K250" s="14">
        <f t="shared" si="21"/>
        <v>51.289720912635516</v>
      </c>
      <c r="L250" s="14">
        <f>IF(Eingabemaske!B$2="Quader",((Eingabemaske!B$6*Eingabemaske!B$7)+((Eingabemaske!B$5*Eingabemaske!B$6)+(Eingabemaske!B$5*Eingabemaske!B$6))*2)*0.9*5.67*10^-8*((F250+273.15)^4-(E250+273.15)^4),((Eingabemaske!B$6/2)^2*PI()+Eingabemaske!B$6*PI())*0.9*5.67*10^-8*((F250+273.15)^4-(E250+273.15)^4))</f>
        <v>83.070503794028028</v>
      </c>
      <c r="M250" s="14">
        <f t="shared" si="22"/>
        <v>134.36022470666353</v>
      </c>
    </row>
    <row r="251" spans="1:13" x14ac:dyDescent="0.45">
      <c r="A251">
        <f t="shared" si="25"/>
        <v>6</v>
      </c>
      <c r="B251">
        <f t="shared" si="26"/>
        <v>4.5</v>
      </c>
      <c r="C251" s="18">
        <f t="shared" si="24"/>
        <v>5.1874999999999938</v>
      </c>
      <c r="D251" s="23">
        <v>124.5</v>
      </c>
      <c r="E251" s="14">
        <f>Eingabemaske!B$15-(12/PI()*SIN(PI()/12*B251))*Eingabemaske!B$17</f>
        <v>20.882624080343351</v>
      </c>
      <c r="F251" s="14">
        <f t="shared" si="23"/>
        <v>29.27862018593742</v>
      </c>
      <c r="G25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1">
        <f>INDEX(Eingabemaske!$K$2:$K$50,(MATCH(B251,Eingabemaske!$F$2:$F$50)))</f>
        <v>0</v>
      </c>
      <c r="I251" s="14">
        <f>IF(Eingabemaske!B$2="Quader",1/(1/Wasser!Z252+1/Luft!Z252+((Eingabemaske!B$12/1000)/Eingabemaske!O$3))*Eingabemaske!B$6*Eingabemaske!B$7*Wasser!B252,1/(1/Wasser!Z252+1/Luft!Z252+((Eingabemaske!B$12/1000)/Eingabemaske!O$3))*(Eingabemaske!B$6/2)^2*PI()*Wasser!B252)</f>
        <v>20.133337516595542</v>
      </c>
      <c r="J251" s="14">
        <f>IF(Eingabemaske!B$2="Quader",1/(1/Wasser!AA252+1/Luft!AA252+((Eingabemaske!B$12/1000)/Eingabemaske!O$3))*(Eingabemaske!B$6*Eingabemaske!B$5+Eingabemaske!B$7*Eingabemaske!B$5)*2*Wasser!B252,1/(1/Wasser!AA252+1/Luft!AA252+((Eingabemaske!B$12/1000)/Eingabemaske!O$3))*(Eingabemaske!B$6+Eingabemaske!B$12/2000)^2*PI()*Wasser!B252)</f>
        <v>29.184160558310573</v>
      </c>
      <c r="K251" s="14">
        <f t="shared" si="21"/>
        <v>49.317498074906112</v>
      </c>
      <c r="L251" s="14">
        <f>IF(Eingabemaske!B$2="Quader",((Eingabemaske!B$6*Eingabemaske!B$7)+((Eingabemaske!B$5*Eingabemaske!B$6)+(Eingabemaske!B$5*Eingabemaske!B$6))*2)*0.9*5.67*10^-8*((F251+273.15)^4-(E251+273.15)^4),((Eingabemaske!B$6/2)^2*PI()+Eingabemaske!B$6*PI())*0.9*5.67*10^-8*((F251+273.15)^4-(E251+273.15)^4))</f>
        <v>80.347604882751682</v>
      </c>
      <c r="M251" s="14">
        <f t="shared" si="22"/>
        <v>129.66510295765778</v>
      </c>
    </row>
    <row r="252" spans="1:13" x14ac:dyDescent="0.45">
      <c r="A252">
        <f t="shared" si="25"/>
        <v>6</v>
      </c>
      <c r="B252">
        <f t="shared" si="26"/>
        <v>5</v>
      </c>
      <c r="C252" s="18">
        <f t="shared" si="24"/>
        <v>5.2083333333333268</v>
      </c>
      <c r="D252" s="23">
        <v>125</v>
      </c>
      <c r="E252" s="14">
        <f>Eingabemaske!B$15-(12/PI()*SIN(PI()/12*B252))*Eingabemaske!B$17</f>
        <v>20.786261073237988</v>
      </c>
      <c r="F252" s="14">
        <f t="shared" si="23"/>
        <v>28.898325454015229</v>
      </c>
      <c r="G25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2">
        <f>INDEX(Eingabemaske!$K$2:$K$50,(MATCH(B252,Eingabemaske!$F$2:$F$50)))</f>
        <v>0</v>
      </c>
      <c r="I252" s="14">
        <f>IF(Eingabemaske!B$2="Quader",1/(1/Wasser!Z253+1/Luft!Z253+((Eingabemaske!B$12/1000)/Eingabemaske!O$3))*Eingabemaske!B$6*Eingabemaske!B$7*Wasser!B253,1/(1/Wasser!Z253+1/Luft!Z253+((Eingabemaske!B$12/1000)/Eingabemaske!O$3))*(Eingabemaske!B$6/2)^2*PI()*Wasser!B253)</f>
        <v>19.265853308257935</v>
      </c>
      <c r="J252" s="14">
        <f>IF(Eingabemaske!B$2="Quader",1/(1/Wasser!AA253+1/Luft!AA253+((Eingabemaske!B$12/1000)/Eingabemaske!O$3))*(Eingabemaske!B$6*Eingabemaske!B$5+Eingabemaske!B$7*Eingabemaske!B$5)*2*Wasser!B253,1/(1/Wasser!AA253+1/Luft!AA253+((Eingabemaske!B$12/1000)/Eingabemaske!O$3))*(Eingabemaske!B$6+Eingabemaske!B$12/2000)^2*PI()*Wasser!B253)</f>
        <v>27.924548525187809</v>
      </c>
      <c r="K252" s="14">
        <f t="shared" si="21"/>
        <v>47.190401833445748</v>
      </c>
      <c r="L252" s="14">
        <f>IF(Eingabemaske!B$2="Quader",((Eingabemaske!B$6*Eingabemaske!B$7)+((Eingabemaske!B$5*Eingabemaske!B$6)+(Eingabemaske!B$5*Eingabemaske!B$6))*2)*0.9*5.67*10^-8*((F252+273.15)^4-(E252+273.15)^4),((Eingabemaske!B$6/2)^2*PI()+Eingabemaske!B$6*PI())*0.9*5.67*10^-8*((F252+273.15)^4-(E252+273.15)^4))</f>
        <v>77.443486582821549</v>
      </c>
      <c r="M252" s="14">
        <f t="shared" si="22"/>
        <v>124.6338884162673</v>
      </c>
    </row>
    <row r="253" spans="1:13" x14ac:dyDescent="0.45">
      <c r="A253">
        <f t="shared" si="25"/>
        <v>6</v>
      </c>
      <c r="B253">
        <f t="shared" si="26"/>
        <v>5.5</v>
      </c>
      <c r="C253" s="18">
        <f t="shared" si="24"/>
        <v>5.2291666666666599</v>
      </c>
      <c r="D253" s="23">
        <v>125.5</v>
      </c>
      <c r="E253" s="14">
        <f>Eingabemaske!B$15-(12/PI()*SIN(PI()/12*B253))*Eingabemaske!B$17</f>
        <v>20.727775752933908</v>
      </c>
      <c r="F253" s="14">
        <f t="shared" si="23"/>
        <v>28.532786769337964</v>
      </c>
      <c r="G25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3">
        <f>INDEX(Eingabemaske!$K$2:$K$50,(MATCH(B253,Eingabemaske!$F$2:$F$50)))</f>
        <v>0</v>
      </c>
      <c r="I253" s="14">
        <f>IF(Eingabemaske!B$2="Quader",1/(1/Wasser!Z254+1/Luft!Z254+((Eingabemaske!B$12/1000)/Eingabemaske!O$3))*Eingabemaske!B$6*Eingabemaske!B$7*Wasser!B254,1/(1/Wasser!Z254+1/Luft!Z254+((Eingabemaske!B$12/1000)/Eingabemaske!O$3))*(Eingabemaske!B$6/2)^2*PI()*Wasser!B254)</f>
        <v>18.335136186643684</v>
      </c>
      <c r="J253" s="14">
        <f>IF(Eingabemaske!B$2="Quader",1/(1/Wasser!AA254+1/Luft!AA254+((Eingabemaske!B$12/1000)/Eingabemaske!O$3))*(Eingabemaske!B$6*Eingabemaske!B$5+Eingabemaske!B$7*Eingabemaske!B$5)*2*Wasser!B254,1/(1/Wasser!AA254+1/Luft!AA254+((Eingabemaske!B$12/1000)/Eingabemaske!O$3))*(Eingabemaske!B$6+Eingabemaske!B$12/2000)^2*PI()*Wasser!B254)</f>
        <v>26.574073751151222</v>
      </c>
      <c r="K253" s="14">
        <f t="shared" si="21"/>
        <v>44.909209937794905</v>
      </c>
      <c r="L253" s="14">
        <f>IF(Eingabemaske!B$2="Quader",((Eingabemaske!B$6*Eingabemaske!B$7)+((Eingabemaske!B$5*Eingabemaske!B$6)+(Eingabemaske!B$5*Eingabemaske!B$6))*2)*0.9*5.67*10^-8*((F253+273.15)^4-(E253+273.15)^4),((Eingabemaske!B$6/2)^2*PI()+Eingabemaske!B$6*PI())*0.9*5.67*10^-8*((F253+273.15)^4-(E253+273.15)^4))</f>
        <v>74.352208034744336</v>
      </c>
      <c r="M253" s="14">
        <f t="shared" si="22"/>
        <v>119.26141797253925</v>
      </c>
    </row>
    <row r="254" spans="1:13" x14ac:dyDescent="0.45">
      <c r="A254">
        <f t="shared" si="25"/>
        <v>6</v>
      </c>
      <c r="B254">
        <f t="shared" si="26"/>
        <v>6</v>
      </c>
      <c r="C254" s="18">
        <f t="shared" si="24"/>
        <v>5.2499999999999929</v>
      </c>
      <c r="D254" s="23">
        <v>126</v>
      </c>
      <c r="E254" s="14">
        <f>Eingabemaske!B$15-(12/PI()*SIN(PI()/12*B254))*Eingabemaske!B$17</f>
        <v>20.708168819476708</v>
      </c>
      <c r="F254" s="14">
        <f t="shared" si="23"/>
        <v>28.183005001213832</v>
      </c>
      <c r="G25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4">
        <f>INDEX(Eingabemaske!$K$2:$K$50,(MATCH(B254,Eingabemaske!$F$2:$F$50)))</f>
        <v>0</v>
      </c>
      <c r="I254" s="14">
        <f>IF(Eingabemaske!B$2="Quader",1/(1/Wasser!Z255+1/Luft!Z255+((Eingabemaske!B$12/1000)/Eingabemaske!O$3))*Eingabemaske!B$6*Eingabemaske!B$7*Wasser!B255,1/(1/Wasser!Z255+1/Luft!Z255+((Eingabemaske!B$12/1000)/Eingabemaske!O$3))*(Eingabemaske!B$6/2)^2*PI()*Wasser!B255)</f>
        <v>17.343882349064874</v>
      </c>
      <c r="J254" s="14">
        <f>IF(Eingabemaske!B$2="Quader",1/(1/Wasser!AA255+1/Luft!AA255+((Eingabemaske!B$12/1000)/Eingabemaske!O$3))*(Eingabemaske!B$6*Eingabemaske!B$5+Eingabemaske!B$7*Eingabemaske!B$5)*2*Wasser!B255,1/(1/Wasser!AA255+1/Luft!AA255+((Eingabemaske!B$12/1000)/Eingabemaske!O$3))*(Eingabemaske!B$6+Eingabemaske!B$12/2000)^2*PI()*Wasser!B255)</f>
        <v>25.136769123428788</v>
      </c>
      <c r="K254" s="14">
        <f t="shared" si="21"/>
        <v>42.480651472493662</v>
      </c>
      <c r="L254" s="14">
        <f>IF(Eingabemaske!B$2="Quader",((Eingabemaske!B$6*Eingabemaske!B$7)+((Eingabemaske!B$5*Eingabemaske!B$6)+(Eingabemaske!B$5*Eingabemaske!B$6))*2)*0.9*5.67*10^-8*((F254+273.15)^4-(E254+273.15)^4),((Eingabemaske!B$6/2)^2*PI()+Eingabemaske!B$6*PI())*0.9*5.67*10^-8*((F254+273.15)^4-(E254+273.15)^4))</f>
        <v>71.073481629902957</v>
      </c>
      <c r="M254" s="14">
        <f t="shared" si="22"/>
        <v>113.55413310239662</v>
      </c>
    </row>
    <row r="255" spans="1:13" x14ac:dyDescent="0.45">
      <c r="A255">
        <f t="shared" si="25"/>
        <v>6</v>
      </c>
      <c r="B255">
        <f t="shared" si="26"/>
        <v>6.5</v>
      </c>
      <c r="C255" s="18">
        <f t="shared" si="24"/>
        <v>5.2708333333333259</v>
      </c>
      <c r="D255" s="23">
        <v>126.5</v>
      </c>
      <c r="E255" s="14">
        <f>Eingabemaske!B$15-(12/PI()*SIN(PI()/12*B255))*Eingabemaske!B$17</f>
        <v>20.727775752933908</v>
      </c>
      <c r="F255" s="14">
        <f t="shared" si="23"/>
        <v>27.849962126748725</v>
      </c>
      <c r="G25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5">
        <f>INDEX(Eingabemaske!$K$2:$K$50,(MATCH(B255,Eingabemaske!$F$2:$F$50)))</f>
        <v>0</v>
      </c>
      <c r="I255" s="14">
        <f>IF(Eingabemaske!B$2="Quader",1/(1/Wasser!Z256+1/Luft!Z256+((Eingabemaske!B$12/1000)/Eingabemaske!O$3))*Eingabemaske!B$6*Eingabemaske!B$7*Wasser!B256,1/(1/Wasser!Z256+1/Luft!Z256+((Eingabemaske!B$12/1000)/Eingabemaske!O$3))*(Eingabemaske!B$6/2)^2*PI()*Wasser!B256)</f>
        <v>16.297098394779702</v>
      </c>
      <c r="J255" s="14">
        <f>IF(Eingabemaske!B$2="Quader",1/(1/Wasser!AA256+1/Luft!AA256+((Eingabemaske!B$12/1000)/Eingabemaske!O$3))*(Eingabemaske!B$6*Eingabemaske!B$5+Eingabemaske!B$7*Eingabemaske!B$5)*2*Wasser!B256,1/(1/Wasser!AA256+1/Luft!AA256+((Eingabemaske!B$12/1000)/Eingabemaske!O$3))*(Eingabemaske!B$6+Eingabemaske!B$12/2000)^2*PI()*Wasser!B256)</f>
        <v>23.620005129051513</v>
      </c>
      <c r="K255" s="14">
        <f t="shared" si="21"/>
        <v>39.917103523831216</v>
      </c>
      <c r="L255" s="14">
        <f>IF(Eingabemaske!B$2="Quader",((Eingabemaske!B$6*Eingabemaske!B$7)+((Eingabemaske!B$5*Eingabemaske!B$6)+(Eingabemaske!B$5*Eingabemaske!B$6))*2)*0.9*5.67*10^-8*((F255+273.15)^4-(E255+273.15)^4),((Eingabemaske!B$6/2)^2*PI()+Eingabemaske!B$6*PI())*0.9*5.67*10^-8*((F255+273.15)^4-(E255+273.15)^4))</f>
        <v>67.612454780727489</v>
      </c>
      <c r="M255" s="14">
        <f t="shared" si="22"/>
        <v>107.52955830455871</v>
      </c>
    </row>
    <row r="256" spans="1:13" x14ac:dyDescent="0.45">
      <c r="A256">
        <f t="shared" si="25"/>
        <v>6</v>
      </c>
      <c r="B256">
        <f t="shared" si="26"/>
        <v>7</v>
      </c>
      <c r="C256" s="18">
        <f t="shared" si="24"/>
        <v>5.291666666666659</v>
      </c>
      <c r="D256" s="23">
        <v>127</v>
      </c>
      <c r="E256" s="14">
        <f>Eingabemaske!B$15-(12/PI()*SIN(PI()/12*B256))*Eingabemaske!B$17</f>
        <v>20.786261073237988</v>
      </c>
      <c r="F256" s="14">
        <f t="shared" si="23"/>
        <v>27.534588725452792</v>
      </c>
      <c r="G25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6">
        <f>INDEX(Eingabemaske!$K$2:$K$50,(MATCH(B256,Eingabemaske!$F$2:$F$50)))</f>
        <v>0</v>
      </c>
      <c r="I256" s="14">
        <f>IF(Eingabemaske!B$2="Quader",1/(1/Wasser!Z257+1/Luft!Z257+((Eingabemaske!B$12/1000)/Eingabemaske!O$3))*Eingabemaske!B$6*Eingabemaske!B$7*Wasser!B257,1/(1/Wasser!Z257+1/Luft!Z257+((Eingabemaske!B$12/1000)/Eingabemaske!O$3))*(Eingabemaske!B$6/2)^2*PI()*Wasser!B257)</f>
        <v>15.201927291913991</v>
      </c>
      <c r="J256" s="14">
        <f>IF(Eingabemaske!B$2="Quader",1/(1/Wasser!AA257+1/Luft!AA257+((Eingabemaske!B$12/1000)/Eingabemaske!O$3))*(Eingabemaske!B$6*Eingabemaske!B$5+Eingabemaske!B$7*Eingabemaske!B$5)*2*Wasser!B257,1/(1/Wasser!AA257+1/Luft!AA257+((Eingabemaske!B$12/1000)/Eingabemaske!O$3))*(Eingabemaske!B$6+Eingabemaske!B$12/2000)^2*PI()*Wasser!B257)</f>
        <v>22.03422541925973</v>
      </c>
      <c r="K256" s="14">
        <f t="shared" si="21"/>
        <v>37.236152711173723</v>
      </c>
      <c r="L256" s="14">
        <f>IF(Eingabemaske!B$2="Quader",((Eingabemaske!B$6*Eingabemaske!B$7)+((Eingabemaske!B$5*Eingabemaske!B$6)+(Eingabemaske!B$5*Eingabemaske!B$6))*2)*0.9*5.67*10^-8*((F256+273.15)^4-(E256+273.15)^4),((Eingabemaske!B$6/2)^2*PI()+Eingabemaske!B$6*PI())*0.9*5.67*10^-8*((F256+273.15)^4-(E256+273.15)^4))</f>
        <v>63.979444600624788</v>
      </c>
      <c r="M256" s="14">
        <f t="shared" si="22"/>
        <v>101.21559731179852</v>
      </c>
    </row>
    <row r="257" spans="1:13" x14ac:dyDescent="0.45">
      <c r="A257">
        <f t="shared" si="25"/>
        <v>6</v>
      </c>
      <c r="B257">
        <f t="shared" si="26"/>
        <v>7.5</v>
      </c>
      <c r="C257" s="18">
        <f t="shared" si="24"/>
        <v>5.312499999999992</v>
      </c>
      <c r="D257" s="23">
        <v>127.5</v>
      </c>
      <c r="E257" s="14">
        <f>Eingabemaske!B$15-(12/PI()*SIN(PI()/12*B257))*Eingabemaske!B$17</f>
        <v>20.882624080343348</v>
      </c>
      <c r="F257" s="14">
        <f t="shared" si="23"/>
        <v>27.237733537988788</v>
      </c>
      <c r="G25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7">
        <f>INDEX(Eingabemaske!$K$2:$K$50,(MATCH(B257,Eingabemaske!$F$2:$F$50)))</f>
        <v>0</v>
      </c>
      <c r="I257" s="14">
        <f>IF(Eingabemaske!B$2="Quader",1/(1/Wasser!Z258+1/Luft!Z258+((Eingabemaske!B$12/1000)/Eingabemaske!O$3))*Eingabemaske!B$6*Eingabemaske!B$7*Wasser!B258,1/(1/Wasser!Z258+1/Luft!Z258+((Eingabemaske!B$12/1000)/Eingabemaske!O$3))*(Eingabemaske!B$6/2)^2*PI()*Wasser!B258)</f>
        <v>14.067422311376264</v>
      </c>
      <c r="J257" s="14">
        <f>IF(Eingabemaske!B$2="Quader",1/(1/Wasser!AA258+1/Luft!AA258+((Eingabemaske!B$12/1000)/Eingabemaske!O$3))*(Eingabemaske!B$6*Eingabemaske!B$5+Eingabemaske!B$7*Eingabemaske!B$5)*2*Wasser!B258,1/(1/Wasser!AA258+1/Luft!AA258+((Eingabemaske!B$12/1000)/Eingabemaske!O$3))*(Eingabemaske!B$6+Eingabemaske!B$12/2000)^2*PI()*Wasser!B258)</f>
        <v>20.392606494444898</v>
      </c>
      <c r="K257" s="14">
        <f t="shared" si="21"/>
        <v>34.46002880582116</v>
      </c>
      <c r="L257" s="14">
        <f>IF(Eingabemaske!B$2="Quader",((Eingabemaske!B$6*Eingabemaske!B$7)+((Eingabemaske!B$5*Eingabemaske!B$6)+(Eingabemaske!B$5*Eingabemaske!B$6))*2)*0.9*5.67*10^-8*((F257+273.15)^4-(E257+273.15)^4),((Eingabemaske!B$6/2)^2*PI()+Eingabemaske!B$6*PI())*0.9*5.67*10^-8*((F257+273.15)^4-(E257+273.15)^4))</f>
        <v>60.189629446330692</v>
      </c>
      <c r="M257" s="14">
        <f t="shared" si="22"/>
        <v>94.649658252151852</v>
      </c>
    </row>
    <row r="258" spans="1:13" x14ac:dyDescent="0.45">
      <c r="A258">
        <f t="shared" si="25"/>
        <v>6</v>
      </c>
      <c r="B258">
        <f t="shared" si="26"/>
        <v>8</v>
      </c>
      <c r="C258" s="18">
        <f t="shared" si="24"/>
        <v>5.333333333333325</v>
      </c>
      <c r="D258" s="23">
        <v>128</v>
      </c>
      <c r="E258" s="14">
        <f>Eingabemaske!B$15-(12/PI()*SIN(PI()/12*B258))*Eingabemaske!B$17</f>
        <v>21.015215976481549</v>
      </c>
      <c r="F258" s="14">
        <f t="shared" si="23"/>
        <v>26.960135590734751</v>
      </c>
      <c r="G25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8">
        <f>INDEX(Eingabemaske!$K$2:$K$50,(MATCH(B258,Eingabemaske!$F$2:$F$50)))</f>
        <v>0</v>
      </c>
      <c r="I258" s="14">
        <f>IF(Eingabemaske!B$2="Quader",1/(1/Wasser!Z259+1/Luft!Z259+((Eingabemaske!B$12/1000)/Eingabemaske!O$3))*Eingabemaske!B$6*Eingabemaske!B$7*Wasser!B259,1/(1/Wasser!Z259+1/Luft!Z259+((Eingabemaske!B$12/1000)/Eingabemaske!O$3))*(Eingabemaske!B$6/2)^2*PI()*Wasser!B259)</f>
        <v>12.904273572235006</v>
      </c>
      <c r="J258" s="14">
        <f>IF(Eingabemaske!B$2="Quader",1/(1/Wasser!AA259+1/Luft!AA259+((Eingabemaske!B$12/1000)/Eingabemaske!O$3))*(Eingabemaske!B$6*Eingabemaske!B$5+Eingabemaske!B$7*Eingabemaske!B$5)*2*Wasser!B259,1/(1/Wasser!AA259+1/Luft!AA259+((Eingabemaske!B$12/1000)/Eingabemaske!O$3))*(Eingabemaske!B$6+Eingabemaske!B$12/2000)^2*PI()*Wasser!B259)</f>
        <v>18.710649066524795</v>
      </c>
      <c r="K258" s="14">
        <f t="shared" si="21"/>
        <v>31.614922638759801</v>
      </c>
      <c r="L258" s="14">
        <f>IF(Eingabemaske!B$2="Quader",((Eingabemaske!B$6*Eingabemaske!B$7)+((Eingabemaske!B$5*Eingabemaske!B$6)+(Eingabemaske!B$5*Eingabemaske!B$6))*2)*0.9*5.67*10^-8*((F258+273.15)^4-(E258+273.15)^4),((Eingabemaske!B$6/2)^2*PI()+Eingabemaske!B$6*PI())*0.9*5.67*10^-8*((F258+273.15)^4-(E258+273.15)^4))</f>
        <v>56.262700104933622</v>
      </c>
      <c r="M258" s="14">
        <f t="shared" si="22"/>
        <v>87.877622743693422</v>
      </c>
    </row>
    <row r="259" spans="1:13" x14ac:dyDescent="0.45">
      <c r="A259">
        <f t="shared" si="25"/>
        <v>6</v>
      </c>
      <c r="B259">
        <f t="shared" si="26"/>
        <v>8.5</v>
      </c>
      <c r="C259" s="18">
        <f t="shared" si="24"/>
        <v>5.3541666666666581</v>
      </c>
      <c r="D259" s="23">
        <v>128.5</v>
      </c>
      <c r="E259" s="14">
        <f>Eingabemaske!B$15-(12/PI()*SIN(PI()/12*B259))*Eingabemaske!B$17</f>
        <v>21.181768077548242</v>
      </c>
      <c r="F259" s="14">
        <f t="shared" si="23"/>
        <v>26.702399343888246</v>
      </c>
      <c r="G25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59">
        <f>INDEX(Eingabemaske!$K$2:$K$50,(MATCH(B259,Eingabemaske!$F$2:$F$50)))</f>
        <v>0</v>
      </c>
      <c r="I259" s="14">
        <f>IF(Eingabemaske!B$2="Quader",1/(1/Wasser!Z260+1/Luft!Z260+((Eingabemaske!B$12/1000)/Eingabemaske!O$3))*Eingabemaske!B$6*Eingabemaske!B$7*Wasser!B260,1/(1/Wasser!Z260+1/Luft!Z260+((Eingabemaske!B$12/1000)/Eingabemaske!O$3))*(Eingabemaske!B$6/2)^2*PI()*Wasser!B260)</f>
        <v>11.724493589272335</v>
      </c>
      <c r="J259" s="14">
        <f>IF(Eingabemaske!B$2="Quader",1/(1/Wasser!AA260+1/Luft!AA260+((Eingabemaske!B$12/1000)/Eingabemaske!O$3))*(Eingabemaske!B$6*Eingabemaske!B$5+Eingabemaske!B$7*Eingabemaske!B$5)*2*Wasser!B260,1/(1/Wasser!AA260+1/Luft!AA260+((Eingabemaske!B$12/1000)/Eingabemaske!O$3))*(Eingabemaske!B$6+Eingabemaske!B$12/2000)^2*PI()*Wasser!B260)</f>
        <v>17.005711295749009</v>
      </c>
      <c r="K259" s="14">
        <f t="shared" ref="K259:K322" si="27">I259+J259</f>
        <v>28.730204885021344</v>
      </c>
      <c r="L259" s="14">
        <f>IF(Eingabemaske!B$2="Quader",((Eingabemaske!B$6*Eingabemaske!B$7)+((Eingabemaske!B$5*Eingabemaske!B$6)+(Eingabemaske!B$5*Eingabemaske!B$6))*2)*0.9*5.67*10^-8*((F259+273.15)^4-(E259+273.15)^4),((Eingabemaske!B$6/2)^2*PI()+Eingabemaske!B$6*PI())*0.9*5.67*10^-8*((F259+273.15)^4-(E259+273.15)^4))</f>
        <v>52.222472272403238</v>
      </c>
      <c r="M259" s="14">
        <f t="shared" ref="M259:M322" si="28">K259+L259</f>
        <v>80.952677157424574</v>
      </c>
    </row>
    <row r="260" spans="1:13" x14ac:dyDescent="0.45">
      <c r="A260">
        <f t="shared" si="25"/>
        <v>6</v>
      </c>
      <c r="B260">
        <f t="shared" si="26"/>
        <v>9</v>
      </c>
      <c r="C260" s="18">
        <f t="shared" si="24"/>
        <v>5.3749999999999911</v>
      </c>
      <c r="D260" s="23">
        <v>129</v>
      </c>
      <c r="E260" s="14">
        <f>Eingabemaske!B$15-(12/PI()*SIN(PI()/12*B260))*Eingabemaske!B$17</f>
        <v>21.379430630917209</v>
      </c>
      <c r="F260" s="14">
        <f t="shared" ref="F260:F323" si="29">F259+(1/G260*(H259-I259-J259-L259)*30*60)</f>
        <v>26.464973267359237</v>
      </c>
      <c r="G26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0">
        <f>INDEX(Eingabemaske!$K$2:$K$50,(MATCH(B260,Eingabemaske!$F$2:$F$50)))</f>
        <v>0</v>
      </c>
      <c r="I260" s="14">
        <f>IF(Eingabemaske!B$2="Quader",1/(1/Wasser!Z261+1/Luft!Z261+((Eingabemaske!B$12/1000)/Eingabemaske!O$3))*Eingabemaske!B$6*Eingabemaske!B$7*Wasser!B261,1/(1/Wasser!Z261+1/Luft!Z261+((Eingabemaske!B$12/1000)/Eingabemaske!O$3))*(Eingabemaske!B$6/2)^2*PI()*Wasser!B261)</f>
        <v>10.541069683178511</v>
      </c>
      <c r="J260" s="14">
        <f>IF(Eingabemaske!B$2="Quader",1/(1/Wasser!AA261+1/Luft!AA261+((Eingabemaske!B$12/1000)/Eingabemaske!O$3))*(Eingabemaske!B$6*Eingabemaske!B$5+Eingabemaske!B$7*Eingabemaske!B$5)*2*Wasser!B261,1/(1/Wasser!AA261+1/Luft!AA261+((Eingabemaske!B$12/1000)/Eingabemaske!O$3))*(Eingabemaske!B$6+Eingabemaske!B$12/2000)^2*PI()*Wasser!B261)</f>
        <v>15.296496272733627</v>
      </c>
      <c r="K260" s="14">
        <f t="shared" si="27"/>
        <v>25.83756595591214</v>
      </c>
      <c r="L260" s="14">
        <f>IF(Eingabemaske!B$2="Quader",((Eingabemaske!B$6*Eingabemaske!B$7)+((Eingabemaske!B$5*Eingabemaske!B$6)+(Eingabemaske!B$5*Eingabemaske!B$6))*2)*0.9*5.67*10^-8*((F260+273.15)^4-(E260+273.15)^4),((Eingabemaske!B$6/2)^2*PI()+Eingabemaske!B$6*PI())*0.9*5.67*10^-8*((F260+273.15)^4-(E260+273.15)^4))</f>
        <v>48.096461016556653</v>
      </c>
      <c r="M260" s="14">
        <f t="shared" si="28"/>
        <v>73.934026972468786</v>
      </c>
    </row>
    <row r="261" spans="1:13" x14ac:dyDescent="0.45">
      <c r="A261">
        <f t="shared" si="25"/>
        <v>6</v>
      </c>
      <c r="B261">
        <f t="shared" si="26"/>
        <v>9.5</v>
      </c>
      <c r="C261" s="18">
        <f t="shared" si="24"/>
        <v>5.3958333333333242</v>
      </c>
      <c r="D261" s="23">
        <v>129.5</v>
      </c>
      <c r="E261" s="14">
        <f>Eingabemaske!B$15-(12/PI()*SIN(PI()/12*B261))*Eingabemaske!B$17</f>
        <v>21.604821575497898</v>
      </c>
      <c r="F261" s="14">
        <f t="shared" si="29"/>
        <v>26.248132187330139</v>
      </c>
      <c r="G26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1">
        <f>INDEX(Eingabemaske!$K$2:$K$50,(MATCH(B261,Eingabemaske!$F$2:$F$50)))</f>
        <v>0</v>
      </c>
      <c r="I261" s="14">
        <f>IF(Eingabemaske!B$2="Quader",1/(1/Wasser!Z262+1/Luft!Z262+((Eingabemaske!B$12/1000)/Eingabemaske!O$3))*Eingabemaske!B$6*Eingabemaske!B$7*Wasser!B262,1/(1/Wasser!Z262+1/Luft!Z262+((Eingabemaske!B$12/1000)/Eingabemaske!O$3))*(Eingabemaske!B$6/2)^2*PI()*Wasser!B262)</f>
        <v>9.3675922649195993</v>
      </c>
      <c r="J261" s="14">
        <f>IF(Eingabemaske!B$2="Quader",1/(1/Wasser!AA262+1/Luft!AA262+((Eingabemaske!B$12/1000)/Eingabemaske!O$3))*(Eingabemaske!B$6*Eingabemaske!B$5+Eingabemaske!B$7*Eingabemaske!B$5)*2*Wasser!B262,1/(1/Wasser!AA262+1/Luft!AA262+((Eingabemaske!B$12/1000)/Eingabemaske!O$3))*(Eingabemaske!B$6+Eingabemaske!B$12/2000)^2*PI()*Wasser!B262)</f>
        <v>13.602507757375202</v>
      </c>
      <c r="K261" s="14">
        <f t="shared" si="27"/>
        <v>22.970100022294801</v>
      </c>
      <c r="L261" s="14">
        <f>IF(Eingabemaske!B$2="Quader",((Eingabemaske!B$6*Eingabemaske!B$7)+((Eingabemaske!B$5*Eingabemaske!B$6)+(Eingabemaske!B$5*Eingabemaske!B$6))*2)*0.9*5.67*10^-8*((F261+273.15)^4-(E261+273.15)^4),((Eingabemaske!B$6/2)^2*PI()+Eingabemaske!B$6*PI())*0.9*5.67*10^-8*((F261+273.15)^4-(E261+273.15)^4))</f>
        <v>43.915417273345234</v>
      </c>
      <c r="M261" s="14">
        <f t="shared" si="28"/>
        <v>66.885517295640028</v>
      </c>
    </row>
    <row r="262" spans="1:13" x14ac:dyDescent="0.45">
      <c r="A262">
        <f t="shared" si="25"/>
        <v>6</v>
      </c>
      <c r="B262">
        <f t="shared" si="26"/>
        <v>10</v>
      </c>
      <c r="C262" s="18">
        <f t="shared" si="24"/>
        <v>5.4166666666666572</v>
      </c>
      <c r="D262" s="23">
        <v>130</v>
      </c>
      <c r="E262" s="14">
        <f>Eingabemaske!B$15-(12/PI()*SIN(PI()/12*B262))*Eingabemaske!B$17</f>
        <v>21.854084409738352</v>
      </c>
      <c r="F262" s="14">
        <f t="shared" si="29"/>
        <v>26.051963678693483</v>
      </c>
      <c r="G26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2">
        <f>INDEX(Eingabemaske!$K$2:$K$50,(MATCH(B262,Eingabemaske!$F$2:$F$50)))</f>
        <v>0</v>
      </c>
      <c r="I262" s="14">
        <f>IF(Eingabemaske!B$2="Quader",1/(1/Wasser!Z263+1/Luft!Z263+((Eingabemaske!B$12/1000)/Eingabemaske!O$3))*Eingabemaske!B$6*Eingabemaske!B$7*Wasser!B263,1/(1/Wasser!Z263+1/Luft!Z263+((Eingabemaske!B$12/1000)/Eingabemaske!O$3))*(Eingabemaske!B$6/2)^2*PI()*Wasser!B263)</f>
        <v>8.2178688120192476</v>
      </c>
      <c r="J262" s="14">
        <f>IF(Eingabemaske!B$2="Quader",1/(1/Wasser!AA263+1/Luft!AA263+((Eingabemaske!B$12/1000)/Eingabemaske!O$3))*(Eingabemaske!B$6*Eingabemaske!B$5+Eingabemaske!B$7*Eingabemaske!B$5)*2*Wasser!B263,1/(1/Wasser!AA263+1/Luft!AA263+((Eingabemaske!B$12/1000)/Eingabemaske!O$3))*(Eingabemaske!B$6+Eingabemaske!B$12/2000)^2*PI()*Wasser!B263)</f>
        <v>11.943489256212338</v>
      </c>
      <c r="K262" s="14">
        <f t="shared" si="27"/>
        <v>20.161358068231586</v>
      </c>
      <c r="L262" s="14">
        <f>IF(Eingabemaske!B$2="Quader",((Eingabemaske!B$6*Eingabemaske!B$7)+((Eingabemaske!B$5*Eingabemaske!B$6)+(Eingabemaske!B$5*Eingabemaske!B$6))*2)*0.9*5.67*10^-8*((F262+273.15)^4-(E262+273.15)^4),((Eingabemaske!B$6/2)^2*PI()+Eingabemaske!B$6*PI())*0.9*5.67*10^-8*((F262+273.15)^4-(E262+273.15)^4))</f>
        <v>39.712826192607253</v>
      </c>
      <c r="M262" s="14">
        <f t="shared" si="28"/>
        <v>59.874184260838838</v>
      </c>
    </row>
    <row r="263" spans="1:13" x14ac:dyDescent="0.45">
      <c r="A263">
        <f t="shared" si="25"/>
        <v>6</v>
      </c>
      <c r="B263">
        <f t="shared" si="26"/>
        <v>10.5</v>
      </c>
      <c r="C263" s="18">
        <f t="shared" si="24"/>
        <v>5.4374999999999902</v>
      </c>
      <c r="D263" s="23">
        <v>130.5</v>
      </c>
      <c r="E263" s="14">
        <f>Eingabemaske!B$15-(12/PI()*SIN(PI()/12*B263))*Eingabemaske!B$17</f>
        <v>22.122954177436011</v>
      </c>
      <c r="F263" s="14">
        <f t="shared" si="29"/>
        <v>25.876358706089782</v>
      </c>
      <c r="G26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3">
        <f>INDEX(Eingabemaske!$K$2:$K$50,(MATCH(B263,Eingabemaske!$F$2:$F$50)))</f>
        <v>0</v>
      </c>
      <c r="I263" s="14">
        <f>IF(Eingabemaske!B$2="Quader",1/(1/Wasser!Z264+1/Luft!Z264+((Eingabemaske!B$12/1000)/Eingabemaske!O$3))*Eingabemaske!B$6*Eingabemaske!B$7*Wasser!B264,1/(1/Wasser!Z264+1/Luft!Z264+((Eingabemaske!B$12/1000)/Eingabemaske!O$3))*(Eingabemaske!B$6/2)^2*PI()*Wasser!B264)</f>
        <v>7.1055338066663536</v>
      </c>
      <c r="J263" s="14">
        <f>IF(Eingabemaske!B$2="Quader",1/(1/Wasser!AA264+1/Luft!AA264+((Eingabemaske!B$12/1000)/Eingabemaske!O$3))*(Eingabemaske!B$6*Eingabemaske!B$5+Eingabemaske!B$7*Eingabemaske!B$5)*2*Wasser!B264,1/(1/Wasser!AA264+1/Luft!AA264+((Eingabemaske!B$12/1000)/Eingabemaske!O$3))*(Eingabemaske!B$6+Eingabemaske!B$12/2000)^2*PI()*Wasser!B264)</f>
        <v>10.338862010536937</v>
      </c>
      <c r="K263" s="14">
        <f t="shared" si="27"/>
        <v>17.44439581720329</v>
      </c>
      <c r="L263" s="14">
        <f>IF(Eingabemaske!B$2="Quader",((Eingabemaske!B$6*Eingabemaske!B$7)+((Eingabemaske!B$5*Eingabemaske!B$6)+(Eingabemaske!B$5*Eingabemaske!B$6))*2)*0.9*5.67*10^-8*((F263+273.15)^4-(E263+273.15)^4),((Eingabemaske!B$6/2)^2*PI()+Eingabemaske!B$6*PI())*0.9*5.67*10^-8*((F263+273.15)^4-(E263+273.15)^4))</f>
        <v>35.524367396310026</v>
      </c>
      <c r="M263" s="14">
        <f t="shared" si="28"/>
        <v>52.968763213513313</v>
      </c>
    </row>
    <row r="264" spans="1:13" x14ac:dyDescent="0.45">
      <c r="A264">
        <f t="shared" si="25"/>
        <v>6</v>
      </c>
      <c r="B264">
        <f t="shared" si="26"/>
        <v>11</v>
      </c>
      <c r="C264" s="18">
        <f t="shared" si="24"/>
        <v>5.4583333333333233</v>
      </c>
      <c r="D264" s="23">
        <v>131</v>
      </c>
      <c r="E264" s="14">
        <f>Eingabemaske!B$15-(12/PI()*SIN(PI()/12*B264))*Eingabemaske!B$17</f>
        <v>22.406830442320778</v>
      </c>
      <c r="F264" s="14">
        <f t="shared" si="29"/>
        <v>25.721006640290621</v>
      </c>
      <c r="G26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4">
        <f>INDEX(Eingabemaske!$K$2:$K$50,(MATCH(B264,Eingabemaske!$F$2:$F$50)))</f>
        <v>0</v>
      </c>
      <c r="I264" s="14">
        <f>IF(Eingabemaske!B$2="Quader",1/(1/Wasser!Z265+1/Luft!Z265+((Eingabemaske!B$12/1000)/Eingabemaske!O$3))*Eingabemaske!B$6*Eingabemaske!B$7*Wasser!B265,1/(1/Wasser!Z265+1/Luft!Z265+((Eingabemaske!B$12/1000)/Eingabemaske!O$3))*(Eingabemaske!B$6/2)^2*PI()*Wasser!B265)</f>
        <v>6.0436650128403224</v>
      </c>
      <c r="J264" s="14">
        <f>IF(Eingabemaske!B$2="Quader",1/(1/Wasser!AA265+1/Luft!AA265+((Eingabemaske!B$12/1000)/Eingabemaske!O$3))*(Eingabemaske!B$6*Eingabemaske!B$5+Eingabemaske!B$7*Eingabemaske!B$5)*2*Wasser!B265,1/(1/Wasser!AA265+1/Luft!AA265+((Eingabemaske!B$12/1000)/Eingabemaske!O$3))*(Eingabemaske!B$6+Eingabemaske!B$12/2000)^2*PI()*Wasser!B265)</f>
        <v>8.8071774013851769</v>
      </c>
      <c r="K264" s="14">
        <f t="shared" si="27"/>
        <v>14.8508424142255</v>
      </c>
      <c r="L264" s="14">
        <f>IF(Eingabemaske!B$2="Quader",((Eingabemaske!B$6*Eingabemaske!B$7)+((Eingabemaske!B$5*Eingabemaske!B$6)+(Eingabemaske!B$5*Eingabemaske!B$6))*2)*0.9*5.67*10^-8*((F264+273.15)^4-(E264+273.15)^4),((Eingabemaske!B$6/2)^2*PI()+Eingabemaske!B$6*PI())*0.9*5.67*10^-8*((F264+273.15)^4-(E264+273.15)^4))</f>
        <v>31.38733796828684</v>
      </c>
      <c r="M264" s="14">
        <f t="shared" si="28"/>
        <v>46.23818038251234</v>
      </c>
    </row>
    <row r="265" spans="1:13" x14ac:dyDescent="0.45">
      <c r="A265">
        <f t="shared" si="25"/>
        <v>6</v>
      </c>
      <c r="B265">
        <f t="shared" si="26"/>
        <v>11.5</v>
      </c>
      <c r="C265" s="18">
        <f t="shared" si="24"/>
        <v>5.4791666666666563</v>
      </c>
      <c r="D265" s="23">
        <v>131.5</v>
      </c>
      <c r="E265" s="14">
        <f>Eingabemaske!B$15-(12/PI()*SIN(PI()/12*B265))*Eingabemaske!B$17</f>
        <v>22.700856002795106</v>
      </c>
      <c r="F265" s="14">
        <f t="shared" si="29"/>
        <v>25.585394698356797</v>
      </c>
      <c r="G26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5">
        <f>INDEX(Eingabemaske!$K$2:$K$50,(MATCH(B265,Eingabemaske!$F$2:$F$50)))</f>
        <v>0</v>
      </c>
      <c r="I265" s="14">
        <f>IF(Eingabemaske!B$2="Quader",1/(1/Wasser!Z266+1/Luft!Z266+((Eingabemaske!B$12/1000)/Eingabemaske!O$3))*Eingabemaske!B$6*Eingabemaske!B$7*Wasser!B266,1/(1/Wasser!Z266+1/Luft!Z266+((Eingabemaske!B$12/1000)/Eingabemaske!O$3))*(Eingabemaske!B$6/2)^2*PI()*Wasser!B266)</f>
        <v>5.0444162624916808</v>
      </c>
      <c r="J265" s="14">
        <f>IF(Eingabemaske!B$2="Quader",1/(1/Wasser!AA266+1/Luft!AA266+((Eingabemaske!B$12/1000)/Eingabemaske!O$3))*(Eingabemaske!B$6*Eingabemaske!B$5+Eingabemaske!B$7*Eingabemaske!B$5)*2*Wasser!B266,1/(1/Wasser!AA266+1/Luft!AA266+((Eingabemaske!B$12/1000)/Eingabemaske!O$3))*(Eingabemaske!B$6+Eingabemaske!B$12/2000)^2*PI()*Wasser!B266)</f>
        <v>7.365598709457668</v>
      </c>
      <c r="K265" s="14">
        <f t="shared" si="27"/>
        <v>12.410014971949348</v>
      </c>
      <c r="L265" s="14">
        <f>IF(Eingabemaske!B$2="Quader",((Eingabemaske!B$6*Eingabemaske!B$7)+((Eingabemaske!B$5*Eingabemaske!B$6)+(Eingabemaske!B$5*Eingabemaske!B$6))*2)*0.9*5.67*10^-8*((F265+273.15)^4-(E265+273.15)^4),((Eingabemaske!B$6/2)^2*PI()+Eingabemaske!B$6*PI())*0.9*5.67*10^-8*((F265+273.15)^4-(E265+273.15)^4))</f>
        <v>27.340040247274711</v>
      </c>
      <c r="M265" s="14">
        <f t="shared" si="28"/>
        <v>39.750055219224059</v>
      </c>
    </row>
    <row r="266" spans="1:13" x14ac:dyDescent="0.45">
      <c r="A266">
        <f t="shared" si="25"/>
        <v>6</v>
      </c>
      <c r="B266">
        <f t="shared" si="26"/>
        <v>12</v>
      </c>
      <c r="C266" s="18">
        <f t="shared" si="24"/>
        <v>5.4999999999999893</v>
      </c>
      <c r="D266" s="23">
        <v>132</v>
      </c>
      <c r="E266" s="14">
        <f>Eingabemaske!B$15-(12/PI()*SIN(PI()/12*B266))*Eingabemaske!B$17</f>
        <v>23</v>
      </c>
      <c r="F266" s="14">
        <f t="shared" si="29"/>
        <v>25.468811776285442</v>
      </c>
      <c r="G26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6">
        <f>INDEX(Eingabemaske!$K$2:$K$50,(MATCH(B266,Eingabemaske!$F$2:$F$50)))</f>
        <v>0</v>
      </c>
      <c r="I266" s="14">
        <f>IF(Eingabemaske!B$2="Quader",1/(1/Wasser!Z267+1/Luft!Z267+((Eingabemaske!B$12/1000)/Eingabemaske!O$3))*Eingabemaske!B$6*Eingabemaske!B$7*Wasser!B267,1/(1/Wasser!Z267+1/Luft!Z267+((Eingabemaske!B$12/1000)/Eingabemaske!O$3))*(Eingabemaske!B$6/2)^2*PI()*Wasser!B267)</f>
        <v>4.1186764586726072</v>
      </c>
      <c r="J266" s="14">
        <f>IF(Eingabemaske!B$2="Quader",1/(1/Wasser!AA267+1/Luft!AA267+((Eingabemaske!B$12/1000)/Eingabemaske!O$3))*(Eingabemaske!B$6*Eingabemaske!B$5+Eingabemaske!B$7*Eingabemaske!B$5)*2*Wasser!B267,1/(1/Wasser!AA267+1/Luft!AA267+((Eingabemaske!B$12/1000)/Eingabemaske!O$3))*(Eingabemaske!B$6+Eingabemaske!B$12/2000)^2*PI()*Wasser!B267)</f>
        <v>6.029426193144686</v>
      </c>
      <c r="K266" s="14">
        <f t="shared" si="27"/>
        <v>10.148102651817293</v>
      </c>
      <c r="L266" s="14">
        <f>IF(Eingabemaske!B$2="Quader",((Eingabemaske!B$6*Eingabemaske!B$7)+((Eingabemaske!B$5*Eingabemaske!B$6)+(Eingabemaske!B$5*Eingabemaske!B$6))*2)*0.9*5.67*10^-8*((F266+273.15)^4-(E266+273.15)^4),((Eingabemaske!B$6/2)^2*PI()+Eingabemaske!B$6*PI())*0.9*5.67*10^-8*((F266+273.15)^4-(E266+273.15)^4))</f>
        <v>23.421138189103612</v>
      </c>
      <c r="M266" s="14">
        <f t="shared" si="28"/>
        <v>33.569240840920905</v>
      </c>
    </row>
    <row r="267" spans="1:13" x14ac:dyDescent="0.45">
      <c r="A267">
        <f t="shared" si="25"/>
        <v>6</v>
      </c>
      <c r="B267">
        <f t="shared" si="26"/>
        <v>12.5</v>
      </c>
      <c r="C267" s="18">
        <f t="shared" si="24"/>
        <v>5.5208333333333224</v>
      </c>
      <c r="D267" s="23">
        <v>132.5</v>
      </c>
      <c r="E267" s="14">
        <f>Eingabemaske!B$15-(12/PI()*SIN(PI()/12*B267))*Eingabemaske!B$17</f>
        <v>23.29914399720489</v>
      </c>
      <c r="F267" s="14">
        <f t="shared" si="29"/>
        <v>25.370356562390317</v>
      </c>
      <c r="G26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7">
        <f>INDEX(Eingabemaske!$K$2:$K$50,(MATCH(B267,Eingabemaske!$F$2:$F$50)))</f>
        <v>0</v>
      </c>
      <c r="I267" s="14">
        <f>IF(Eingabemaske!B$2="Quader",1/(1/Wasser!Z268+1/Luft!Z268+((Eingabemaske!B$12/1000)/Eingabemaske!O$3))*Eingabemaske!B$6*Eingabemaske!B$7*Wasser!B268,1/(1/Wasser!Z268+1/Luft!Z268+((Eingabemaske!B$12/1000)/Eingabemaske!O$3))*(Eingabemaske!B$6/2)^2*PI()*Wasser!B268)</f>
        <v>3.2757638955167976</v>
      </c>
      <c r="J267" s="14">
        <f>IF(Eingabemaske!B$2="Quader",1/(1/Wasser!AA268+1/Luft!AA268+((Eingabemaske!B$12/1000)/Eingabemaske!O$3))*(Eingabemaske!B$6*Eingabemaske!B$5+Eingabemaske!B$7*Eingabemaske!B$5)*2*Wasser!B268,1/(1/Wasser!AA268+1/Luft!AA268+((Eingabemaske!B$12/1000)/Eingabemaske!O$3))*(Eingabemaske!B$6+Eingabemaske!B$12/2000)^2*PI()*Wasser!B268)</f>
        <v>4.8116782240635363</v>
      </c>
      <c r="K267" s="14">
        <f t="shared" si="27"/>
        <v>8.0874421195803343</v>
      </c>
      <c r="L267" s="14">
        <f>IF(Eingabemaske!B$2="Quader",((Eingabemaske!B$6*Eingabemaske!B$7)+((Eingabemaske!B$5*Eingabemaske!B$6)+(Eingabemaske!B$5*Eingabemaske!B$6))*2)*0.9*5.67*10^-8*((F267+273.15)^4-(E267+273.15)^4),((Eingabemaske!B$6/2)^2*PI()+Eingabemaske!B$6*PI())*0.9*5.67*10^-8*((F267+273.15)^4-(E267+273.15)^4))</f>
        <v>19.668988101147381</v>
      </c>
      <c r="M267" s="14">
        <f t="shared" si="28"/>
        <v>27.756430220727715</v>
      </c>
    </row>
    <row r="268" spans="1:13" x14ac:dyDescent="0.45">
      <c r="A268">
        <f t="shared" si="25"/>
        <v>6</v>
      </c>
      <c r="B268">
        <f t="shared" si="26"/>
        <v>13</v>
      </c>
      <c r="C268" s="18">
        <f t="shared" si="24"/>
        <v>5.5416666666666554</v>
      </c>
      <c r="D268" s="23">
        <v>133</v>
      </c>
      <c r="E268" s="14">
        <f>Eingabemaske!B$15-(12/PI()*SIN(PI()/12*B268))*Eingabemaske!B$17</f>
        <v>23.593169557679222</v>
      </c>
      <c r="F268" s="14">
        <f t="shared" si="29"/>
        <v>25.288949738587032</v>
      </c>
      <c r="G26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8">
        <f>INDEX(Eingabemaske!$K$2:$K$50,(MATCH(B268,Eingabemaske!$F$2:$F$50)))</f>
        <v>0</v>
      </c>
      <c r="I268" s="14">
        <f>IF(Eingabemaske!B$2="Quader",1/(1/Wasser!Z269+1/Luft!Z269+((Eingabemaske!B$12/1000)/Eingabemaske!O$3))*Eingabemaske!B$6*Eingabemaske!B$7*Wasser!B269,1/(1/Wasser!Z269+1/Luft!Z269+((Eingabemaske!B$12/1000)/Eingabemaske!O$3))*(Eingabemaske!B$6/2)^2*PI()*Wasser!B269)</f>
        <v>2.5231644567797002</v>
      </c>
      <c r="J268" s="14">
        <f>IF(Eingabemaske!B$2="Quader",1/(1/Wasser!AA269+1/Luft!AA269+((Eingabemaske!B$12/1000)/Eingabemaske!O$3))*(Eingabemaske!B$6*Eingabemaske!B$5+Eingabemaske!B$7*Eingabemaske!B$5)*2*Wasser!B269,1/(1/Wasser!AA269+1/Luft!AA269+((Eingabemaske!B$12/1000)/Eingabemaske!O$3))*(Eingabemaske!B$6+Eingabemaske!B$12/2000)^2*PI()*Wasser!B269)</f>
        <v>3.7227400332859788</v>
      </c>
      <c r="K268" s="14">
        <f t="shared" si="27"/>
        <v>6.245904490065679</v>
      </c>
      <c r="L268" s="14">
        <f>IF(Eingabemaske!B$2="Quader",((Eingabemaske!B$6*Eingabemaske!B$7)+((Eingabemaske!B$5*Eingabemaske!B$6)+(Eingabemaske!B$5*Eingabemaske!B$6))*2)*0.9*5.67*10^-8*((F268+273.15)^4-(E268+273.15)^4),((Eingabemaske!B$6/2)^2*PI()+Eingabemaske!B$6*PI())*0.9*5.67*10^-8*((F268+273.15)^4-(E268+273.15)^4))</f>
        <v>16.12095179427325</v>
      </c>
      <c r="M268" s="14">
        <f t="shared" si="28"/>
        <v>22.36685628433893</v>
      </c>
    </row>
    <row r="269" spans="1:13" x14ac:dyDescent="0.45">
      <c r="A269">
        <f t="shared" si="25"/>
        <v>6</v>
      </c>
      <c r="B269">
        <f t="shared" si="26"/>
        <v>13.5</v>
      </c>
      <c r="C269" s="18">
        <f t="shared" si="24"/>
        <v>5.5624999999999885</v>
      </c>
      <c r="D269" s="23">
        <v>133.5</v>
      </c>
      <c r="E269" s="14">
        <f>Eingabemaske!B$15-(12/PI()*SIN(PI()/12*B269))*Eingabemaske!B$17</f>
        <v>23.877045822563989</v>
      </c>
      <c r="F269" s="14">
        <f t="shared" si="29"/>
        <v>25.223349994164106</v>
      </c>
      <c r="G26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69">
        <f>INDEX(Eingabemaske!$K$2:$K$50,(MATCH(B269,Eingabemaske!$F$2:$F$50)))</f>
        <v>0</v>
      </c>
      <c r="I269" s="14">
        <f>IF(Eingabemaske!B$2="Quader",1/(1/Wasser!Z270+1/Luft!Z270+((Eingabemaske!B$12/1000)/Eingabemaske!O$3))*Eingabemaske!B$6*Eingabemaske!B$7*Wasser!B270,1/(1/Wasser!Z270+1/Luft!Z270+((Eingabemaske!B$12/1000)/Eingabemaske!O$3))*(Eingabemaske!B$6/2)^2*PI()*Wasser!B270)</f>
        <v>1.8663222730487543</v>
      </c>
      <c r="J269" s="14">
        <f>IF(Eingabemaske!B$2="Quader",1/(1/Wasser!AA270+1/Luft!AA270+((Eingabemaske!B$12/1000)/Eingabemaske!O$3))*(Eingabemaske!B$6*Eingabemaske!B$5+Eingabemaske!B$7*Eingabemaske!B$5)*2*Wasser!B270,1/(1/Wasser!AA270+1/Luft!AA270+((Eingabemaske!B$12/1000)/Eingabemaske!O$3))*(Eingabemaske!B$6+Eingabemaske!B$12/2000)^2*PI()*Wasser!B270)</f>
        <v>2.7700910821618923</v>
      </c>
      <c r="K269" s="14">
        <f t="shared" si="27"/>
        <v>4.6364133552106468</v>
      </c>
      <c r="L269" s="14">
        <f>IF(Eingabemaske!B$2="Quader",((Eingabemaske!B$6*Eingabemaske!B$7)+((Eingabemaske!B$5*Eingabemaske!B$6)+(Eingabemaske!B$5*Eingabemaske!B$6))*2)*0.9*5.67*10^-8*((F269+273.15)^4-(E269+273.15)^4),((Eingabemaske!B$6/2)^2*PI()+Eingabemaske!B$6*PI())*0.9*5.67*10^-8*((F269+273.15)^4-(E269+273.15)^4))</f>
        <v>12.812702467243492</v>
      </c>
      <c r="M269" s="14">
        <f t="shared" si="28"/>
        <v>17.449115822454139</v>
      </c>
    </row>
    <row r="270" spans="1:13" x14ac:dyDescent="0.45">
      <c r="A270">
        <f t="shared" si="25"/>
        <v>6</v>
      </c>
      <c r="B270">
        <f t="shared" si="26"/>
        <v>14</v>
      </c>
      <c r="C270" s="18">
        <f t="shared" si="24"/>
        <v>5.5833333333333215</v>
      </c>
      <c r="D270" s="23">
        <v>134</v>
      </c>
      <c r="E270" s="14">
        <f>Eingabemaske!B$15-(12/PI()*SIN(PI()/12*B270))*Eingabemaske!B$17</f>
        <v>24.145915590261644</v>
      </c>
      <c r="F270" s="14">
        <f t="shared" si="29"/>
        <v>25.172173488900803</v>
      </c>
      <c r="G27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0">
        <f>INDEX(Eingabemaske!$K$2:$K$50,(MATCH(B270,Eingabemaske!$F$2:$F$50)))</f>
        <v>0</v>
      </c>
      <c r="I270" s="14">
        <f>IF(Eingabemaske!B$2="Quader",1/(1/Wasser!Z271+1/Luft!Z271+((Eingabemaske!B$12/1000)/Eingabemaske!O$3))*Eingabemaske!B$6*Eingabemaske!B$7*Wasser!B271,1/(1/Wasser!Z271+1/Luft!Z271+((Eingabemaske!B$12/1000)/Eingabemaske!O$3))*(Eingabemaske!B$6/2)^2*PI()*Wasser!B271)</f>
        <v>1.3084932712507891</v>
      </c>
      <c r="J270" s="14">
        <f>IF(Eingabemaske!B$2="Quader",1/(1/Wasser!AA271+1/Luft!AA271+((Eingabemaske!B$12/1000)/Eingabemaske!O$3))*(Eingabemaske!B$6*Eingabemaske!B$5+Eingabemaske!B$7*Eingabemaske!B$5)*2*Wasser!B271,1/(1/Wasser!AA271+1/Luft!AA271+((Eingabemaske!B$12/1000)/Eingabemaske!O$3))*(Eingabemaske!B$6+Eingabemaske!B$12/2000)^2*PI()*Wasser!B271)</f>
        <v>1.9581237303797003</v>
      </c>
      <c r="K270" s="14">
        <f t="shared" si="27"/>
        <v>3.2666170016304896</v>
      </c>
      <c r="L270" s="14">
        <f>IF(Eingabemaske!B$2="Quader",((Eingabemaske!B$6*Eingabemaske!B$7)+((Eingabemaske!B$5*Eingabemaske!B$6)+(Eingabemaske!B$5*Eingabemaske!B$6))*2)*0.9*5.67*10^-8*((F270+273.15)^4-(E270+273.15)^4),((Eingabemaske!B$6/2)^2*PI()+Eingabemaske!B$6*PI())*0.9*5.67*10^-8*((F270+273.15)^4-(E270+273.15)^4))</f>
        <v>9.7775357134048164</v>
      </c>
      <c r="M270" s="14">
        <f t="shared" si="28"/>
        <v>13.044152715035306</v>
      </c>
    </row>
    <row r="271" spans="1:13" x14ac:dyDescent="0.45">
      <c r="A271">
        <f t="shared" si="25"/>
        <v>6</v>
      </c>
      <c r="B271">
        <f t="shared" si="26"/>
        <v>14.5</v>
      </c>
      <c r="C271" s="18">
        <f t="shared" si="24"/>
        <v>5.6041666666666545</v>
      </c>
      <c r="D271" s="23">
        <v>134.5</v>
      </c>
      <c r="E271" s="14">
        <f>Eingabemaske!B$15-(12/PI()*SIN(PI()/12*B271))*Eingabemaske!B$17</f>
        <v>24.395178424502102</v>
      </c>
      <c r="F271" s="14">
        <f t="shared" si="29"/>
        <v>25.133916298286177</v>
      </c>
      <c r="G27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1">
        <f>INDEX(Eingabemaske!$K$2:$K$50,(MATCH(B271,Eingabemaske!$F$2:$F$50)))</f>
        <v>0</v>
      </c>
      <c r="I271" s="14">
        <f>IF(Eingabemaske!B$2="Quader",1/(1/Wasser!Z272+1/Luft!Z272+((Eingabemaske!B$12/1000)/Eingabemaske!O$3))*Eingabemaske!B$6*Eingabemaske!B$7*Wasser!B272,1/(1/Wasser!Z272+1/Luft!Z272+((Eingabemaske!B$12/1000)/Eingabemaske!O$3))*(Eingabemaske!B$6/2)^2*PI()*Wasser!B272)</f>
        <v>0.85067968301834385</v>
      </c>
      <c r="J271" s="14">
        <f>IF(Eingabemaske!B$2="Quader",1/(1/Wasser!AA272+1/Luft!AA272+((Eingabemaske!B$12/1000)/Eingabemaske!O$3))*(Eingabemaske!B$6*Eingabemaske!B$5+Eingabemaske!B$7*Eingabemaske!B$5)*2*Wasser!B272,1/(1/Wasser!AA272+1/Luft!AA272+((Eingabemaske!B$12/1000)/Eingabemaske!O$3))*(Eingabemaske!B$6+Eingabemaske!B$12/2000)^2*PI()*Wasser!B272)</f>
        <v>1.2880744445103083</v>
      </c>
      <c r="K271" s="14">
        <f t="shared" si="27"/>
        <v>2.1387541275286521</v>
      </c>
      <c r="L271" s="14">
        <f>IF(Eingabemaske!B$2="Quader",((Eingabemaske!B$6*Eingabemaske!B$7)+((Eingabemaske!B$5*Eingabemaske!B$6)+(Eingabemaske!B$5*Eingabemaske!B$6))*2)*0.9*5.67*10^-8*((F271+273.15)^4-(E271+273.15)^4),((Eingabemaske!B$6/2)^2*PI()+Eingabemaske!B$6*PI())*0.9*5.67*10^-8*((F271+273.15)^4-(E271+273.15)^4))</f>
        <v>7.0456996163007277</v>
      </c>
      <c r="M271" s="14">
        <f t="shared" si="28"/>
        <v>9.1844537438293798</v>
      </c>
    </row>
    <row r="272" spans="1:13" x14ac:dyDescent="0.45">
      <c r="A272">
        <f t="shared" si="25"/>
        <v>6</v>
      </c>
      <c r="B272">
        <f t="shared" si="26"/>
        <v>15</v>
      </c>
      <c r="C272" s="18">
        <f t="shared" ref="C272:C296" si="30">C271+B$1</f>
        <v>5.6249999999999876</v>
      </c>
      <c r="D272" s="23">
        <v>135</v>
      </c>
      <c r="E272" s="14">
        <f>Eingabemaske!B$15-(12/PI()*SIN(PI()/12*B272))*Eingabemaske!B$17</f>
        <v>24.620569369082791</v>
      </c>
      <c r="F272" s="14">
        <f t="shared" si="29"/>
        <v>25.106979217339255</v>
      </c>
      <c r="G27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2">
        <f>INDEX(Eingabemaske!$K$2:$K$50,(MATCH(B272,Eingabemaske!$F$2:$F$50)))</f>
        <v>0</v>
      </c>
      <c r="I272" s="14">
        <f>IF(Eingabemaske!B$2="Quader",1/(1/Wasser!Z273+1/Luft!Z273+((Eingabemaske!B$12/1000)/Eingabemaske!O$3))*Eingabemaske!B$6*Eingabemaske!B$7*Wasser!B273,1/(1/Wasser!Z273+1/Luft!Z273+((Eingabemaske!B$12/1000)/Eingabemaske!O$3))*(Eingabemaske!B$6/2)^2*PI()*Wasser!B273)</f>
        <v>0.49169171185108368</v>
      </c>
      <c r="J272" s="14">
        <f>IF(Eingabemaske!B$2="Quader",1/(1/Wasser!AA273+1/Luft!AA273+((Eingabemaske!B$12/1000)/Eingabemaske!O$3))*(Eingabemaske!B$6*Eingabemaske!B$5+Eingabemaske!B$7*Eingabemaske!B$5)*2*Wasser!B273,1/(1/Wasser!AA273+1/Luft!AA273+((Eingabemaske!B$12/1000)/Eingabemaske!O$3))*(Eingabemaske!B$6+Eingabemaske!B$12/2000)^2*PI()*Wasser!B273)</f>
        <v>0.75812167433904099</v>
      </c>
      <c r="K272" s="14">
        <f t="shared" si="27"/>
        <v>1.2498133861901246</v>
      </c>
      <c r="L272" s="14">
        <f>IF(Eingabemaske!B$2="Quader",((Eingabemaske!B$6*Eingabemaske!B$7)+((Eingabemaske!B$5*Eingabemaske!B$6)+(Eingabemaske!B$5*Eingabemaske!B$6))*2)*0.9*5.67*10^-8*((F272+273.15)^4-(E272+273.15)^4),((Eingabemaske!B$6/2)^2*PI()+Eingabemaske!B$6*PI())*0.9*5.67*10^-8*((F272+273.15)^4-(E272+273.15)^4))</f>
        <v>4.6437584474683016</v>
      </c>
      <c r="M272" s="14">
        <f t="shared" si="28"/>
        <v>5.8935718336584264</v>
      </c>
    </row>
    <row r="273" spans="1:13" x14ac:dyDescent="0.45">
      <c r="A273">
        <f t="shared" si="25"/>
        <v>6</v>
      </c>
      <c r="B273">
        <f t="shared" si="26"/>
        <v>15.5</v>
      </c>
      <c r="C273" s="18">
        <f t="shared" si="30"/>
        <v>5.6458333333333206</v>
      </c>
      <c r="D273" s="23">
        <v>135.5</v>
      </c>
      <c r="E273" s="14">
        <f>Eingabemaske!B$15-(12/PI()*SIN(PI()/12*B273))*Eingabemaske!B$17</f>
        <v>24.818231922451758</v>
      </c>
      <c r="F273" s="14">
        <f t="shared" si="29"/>
        <v>25.089693962714676</v>
      </c>
      <c r="G27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3">
        <f>INDEX(Eingabemaske!$K$2:$K$50,(MATCH(B273,Eingabemaske!$F$2:$F$50)))</f>
        <v>0</v>
      </c>
      <c r="I273" s="14">
        <f>IF(Eingabemaske!B$2="Quader",1/(1/Wasser!Z274+1/Luft!Z274+((Eingabemaske!B$12/1000)/Eingabemaske!O$3))*Eingabemaske!B$6*Eingabemaske!B$7*Wasser!B274,1/(1/Wasser!Z274+1/Luft!Z274+((Eingabemaske!B$12/1000)/Eingabemaske!O$3))*(Eingabemaske!B$6/2)^2*PI()*Wasser!B274)</f>
        <v>0.22850309642078115</v>
      </c>
      <c r="J273" s="14">
        <f>IF(Eingabemaske!B$2="Quader",1/(1/Wasser!AA274+1/Luft!AA274+((Eingabemaske!B$12/1000)/Eingabemaske!O$3))*(Eingabemaske!B$6*Eingabemaske!B$5+Eingabemaske!B$7*Eingabemaske!B$5)*2*Wasser!B274,1/(1/Wasser!AA274+1/Luft!AA274+((Eingabemaske!B$12/1000)/Eingabemaske!O$3))*(Eingabemaske!B$6+Eingabemaske!B$12/2000)^2*PI()*Wasser!B274)</f>
        <v>0.36384532034946843</v>
      </c>
      <c r="K273" s="14">
        <f t="shared" si="27"/>
        <v>0.59234841677024952</v>
      </c>
      <c r="L273" s="14">
        <f>IF(Eingabemaske!B$2="Quader",((Eingabemaske!B$6*Eingabemaske!B$7)+((Eingabemaske!B$5*Eingabemaske!B$6)+(Eingabemaske!B$5*Eingabemaske!B$6))*2)*0.9*5.67*10^-8*((F273+273.15)^4-(E273+273.15)^4),((Eingabemaske!B$6/2)^2*PI()+Eingabemaske!B$6*PI())*0.9*5.67*10^-8*((F273+273.15)^4-(E273+273.15)^4))</f>
        <v>2.5940025970058063</v>
      </c>
      <c r="M273" s="14">
        <f t="shared" si="28"/>
        <v>3.186351013776056</v>
      </c>
    </row>
    <row r="274" spans="1:13" x14ac:dyDescent="0.45">
      <c r="A274">
        <f t="shared" si="25"/>
        <v>6</v>
      </c>
      <c r="B274">
        <f t="shared" si="26"/>
        <v>16</v>
      </c>
      <c r="C274" s="18">
        <f t="shared" si="30"/>
        <v>5.6666666666666536</v>
      </c>
      <c r="D274" s="23">
        <v>136</v>
      </c>
      <c r="E274" s="14">
        <f>Eingabemaske!B$15-(12/PI()*SIN(PI()/12*B274))*Eingabemaske!B$17</f>
        <v>24.984784023518451</v>
      </c>
      <c r="F274" s="14">
        <f t="shared" si="29"/>
        <v>25.080348715019237</v>
      </c>
      <c r="G27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4">
        <f>INDEX(Eingabemaske!$K$2:$K$50,(MATCH(B274,Eingabemaske!$F$2:$F$50)))</f>
        <v>300</v>
      </c>
      <c r="I274" s="14">
        <f>IF(Eingabemaske!B$2="Quader",1/(1/Wasser!Z275+1/Luft!Z275+((Eingabemaske!B$12/1000)/Eingabemaske!O$3))*Eingabemaske!B$6*Eingabemaske!B$7*Wasser!B275,1/(1/Wasser!Z275+1/Luft!Z275+((Eingabemaske!B$12/1000)/Eingabemaske!O$3))*(Eingabemaske!B$6/2)^2*PI()*Wasser!B275)</f>
        <v>5.7850670479932899E-2</v>
      </c>
      <c r="J274" s="14">
        <f>IF(Eingabemaske!B$2="Quader",1/(1/Wasser!AA275+1/Luft!AA275+((Eingabemaske!B$12/1000)/Eingabemaske!O$3))*(Eingabemaske!B$6*Eingabemaske!B$5+Eingabemaske!B$7*Eingabemaske!B$5)*2*Wasser!B275,1/(1/Wasser!AA275+1/Luft!AA275+((Eingabemaske!B$12/1000)/Eingabemaske!O$3))*(Eingabemaske!B$6+Eingabemaske!B$12/2000)^2*PI()*Wasser!B275)</f>
        <v>0.10012966629874774</v>
      </c>
      <c r="K274" s="14">
        <f t="shared" si="27"/>
        <v>0.15798033677868065</v>
      </c>
      <c r="L274" s="14">
        <f>IF(Eingabemaske!B$2="Quader",((Eingabemaske!B$6*Eingabemaske!B$7)+((Eingabemaske!B$5*Eingabemaske!B$6)+(Eingabemaske!B$5*Eingabemaske!B$6))*2)*0.9*5.67*10^-8*((F274+273.15)^4-(E274+273.15)^4),((Eingabemaske!B$6/2)^2*PI()+Eingabemaske!B$6*PI())*0.9*5.67*10^-8*((F274+273.15)^4-(E274+273.15)^4))</f>
        <v>0.91390736505073644</v>
      </c>
      <c r="M274" s="14">
        <f t="shared" si="28"/>
        <v>1.0718877018294171</v>
      </c>
    </row>
    <row r="275" spans="1:13" x14ac:dyDescent="0.45">
      <c r="A275">
        <f t="shared" si="25"/>
        <v>6</v>
      </c>
      <c r="B275">
        <f t="shared" si="26"/>
        <v>16.5</v>
      </c>
      <c r="C275" s="18">
        <f t="shared" si="30"/>
        <v>5.6874999999999867</v>
      </c>
      <c r="D275" s="23">
        <v>136.5</v>
      </c>
      <c r="E275" s="14">
        <f>Eingabemaske!B$15-(12/PI()*SIN(PI()/12*B275))*Eingabemaske!B$17</f>
        <v>25.117375919656649</v>
      </c>
      <c r="F275" s="14">
        <f t="shared" si="29"/>
        <v>25.957074863669746</v>
      </c>
      <c r="G27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5">
        <f>INDEX(Eingabemaske!$K$2:$K$50,(MATCH(B275,Eingabemaske!$F$2:$F$50)))</f>
        <v>300</v>
      </c>
      <c r="I275" s="14">
        <f>IF(Eingabemaske!B$2="Quader",1/(1/Wasser!Z276+1/Luft!Z276+((Eingabemaske!B$12/1000)/Eingabemaske!O$3))*Eingabemaske!B$6*Eingabemaske!B$7*Wasser!B276,1/(1/Wasser!Z276+1/Luft!Z276+((Eingabemaske!B$12/1000)/Eingabemaske!O$3))*(Eingabemaske!B$6/2)^2*PI()*Wasser!B276)</f>
        <v>1.0044655729551961</v>
      </c>
      <c r="J275" s="14">
        <f>IF(Eingabemaske!B$2="Quader",1/(1/Wasser!AA276+1/Luft!AA276+((Eingabemaske!B$12/1000)/Eingabemaske!O$3))*(Eingabemaske!B$6*Eingabemaske!B$5+Eingabemaske!B$7*Eingabemaske!B$5)*2*Wasser!B276,1/(1/Wasser!AA276+1/Luft!AA276+((Eingabemaske!B$12/1000)/Eingabemaske!O$3))*(Eingabemaske!B$6+Eingabemaske!B$12/2000)^2*PI()*Wasser!B276)</f>
        <v>1.5142345726216799</v>
      </c>
      <c r="K275" s="14">
        <f t="shared" si="27"/>
        <v>2.5187001455768758</v>
      </c>
      <c r="L275" s="14">
        <f>IF(Eingabemaske!B$2="Quader",((Eingabemaske!B$6*Eingabemaske!B$7)+((Eingabemaske!B$5*Eingabemaske!B$6)+(Eingabemaske!B$5*Eingabemaske!B$6))*2)*0.9*5.67*10^-8*((F275+273.15)^4-(E275+273.15)^4),((Eingabemaske!B$6/2)^2*PI()+Eingabemaske!B$6*PI())*0.9*5.67*10^-8*((F275+273.15)^4-(E275+273.15)^4))</f>
        <v>8.0710933432253746</v>
      </c>
      <c r="M275" s="14">
        <f t="shared" si="28"/>
        <v>10.58979348880225</v>
      </c>
    </row>
    <row r="276" spans="1:13" x14ac:dyDescent="0.45">
      <c r="A276">
        <f t="shared" si="25"/>
        <v>6</v>
      </c>
      <c r="B276">
        <f t="shared" si="26"/>
        <v>17</v>
      </c>
      <c r="C276" s="18">
        <f t="shared" si="30"/>
        <v>5.7083333333333197</v>
      </c>
      <c r="D276" s="23">
        <v>137</v>
      </c>
      <c r="E276" s="14">
        <f>Eingabemaske!B$15-(12/PI()*SIN(PI()/12*B276))*Eingabemaske!B$17</f>
        <v>25.213738926762012</v>
      </c>
      <c r="F276" s="14">
        <f t="shared" si="29"/>
        <v>26.805885950000832</v>
      </c>
      <c r="G27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6">
        <f>INDEX(Eingabemaske!$K$2:$K$50,(MATCH(B276,Eingabemaske!$F$2:$F$50)))</f>
        <v>300</v>
      </c>
      <c r="I276" s="14">
        <f>IF(Eingabemaske!B$2="Quader",1/(1/Wasser!Z277+1/Luft!Z277+((Eingabemaske!B$12/1000)/Eingabemaske!O$3))*Eingabemaske!B$6*Eingabemaske!B$7*Wasser!B277,1/(1/Wasser!Z277+1/Luft!Z277+((Eingabemaske!B$12/1000)/Eingabemaske!O$3))*(Eingabemaske!B$6/2)^2*PI()*Wasser!B277)</f>
        <v>2.3163569186144541</v>
      </c>
      <c r="J276" s="14">
        <f>IF(Eingabemaske!B$2="Quader",1/(1/Wasser!AA277+1/Luft!AA277+((Eingabemaske!B$12/1000)/Eingabemaske!O$3))*(Eingabemaske!B$6*Eingabemaske!B$5+Eingabemaske!B$7*Eingabemaske!B$5)*2*Wasser!B277,1/(1/Wasser!AA277+1/Luft!AA277+((Eingabemaske!B$12/1000)/Eingabemaske!O$3))*(Eingabemaske!B$6+Eingabemaske!B$12/2000)^2*PI()*Wasser!B277)</f>
        <v>3.4251128088594327</v>
      </c>
      <c r="K276" s="14">
        <f t="shared" si="27"/>
        <v>5.7414697274738868</v>
      </c>
      <c r="L276" s="14">
        <f>IF(Eingabemaske!B$2="Quader",((Eingabemaske!B$6*Eingabemaske!B$7)+((Eingabemaske!B$5*Eingabemaske!B$6)+(Eingabemaske!B$5*Eingabemaske!B$6))*2)*0.9*5.67*10^-8*((F276+273.15)^4-(E276+273.15)^4),((Eingabemaske!B$6/2)^2*PI()+Eingabemaske!B$6*PI())*0.9*5.67*10^-8*((F276+273.15)^4-(E276+273.15)^4))</f>
        <v>15.376374941468763</v>
      </c>
      <c r="M276" s="14">
        <f t="shared" si="28"/>
        <v>21.117844668942649</v>
      </c>
    </row>
    <row r="277" spans="1:13" x14ac:dyDescent="0.45">
      <c r="A277">
        <f t="shared" si="25"/>
        <v>6</v>
      </c>
      <c r="B277">
        <f t="shared" si="26"/>
        <v>17.5</v>
      </c>
      <c r="C277" s="18">
        <f t="shared" si="30"/>
        <v>5.7291666666666528</v>
      </c>
      <c r="D277" s="23">
        <v>137.5</v>
      </c>
      <c r="E277" s="14">
        <f>Eingabemaske!B$15-(12/PI()*SIN(PI()/12*B277))*Eingabemaske!B$17</f>
        <v>25.272224247066092</v>
      </c>
      <c r="F277" s="14">
        <f t="shared" si="29"/>
        <v>27.623819318967037</v>
      </c>
      <c r="G27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7">
        <f>INDEX(Eingabemaske!$K$2:$K$50,(MATCH(B277,Eingabemaske!$F$2:$F$50)))</f>
        <v>300</v>
      </c>
      <c r="I277" s="14">
        <f>IF(Eingabemaske!B$2="Quader",1/(1/Wasser!Z278+1/Luft!Z278+((Eingabemaske!B$12/1000)/Eingabemaske!O$3))*Eingabemaske!B$6*Eingabemaske!B$7*Wasser!B278,1/(1/Wasser!Z278+1/Luft!Z278+((Eingabemaske!B$12/1000)/Eingabemaske!O$3))*(Eingabemaske!B$6/2)^2*PI()*Wasser!B278)</f>
        <v>3.8484973752255183</v>
      </c>
      <c r="J277" s="14">
        <f>IF(Eingabemaske!B$2="Quader",1/(1/Wasser!AA278+1/Luft!AA278+((Eingabemaske!B$12/1000)/Eingabemaske!O$3))*(Eingabemaske!B$6*Eingabemaske!B$5+Eingabemaske!B$7*Eingabemaske!B$5)*2*Wasser!B278,1/(1/Wasser!AA278+1/Luft!AA278+((Eingabemaske!B$12/1000)/Eingabemaske!O$3))*(Eingabemaske!B$6+Eingabemaske!B$12/2000)^2*PI()*Wasser!B278)</f>
        <v>5.6435173763073649</v>
      </c>
      <c r="K277" s="14">
        <f t="shared" si="27"/>
        <v>9.4920147515328832</v>
      </c>
      <c r="L277" s="14">
        <f>IF(Eingabemaske!B$2="Quader",((Eingabemaske!B$6*Eingabemaske!B$7)+((Eingabemaske!B$5*Eingabemaske!B$6)+(Eingabemaske!B$5*Eingabemaske!B$6))*2)*0.9*5.67*10^-8*((F277+273.15)^4-(E277+273.15)^4),((Eingabemaske!B$6/2)^2*PI()+Eingabemaske!B$6*PI())*0.9*5.67*10^-8*((F277+273.15)^4-(E277+273.15)^4))</f>
        <v>22.810983687126853</v>
      </c>
      <c r="M277" s="14">
        <f t="shared" si="28"/>
        <v>32.302998438659735</v>
      </c>
    </row>
    <row r="278" spans="1:13" x14ac:dyDescent="0.45">
      <c r="A278">
        <f t="shared" si="25"/>
        <v>6</v>
      </c>
      <c r="B278">
        <f t="shared" si="26"/>
        <v>18</v>
      </c>
      <c r="C278" s="18">
        <f t="shared" si="30"/>
        <v>5.7499999999999858</v>
      </c>
      <c r="D278" s="23">
        <v>138</v>
      </c>
      <c r="E278" s="14">
        <f>Eingabemaske!B$15-(12/PI()*SIN(PI()/12*B278))*Eingabemaske!B$17</f>
        <v>25.291831180523292</v>
      </c>
      <c r="F278" s="14">
        <f t="shared" si="29"/>
        <v>28.408947754629391</v>
      </c>
      <c r="G27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8">
        <f>INDEX(Eingabemaske!$K$2:$K$50,(MATCH(B278,Eingabemaske!$F$2:$F$50)))</f>
        <v>300</v>
      </c>
      <c r="I278" s="14">
        <f>IF(Eingabemaske!B$2="Quader",1/(1/Wasser!Z279+1/Luft!Z279+((Eingabemaske!B$12/1000)/Eingabemaske!O$3))*Eingabemaske!B$6*Eingabemaske!B$7*Wasser!B279,1/(1/Wasser!Z279+1/Luft!Z279+((Eingabemaske!B$12/1000)/Eingabemaske!O$3))*(Eingabemaske!B$6/2)^2*PI()*Wasser!B279)</f>
        <v>5.5493722747318364</v>
      </c>
      <c r="J278" s="14">
        <f>IF(Eingabemaske!B$2="Quader",1/(1/Wasser!AA279+1/Luft!AA279+((Eingabemaske!B$12/1000)/Eingabemaske!O$3))*(Eingabemaske!B$6*Eingabemaske!B$5+Eingabemaske!B$7*Eingabemaske!B$5)*2*Wasser!B279,1/(1/Wasser!AA279+1/Luft!AA279+((Eingabemaske!B$12/1000)/Eingabemaske!O$3))*(Eingabemaske!B$6+Eingabemaske!B$12/2000)^2*PI()*Wasser!B279)</f>
        <v>8.1012282854448578</v>
      </c>
      <c r="K278" s="14">
        <f t="shared" si="27"/>
        <v>13.650600560176695</v>
      </c>
      <c r="L278" s="14">
        <f>IF(Eingabemaske!B$2="Quader",((Eingabemaske!B$6*Eingabemaske!B$7)+((Eingabemaske!B$5*Eingabemaske!B$6)+(Eingabemaske!B$5*Eingabemaske!B$6))*2)*0.9*5.67*10^-8*((F278+273.15)^4-(E278+273.15)^4),((Eingabemaske!B$6/2)^2*PI()+Eingabemaske!B$6*PI())*0.9*5.67*10^-8*((F278+273.15)^4-(E278+273.15)^4))</f>
        <v>30.359050216266201</v>
      </c>
      <c r="M278" s="14">
        <f t="shared" si="28"/>
        <v>44.009650776442896</v>
      </c>
    </row>
    <row r="279" spans="1:13" x14ac:dyDescent="0.45">
      <c r="A279">
        <f t="shared" si="25"/>
        <v>6</v>
      </c>
      <c r="B279">
        <f t="shared" si="26"/>
        <v>18.5</v>
      </c>
      <c r="C279" s="18">
        <f t="shared" si="30"/>
        <v>5.7708333333333188</v>
      </c>
      <c r="D279" s="23">
        <v>138.5</v>
      </c>
      <c r="E279" s="14">
        <f>Eingabemaske!B$15-(12/PI()*SIN(PI()/12*B279))*Eingabemaske!B$17</f>
        <v>25.272224247066092</v>
      </c>
      <c r="F279" s="14">
        <f t="shared" si="29"/>
        <v>29.159741754032844</v>
      </c>
      <c r="G27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79">
        <f>INDEX(Eingabemaske!$K$2:$K$50,(MATCH(B279,Eingabemaske!$F$2:$F$50)))</f>
        <v>300</v>
      </c>
      <c r="I279" s="14">
        <f>IF(Eingabemaske!B$2="Quader",1/(1/Wasser!Z280+1/Luft!Z280+((Eingabemaske!B$12/1000)/Eingabemaske!O$3))*Eingabemaske!B$6*Eingabemaske!B$7*Wasser!B280,1/(1/Wasser!Z280+1/Luft!Z280+((Eingabemaske!B$12/1000)/Eingabemaske!O$3))*(Eingabemaske!B$6/2)^2*PI()*Wasser!B280)</f>
        <v>7.3892626619516175</v>
      </c>
      <c r="J279" s="14">
        <f>IF(Eingabemaske!B$2="Quader",1/(1/Wasser!AA280+1/Luft!AA280+((Eingabemaske!B$12/1000)/Eingabemaske!O$3))*(Eingabemaske!B$6*Eingabemaske!B$5+Eingabemaske!B$7*Eingabemaske!B$5)*2*Wasser!B280,1/(1/Wasser!AA280+1/Luft!AA280+((Eingabemaske!B$12/1000)/Eingabemaske!O$3))*(Eingabemaske!B$6+Eingabemaske!B$12/2000)^2*PI()*Wasser!B280)</f>
        <v>10.758454968858279</v>
      </c>
      <c r="K279" s="14">
        <f t="shared" si="27"/>
        <v>18.147717630809897</v>
      </c>
      <c r="L279" s="14">
        <f>IF(Eingabemaske!B$2="Quader",((Eingabemaske!B$6*Eingabemaske!B$7)+((Eingabemaske!B$5*Eingabemaske!B$6)+(Eingabemaske!B$5*Eingabemaske!B$6))*2)*0.9*5.67*10^-8*((F279+273.15)^4-(E279+273.15)^4),((Eingabemaske!B$6/2)^2*PI()+Eingabemaske!B$6*PI())*0.9*5.67*10^-8*((F279+273.15)^4-(E279+273.15)^4))</f>
        <v>38.001500331250973</v>
      </c>
      <c r="M279" s="14">
        <f t="shared" si="28"/>
        <v>56.149217962060874</v>
      </c>
    </row>
    <row r="280" spans="1:13" x14ac:dyDescent="0.45">
      <c r="A280">
        <f t="shared" si="25"/>
        <v>6</v>
      </c>
      <c r="B280">
        <f t="shared" si="26"/>
        <v>19</v>
      </c>
      <c r="C280" s="18">
        <f t="shared" si="30"/>
        <v>5.7916666666666519</v>
      </c>
      <c r="D280" s="23">
        <v>139</v>
      </c>
      <c r="E280" s="14">
        <f>Eingabemaske!B$15-(12/PI()*SIN(PI()/12*B280))*Eingabemaske!B$17</f>
        <v>25.213738926762012</v>
      </c>
      <c r="F280" s="14">
        <f t="shared" si="29"/>
        <v>29.874931621382249</v>
      </c>
      <c r="G28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0">
        <f>INDEX(Eingabemaske!$K$2:$K$50,(MATCH(B280,Eingabemaske!$F$2:$F$50)))</f>
        <v>300</v>
      </c>
      <c r="I280" s="14">
        <f>IF(Eingabemaske!B$2="Quader",1/(1/Wasser!Z281+1/Luft!Z281+((Eingabemaske!B$12/1000)/Eingabemaske!O$3))*Eingabemaske!B$6*Eingabemaske!B$7*Wasser!B281,1/(1/Wasser!Z281+1/Luft!Z281+((Eingabemaske!B$12/1000)/Eingabemaske!O$3))*(Eingabemaske!B$6/2)^2*PI()*Wasser!B281)</f>
        <v>9.3467173005213198</v>
      </c>
      <c r="J280" s="14">
        <f>IF(Eingabemaske!B$2="Quader",1/(1/Wasser!AA281+1/Luft!AA281+((Eingabemaske!B$12/1000)/Eingabemaske!O$3))*(Eingabemaske!B$6*Eingabemaske!B$5+Eingabemaske!B$7*Eingabemaske!B$5)*2*Wasser!B281,1/(1/Wasser!AA281+1/Luft!AA281+((Eingabemaske!B$12/1000)/Eingabemaske!O$3))*(Eingabemaske!B$6+Eingabemaske!B$12/2000)^2*PI()*Wasser!B281)</f>
        <v>13.586098542558114</v>
      </c>
      <c r="K280" s="14">
        <f t="shared" si="27"/>
        <v>22.932815843079432</v>
      </c>
      <c r="L280" s="14">
        <f>IF(Eingabemaske!B$2="Quader",((Eingabemaske!B$6*Eingabemaske!B$7)+((Eingabemaske!B$5*Eingabemaske!B$6)+(Eingabemaske!B$5*Eingabemaske!B$6))*2)*0.9*5.67*10^-8*((F280+273.15)^4-(E280+273.15)^4),((Eingabemaske!B$6/2)^2*PI()+Eingabemaske!B$6*PI())*0.9*5.67*10^-8*((F280+273.15)^4-(E280+273.15)^4))</f>
        <v>45.714802185809802</v>
      </c>
      <c r="M280" s="14">
        <f t="shared" si="28"/>
        <v>68.647618028889241</v>
      </c>
    </row>
    <row r="281" spans="1:13" x14ac:dyDescent="0.45">
      <c r="A281">
        <f t="shared" si="25"/>
        <v>6</v>
      </c>
      <c r="B281">
        <f t="shared" si="26"/>
        <v>19.5</v>
      </c>
      <c r="C281" s="18">
        <f t="shared" si="30"/>
        <v>5.8124999999999849</v>
      </c>
      <c r="D281" s="23">
        <v>139.5</v>
      </c>
      <c r="E281" s="14">
        <f>Eingabemaske!B$15-(12/PI()*SIN(PI()/12*B281))*Eingabemaske!B$17</f>
        <v>25.117375919656652</v>
      </c>
      <c r="F281" s="14">
        <f t="shared" si="29"/>
        <v>30.553464935854642</v>
      </c>
      <c r="G28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1">
        <f>INDEX(Eingabemaske!$K$2:$K$50,(MATCH(B281,Eingabemaske!$F$2:$F$50)))</f>
        <v>300</v>
      </c>
      <c r="I281" s="14">
        <f>IF(Eingabemaske!B$2="Quader",1/(1/Wasser!Z282+1/Luft!Z282+((Eingabemaske!B$12/1000)/Eingabemaske!O$3))*Eingabemaske!B$6*Eingabemaske!B$7*Wasser!B282,1/(1/Wasser!Z282+1/Luft!Z282+((Eingabemaske!B$12/1000)/Eingabemaske!O$3))*(Eingabemaske!B$6/2)^2*PI()*Wasser!B282)</f>
        <v>11.403709794971904</v>
      </c>
      <c r="J281" s="14">
        <f>IF(Eingabemaske!B$2="Quader",1/(1/Wasser!AA282+1/Luft!AA282+((Eingabemaske!B$12/1000)/Eingabemaske!O$3))*(Eingabemaske!B$6*Eingabemaske!B$5+Eingabemaske!B$7*Eingabemaske!B$5)*2*Wasser!B282,1/(1/Wasser!AA282+1/Luft!AA282+((Eingabemaske!B$12/1000)/Eingabemaske!O$3))*(Eingabemaske!B$6+Eingabemaske!B$12/2000)^2*PI()*Wasser!B282)</f>
        <v>16.559353104971599</v>
      </c>
      <c r="K281" s="14">
        <f t="shared" si="27"/>
        <v>27.963062899943502</v>
      </c>
      <c r="L281" s="14">
        <f>IF(Eingabemaske!B$2="Quader",((Eingabemaske!B$6*Eingabemaske!B$7)+((Eingabemaske!B$5*Eingabemaske!B$6)+(Eingabemaske!B$5*Eingabemaske!B$6))*2)*0.9*5.67*10^-8*((F281+273.15)^4-(E281+273.15)^4),((Eingabemaske!B$6/2)^2*PI()+Eingabemaske!B$6*PI())*0.9*5.67*10^-8*((F281+273.15)^4-(E281+273.15)^4))</f>
        <v>53.470754382706019</v>
      </c>
      <c r="M281" s="14">
        <f t="shared" si="28"/>
        <v>81.433817282649528</v>
      </c>
    </row>
    <row r="282" spans="1:13" x14ac:dyDescent="0.45">
      <c r="A282">
        <f t="shared" si="25"/>
        <v>6</v>
      </c>
      <c r="B282">
        <f t="shared" si="26"/>
        <v>20</v>
      </c>
      <c r="C282" s="18">
        <f t="shared" si="30"/>
        <v>5.8333333333333179</v>
      </c>
      <c r="D282" s="23">
        <v>140</v>
      </c>
      <c r="E282" s="14">
        <f>Eingabemaske!B$15-(12/PI()*SIN(PI()/12*B282))*Eingabemaske!B$17</f>
        <v>24.984784023518451</v>
      </c>
      <c r="F282" s="14">
        <f t="shared" si="29"/>
        <v>31.194497611322412</v>
      </c>
      <c r="G28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2">
        <f>INDEX(Eingabemaske!$K$2:$K$50,(MATCH(B282,Eingabemaske!$F$2:$F$50)))</f>
        <v>300</v>
      </c>
      <c r="I282" s="14">
        <f>IF(Eingabemaske!B$2="Quader",1/(1/Wasser!Z283+1/Luft!Z283+((Eingabemaske!B$12/1000)/Eingabemaske!O$3))*Eingabemaske!B$6*Eingabemaske!B$7*Wasser!B283,1/(1/Wasser!Z283+1/Luft!Z283+((Eingabemaske!B$12/1000)/Eingabemaske!O$3))*(Eingabemaske!B$6/2)^2*PI()*Wasser!B283)</f>
        <v>13.543448205504045</v>
      </c>
      <c r="J282" s="14">
        <f>IF(Eingabemaske!B$2="Quader",1/(1/Wasser!AA283+1/Luft!AA283+((Eingabemaske!B$12/1000)/Eingabemaske!O$3))*(Eingabemaske!B$6*Eingabemaske!B$5+Eingabemaske!B$7*Eingabemaske!B$5)*2*Wasser!B283,1/(1/Wasser!AA283+1/Luft!AA283+((Eingabemaske!B$12/1000)/Eingabemaske!O$3))*(Eingabemaske!B$6+Eingabemaske!B$12/2000)^2*PI()*Wasser!B283)</f>
        <v>19.654792680855433</v>
      </c>
      <c r="K282" s="14">
        <f t="shared" si="27"/>
        <v>33.198240886359478</v>
      </c>
      <c r="L282" s="14">
        <f>IF(Eingabemaske!B$2="Quader",((Eingabemaske!B$6*Eingabemaske!B$7)+((Eingabemaske!B$5*Eingabemaske!B$6)+(Eingabemaske!B$5*Eingabemaske!B$6))*2)*0.9*5.67*10^-8*((F282+273.15)^4-(E282+273.15)^4),((Eingabemaske!B$6/2)^2*PI()+Eingabemaske!B$6*PI())*0.9*5.67*10^-8*((F282+273.15)^4-(E282+273.15)^4))</f>
        <v>61.236734834123538</v>
      </c>
      <c r="M282" s="14">
        <f t="shared" si="28"/>
        <v>94.43497572048301</v>
      </c>
    </row>
    <row r="283" spans="1:13" x14ac:dyDescent="0.45">
      <c r="A283">
        <f t="shared" si="25"/>
        <v>6</v>
      </c>
      <c r="B283">
        <f t="shared" si="26"/>
        <v>20.5</v>
      </c>
      <c r="C283" s="18">
        <f t="shared" si="30"/>
        <v>5.854166666666651</v>
      </c>
      <c r="D283" s="23">
        <v>140.5</v>
      </c>
      <c r="E283" s="14">
        <f>Eingabemaske!B$15-(12/PI()*SIN(PI()/12*B283))*Eingabemaske!B$17</f>
        <v>24.818231922451762</v>
      </c>
      <c r="F283" s="14">
        <f t="shared" si="29"/>
        <v>31.797399194075062</v>
      </c>
      <c r="G28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3">
        <f>INDEX(Eingabemaske!$K$2:$K$50,(MATCH(B283,Eingabemaske!$F$2:$F$50)))</f>
        <v>300</v>
      </c>
      <c r="I283" s="14">
        <f>IF(Eingabemaske!B$2="Quader",1/(1/Wasser!Z284+1/Luft!Z284+((Eingabemaske!B$12/1000)/Eingabemaske!O$3))*Eingabemaske!B$6*Eingabemaske!B$7*Wasser!B284,1/(1/Wasser!Z284+1/Luft!Z284+((Eingabemaske!B$12/1000)/Eingabemaske!O$3))*(Eingabemaske!B$6/2)^2*PI()*Wasser!B284)</f>
        <v>15.749276908159247</v>
      </c>
      <c r="J283" s="14">
        <f>IF(Eingabemaske!B$2="Quader",1/(1/Wasser!AA284+1/Luft!AA284+((Eingabemaske!B$12/1000)/Eingabemaske!O$3))*(Eingabemaske!B$6*Eingabemaske!B$5+Eingabemaske!B$7*Eingabemaske!B$5)*2*Wasser!B284,1/(1/Wasser!AA284+1/Luft!AA284+((Eingabemaske!B$12/1000)/Eingabemaske!O$3))*(Eingabemaske!B$6+Eingabemaske!B$12/2000)^2*PI()*Wasser!B284)</f>
        <v>22.848904504997467</v>
      </c>
      <c r="K283" s="14">
        <f t="shared" si="27"/>
        <v>38.598181413156716</v>
      </c>
      <c r="L283" s="14">
        <f>IF(Eingabemaske!B$2="Quader",((Eingabemaske!B$6*Eingabemaske!B$7)+((Eingabemaske!B$5*Eingabemaske!B$6)+(Eingabemaske!B$5*Eingabemaske!B$6))*2)*0.9*5.67*10^-8*((F283+273.15)^4-(E283+273.15)^4),((Eingabemaske!B$6/2)^2*PI()+Eingabemaske!B$6*PI())*0.9*5.67*10^-8*((F283+273.15)^4-(E283+273.15)^4))</f>
        <v>68.976221479840632</v>
      </c>
      <c r="M283" s="14">
        <f t="shared" si="28"/>
        <v>107.57440289299734</v>
      </c>
    </row>
    <row r="284" spans="1:13" x14ac:dyDescent="0.45">
      <c r="A284">
        <f t="shared" si="25"/>
        <v>6</v>
      </c>
      <c r="B284">
        <f t="shared" si="26"/>
        <v>21</v>
      </c>
      <c r="C284" s="18">
        <f t="shared" si="30"/>
        <v>5.874999999999984</v>
      </c>
      <c r="D284" s="23">
        <v>141</v>
      </c>
      <c r="E284" s="14">
        <f>Eingabemaske!B$15-(12/PI()*SIN(PI()/12*B284))*Eingabemaske!B$17</f>
        <v>24.620569369082791</v>
      </c>
      <c r="F284" s="14">
        <f t="shared" si="29"/>
        <v>32.361764155792414</v>
      </c>
      <c r="G28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4">
        <f>INDEX(Eingabemaske!$K$2:$K$50,(MATCH(B284,Eingabemaske!$F$2:$F$50)))</f>
        <v>300</v>
      </c>
      <c r="I284" s="14">
        <f>IF(Eingabemaske!B$2="Quader",1/(1/Wasser!Z285+1/Luft!Z285+((Eingabemaske!B$12/1000)/Eingabemaske!O$3))*Eingabemaske!B$6*Eingabemaske!B$7*Wasser!B285,1/(1/Wasser!Z285+1/Luft!Z285+((Eingabemaske!B$12/1000)/Eingabemaske!O$3))*(Eingabemaske!B$6/2)^2*PI()*Wasser!B285)</f>
        <v>18.004122688088632</v>
      </c>
      <c r="J284" s="14">
        <f>IF(Eingabemaske!B$2="Quader",1/(1/Wasser!AA285+1/Luft!AA285+((Eingabemaske!B$12/1000)/Eingabemaske!O$3))*(Eingabemaske!B$6*Eingabemaske!B$5+Eingabemaske!B$7*Eingabemaske!B$5)*2*Wasser!B285,1/(1/Wasser!AA285+1/Luft!AA285+((Eingabemaske!B$12/1000)/Eingabemaske!O$3))*(Eingabemaske!B$6+Eingabemaske!B$12/2000)^2*PI()*Wasser!B285)</f>
        <v>26.117350538787349</v>
      </c>
      <c r="K284" s="14">
        <f t="shared" si="27"/>
        <v>44.121473226875978</v>
      </c>
      <c r="L284" s="14">
        <f>IF(Eingabemaske!B$2="Quader",((Eingabemaske!B$6*Eingabemaske!B$7)+((Eingabemaske!B$5*Eingabemaske!B$6)+(Eingabemaske!B$5*Eingabemaske!B$6))*2)*0.9*5.67*10^-8*((F284+273.15)^4-(E284+273.15)^4),((Eingabemaske!B$6/2)^2*PI()+Eingabemaske!B$6*PI())*0.9*5.67*10^-8*((F284+273.15)^4-(E284+273.15)^4))</f>
        <v>76.649494213829584</v>
      </c>
      <c r="M284" s="14">
        <f t="shared" si="28"/>
        <v>120.77096744070556</v>
      </c>
    </row>
    <row r="285" spans="1:13" x14ac:dyDescent="0.45">
      <c r="A285">
        <f t="shared" si="25"/>
        <v>6</v>
      </c>
      <c r="B285">
        <f t="shared" si="26"/>
        <v>21.5</v>
      </c>
      <c r="C285" s="18">
        <f t="shared" si="30"/>
        <v>5.8958333333333171</v>
      </c>
      <c r="D285" s="23">
        <v>141.5</v>
      </c>
      <c r="E285" s="14">
        <f>Eingabemaske!B$15-(12/PI()*SIN(PI()/12*B285))*Eingabemaske!B$17</f>
        <v>24.395178424502102</v>
      </c>
      <c r="F285" s="14">
        <f t="shared" si="29"/>
        <v>32.887424918288147</v>
      </c>
      <c r="G28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5">
        <f>INDEX(Eingabemaske!$K$2:$K$50,(MATCH(B285,Eingabemaske!$F$2:$F$50)))</f>
        <v>300</v>
      </c>
      <c r="I285" s="14">
        <f>IF(Eingabemaske!B$2="Quader",1/(1/Wasser!Z286+1/Luft!Z286+((Eingabemaske!B$12/1000)/Eingabemaske!O$3))*Eingabemaske!B$6*Eingabemaske!B$7*Wasser!B286,1/(1/Wasser!Z286+1/Luft!Z286+((Eingabemaske!B$12/1000)/Eingabemaske!O$3))*(Eingabemaske!B$6/2)^2*PI()*Wasser!B286)</f>
        <v>20.29025230763359</v>
      </c>
      <c r="J285" s="14">
        <f>IF(Eingabemaske!B$2="Quader",1/(1/Wasser!AA286+1/Luft!AA286+((Eingabemaske!B$12/1000)/Eingabemaske!O$3))*(Eingabemaske!B$6*Eingabemaske!B$5+Eingabemaske!B$7*Eingabemaske!B$5)*2*Wasser!B286,1/(1/Wasser!AA286+1/Luft!AA286+((Eingabemaske!B$12/1000)/Eingabemaske!O$3))*(Eingabemaske!B$6+Eingabemaske!B$12/2000)^2*PI()*Wasser!B286)</f>
        <v>29.434651529721222</v>
      </c>
      <c r="K285" s="14">
        <f t="shared" si="27"/>
        <v>49.724903837354816</v>
      </c>
      <c r="L285" s="14">
        <f>IF(Eingabemaske!B$2="Quader",((Eingabemaske!B$6*Eingabemaske!B$7)+((Eingabemaske!B$5*Eingabemaske!B$6)+(Eingabemaske!B$5*Eingabemaske!B$6))*2)*0.9*5.67*10^-8*((F285+273.15)^4-(E285+273.15)^4),((Eingabemaske!B$6/2)^2*PI()+Eingabemaske!B$6*PI())*0.9*5.67*10^-8*((F285+273.15)^4-(E285+273.15)^4))</f>
        <v>84.214460067716743</v>
      </c>
      <c r="M285" s="14">
        <f t="shared" si="28"/>
        <v>133.93936390507156</v>
      </c>
    </row>
    <row r="286" spans="1:13" x14ac:dyDescent="0.45">
      <c r="A286">
        <f t="shared" si="25"/>
        <v>6</v>
      </c>
      <c r="B286">
        <f t="shared" si="26"/>
        <v>22</v>
      </c>
      <c r="C286" s="18">
        <f t="shared" si="30"/>
        <v>5.9166666666666501</v>
      </c>
      <c r="D286" s="23">
        <v>142</v>
      </c>
      <c r="E286" s="14">
        <f>Eingabemaske!B$15-(12/PI()*SIN(PI()/12*B286))*Eingabemaske!B$17</f>
        <v>24.145915590261648</v>
      </c>
      <c r="F286" s="14">
        <f t="shared" si="29"/>
        <v>33.374464095723354</v>
      </c>
      <c r="G28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6">
        <f>INDEX(Eingabemaske!$K$2:$K$50,(MATCH(B286,Eingabemaske!$F$2:$F$50)))</f>
        <v>300</v>
      </c>
      <c r="I286" s="14">
        <f>IF(Eingabemaske!B$2="Quader",1/(1/Wasser!Z287+1/Luft!Z287+((Eingabemaske!B$12/1000)/Eingabemaske!O$3))*Eingabemaske!B$6*Eingabemaske!B$7*Wasser!B287,1/(1/Wasser!Z287+1/Luft!Z287+((Eingabemaske!B$12/1000)/Eingabemaske!O$3))*(Eingabemaske!B$6/2)^2*PI()*Wasser!B287)</f>
        <v>22.58922768544576</v>
      </c>
      <c r="J286" s="14">
        <f>IF(Eingabemaske!B$2="Quader",1/(1/Wasser!AA287+1/Luft!AA287+((Eingabemaske!B$12/1000)/Eingabemaske!O$3))*(Eingabemaske!B$6*Eingabemaske!B$5+Eingabemaske!B$7*Eingabemaske!B$5)*2*Wasser!B287,1/(1/Wasser!AA287+1/Luft!AA287+((Eingabemaske!B$12/1000)/Eingabemaske!O$3))*(Eingabemaske!B$6+Eingabemaske!B$12/2000)^2*PI()*Wasser!B287)</f>
        <v>32.774143614168146</v>
      </c>
      <c r="K286" s="14">
        <f t="shared" si="27"/>
        <v>55.363371299613902</v>
      </c>
      <c r="L286" s="14">
        <f>IF(Eingabemaske!B$2="Quader",((Eingabemaske!B$6*Eingabemaske!B$7)+((Eingabemaske!B$5*Eingabemaske!B$6)+(Eingabemaske!B$5*Eingabemaske!B$6))*2)*0.9*5.67*10^-8*((F286+273.15)^4-(E286+273.15)^4),((Eingabemaske!B$6/2)^2*PI()+Eingabemaske!B$6*PI())*0.9*5.67*10^-8*((F286+273.15)^4-(E286+273.15)^4))</f>
        <v>91.627556783022186</v>
      </c>
      <c r="M286" s="14">
        <f t="shared" si="28"/>
        <v>146.99092808263609</v>
      </c>
    </row>
    <row r="287" spans="1:13" x14ac:dyDescent="0.45">
      <c r="A287">
        <f t="shared" si="25"/>
        <v>6</v>
      </c>
      <c r="B287">
        <f t="shared" si="26"/>
        <v>22.5</v>
      </c>
      <c r="C287" s="18">
        <f t="shared" si="30"/>
        <v>5.9374999999999831</v>
      </c>
      <c r="D287" s="23">
        <v>142.5</v>
      </c>
      <c r="E287" s="14">
        <f>Eingabemaske!B$15-(12/PI()*SIN(PI()/12*B287))*Eingabemaske!B$17</f>
        <v>23.877045822563989</v>
      </c>
      <c r="F287" s="14">
        <f t="shared" si="29"/>
        <v>33.823224345468255</v>
      </c>
      <c r="G28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7">
        <f>INDEX(Eingabemaske!$K$2:$K$50,(MATCH(B287,Eingabemaske!$F$2:$F$50)))</f>
        <v>300</v>
      </c>
      <c r="I287" s="14">
        <f>IF(Eingabemaske!B$2="Quader",1/(1/Wasser!Z288+1/Luft!Z288+((Eingabemaske!B$12/1000)/Eingabemaske!O$3))*Eingabemaske!B$6*Eingabemaske!B$7*Wasser!B288,1/(1/Wasser!Z288+1/Luft!Z288+((Eingabemaske!B$12/1000)/Eingabemaske!O$3))*(Eingabemaske!B$6/2)^2*PI()*Wasser!B288)</f>
        <v>24.881995820994206</v>
      </c>
      <c r="J287" s="14">
        <f>IF(Eingabemaske!B$2="Quader",1/(1/Wasser!AA288+1/Luft!AA288+((Eingabemaske!B$12/1000)/Eingabemaske!O$3))*(Eingabemaske!B$6*Eingabemaske!B$5+Eingabemaske!B$7*Eingabemaske!B$5)*2*Wasser!B288,1/(1/Wasser!AA288+1/Luft!AA288+((Eingabemaske!B$12/1000)/Eingabemaske!O$3))*(Eingabemaske!B$6+Eingabemaske!B$12/2000)^2*PI()*Wasser!B288)</f>
        <v>36.108124181813501</v>
      </c>
      <c r="K287" s="14">
        <f t="shared" si="27"/>
        <v>60.990120002807707</v>
      </c>
      <c r="L287" s="14">
        <f>IF(Eingabemaske!B$2="Quader",((Eingabemaske!B$6*Eingabemaske!B$7)+((Eingabemaske!B$5*Eingabemaske!B$6)+(Eingabemaske!B$5*Eingabemaske!B$6))*2)*0.9*5.67*10^-8*((F287+273.15)^4-(E287+273.15)^4),((Eingabemaske!B$6/2)^2*PI()+Eingabemaske!B$6*PI())*0.9*5.67*10^-8*((F287+273.15)^4-(E287+273.15)^4))</f>
        <v>98.844696351292072</v>
      </c>
      <c r="M287" s="14">
        <f t="shared" si="28"/>
        <v>159.83481635409979</v>
      </c>
    </row>
    <row r="288" spans="1:13" x14ac:dyDescent="0.45">
      <c r="A288">
        <f t="shared" si="25"/>
        <v>6</v>
      </c>
      <c r="B288">
        <f t="shared" si="26"/>
        <v>23</v>
      </c>
      <c r="C288" s="18">
        <f t="shared" si="30"/>
        <v>5.9583333333333162</v>
      </c>
      <c r="D288" s="23">
        <v>143</v>
      </c>
      <c r="E288" s="14">
        <f>Eingabemaske!B$15-(12/PI()*SIN(PI()/12*B288))*Eingabemaske!B$17</f>
        <v>23.593169557679225</v>
      </c>
      <c r="F288" s="14">
        <f t="shared" si="29"/>
        <v>34.234314760110109</v>
      </c>
      <c r="G28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8">
        <f>INDEX(Eingabemaske!$K$2:$K$50,(MATCH(B288,Eingabemaske!$F$2:$F$50)))</f>
        <v>0</v>
      </c>
      <c r="I288" s="14">
        <f>IF(Eingabemaske!B$2="Quader",1/(1/Wasser!Z289+1/Luft!Z289+((Eingabemaske!B$12/1000)/Eingabemaske!O$3))*Eingabemaske!B$6*Eingabemaske!B$7*Wasser!B289,1/(1/Wasser!Z289+1/Luft!Z289+((Eingabemaske!B$12/1000)/Eingabemaske!O$3))*(Eingabemaske!B$6/2)^2*PI()*Wasser!B289)</f>
        <v>27.149074555519391</v>
      </c>
      <c r="J288" s="14">
        <f>IF(Eingabemaske!B$2="Quader",1/(1/Wasser!AA289+1/Luft!AA289+((Eingabemaske!B$12/1000)/Eingabemaske!O$3))*(Eingabemaske!B$6*Eingabemaske!B$5+Eingabemaske!B$7*Eingabemaske!B$5)*2*Wasser!B289,1/(1/Wasser!AA289+1/Luft!AA289+((Eingabemaske!B$12/1000)/Eingabemaske!O$3))*(Eingabemaske!B$6+Eingabemaske!B$12/2000)^2*PI()*Wasser!B289)</f>
        <v>39.408134929750808</v>
      </c>
      <c r="K288" s="14">
        <f t="shared" si="27"/>
        <v>66.557209485270192</v>
      </c>
      <c r="L288" s="14">
        <f>IF(Eingabemaske!B$2="Quader",((Eingabemaske!B$6*Eingabemaske!B$7)+((Eingabemaske!B$5*Eingabemaske!B$6)+(Eingabemaske!B$5*Eingabemaske!B$6))*2)*0.9*5.67*10^-8*((F288+273.15)^4-(E288+273.15)^4),((Eingabemaske!B$6/2)^2*PI()+Eingabemaske!B$6*PI())*0.9*5.67*10^-8*((F288+273.15)^4-(E288+273.15)^4))</f>
        <v>105.82221437407458</v>
      </c>
      <c r="M288" s="14">
        <f t="shared" si="28"/>
        <v>172.37942385934477</v>
      </c>
    </row>
    <row r="289" spans="1:13" x14ac:dyDescent="0.45">
      <c r="A289">
        <f t="shared" si="25"/>
        <v>6</v>
      </c>
      <c r="B289">
        <f t="shared" si="26"/>
        <v>23.5</v>
      </c>
      <c r="C289" s="18">
        <f t="shared" si="30"/>
        <v>5.9791666666666492</v>
      </c>
      <c r="D289" s="23">
        <v>143.5</v>
      </c>
      <c r="E289" s="14">
        <f>Eingabemaske!B$15-(12/PI()*SIN(PI()/12*B289))*Eingabemaske!B$17</f>
        <v>23.299143997204894</v>
      </c>
      <c r="F289" s="14">
        <f t="shared" si="29"/>
        <v>33.728743212406194</v>
      </c>
      <c r="G28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89">
        <f>INDEX(Eingabemaske!$K$2:$K$50,(MATCH(B289,Eingabemaske!$F$2:$F$50)))</f>
        <v>0</v>
      </c>
      <c r="I289" s="14">
        <f>IF(Eingabemaske!B$2="Quader",1/(1/Wasser!Z290+1/Luft!Z290+((Eingabemaske!B$12/1000)/Eingabemaske!O$3))*Eingabemaske!B$6*Eingabemaske!B$7*Wasser!B290,1/(1/Wasser!Z290+1/Luft!Z290+((Eingabemaske!B$12/1000)/Eingabemaske!O$3))*(Eingabemaske!B$6/2)^2*PI()*Wasser!B290)</f>
        <v>26.473936163574816</v>
      </c>
      <c r="J289" s="14">
        <f>IF(Eingabemaske!B$2="Quader",1/(1/Wasser!AA290+1/Luft!AA290+((Eingabemaske!B$12/1000)/Eingabemaske!O$3))*(Eingabemaske!B$6*Eingabemaske!B$5+Eingabemaske!B$7*Eingabemaske!B$5)*2*Wasser!B290,1/(1/Wasser!AA290+1/Luft!AA290+((Eingabemaske!B$12/1000)/Eingabemaske!O$3))*(Eingabemaske!B$6+Eingabemaske!B$12/2000)^2*PI()*Wasser!B290)</f>
        <v>38.422140804483192</v>
      </c>
      <c r="K289" s="14">
        <f t="shared" si="27"/>
        <v>64.896076968058011</v>
      </c>
      <c r="L289" s="14">
        <f>IF(Eingabemaske!B$2="Quader",((Eingabemaske!B$6*Eingabemaske!B$7)+((Eingabemaske!B$5*Eingabemaske!B$6)+(Eingabemaske!B$5*Eingabemaske!B$6))*2)*0.9*5.67*10^-8*((F289+273.15)^4-(E289+273.15)^4),((Eingabemaske!B$6/2)^2*PI()+Eingabemaske!B$6*PI())*0.9*5.67*10^-8*((F289+273.15)^4-(E289+273.15)^4))</f>
        <v>103.30600182874763</v>
      </c>
      <c r="M289" s="14">
        <f t="shared" si="28"/>
        <v>168.20207879680564</v>
      </c>
    </row>
    <row r="290" spans="1:13" x14ac:dyDescent="0.45">
      <c r="A290">
        <f t="shared" si="25"/>
        <v>7</v>
      </c>
      <c r="B290">
        <f t="shared" si="26"/>
        <v>24</v>
      </c>
      <c r="C290" s="18">
        <f t="shared" si="30"/>
        <v>5.9999999999999822</v>
      </c>
      <c r="D290" s="23">
        <v>144</v>
      </c>
      <c r="E290" s="14">
        <f>Eingabemaske!B$15-(12/PI()*SIN(PI()/12*B290))*Eingabemaske!B$17</f>
        <v>23</v>
      </c>
      <c r="F290" s="14">
        <f t="shared" si="29"/>
        <v>33.235423398472335</v>
      </c>
      <c r="G29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0">
        <f>INDEX(Eingabemaske!$K$2:$K$50,(MATCH(B290,Eingabemaske!$F$2:$F$50)))</f>
        <v>0</v>
      </c>
      <c r="I290" s="14">
        <f>IF(Eingabemaske!B$2="Quader",1/(1/Wasser!Z291+1/Luft!Z291+((Eingabemaske!B$12/1000)/Eingabemaske!O$3))*Eingabemaske!B$6*Eingabemaske!B$7*Wasser!B291,1/(1/Wasser!Z291+1/Luft!Z291+((Eingabemaske!B$12/1000)/Eingabemaske!O$3))*(Eingabemaske!B$6/2)^2*PI()*Wasser!B291)</f>
        <v>25.858388302399273</v>
      </c>
      <c r="J290" s="14">
        <f>IF(Eingabemaske!B$2="Quader",1/(1/Wasser!AA291+1/Luft!AA291+((Eingabemaske!B$12/1000)/Eingabemaske!O$3))*(Eingabemaske!B$6*Eingabemaske!B$5+Eingabemaske!B$7*Eingabemaske!B$5)*2*Wasser!B291,1/(1/Wasser!AA291+1/Luft!AA291+((Eingabemaske!B$12/1000)/Eingabemaske!O$3))*(Eingabemaske!B$6+Eingabemaske!B$12/2000)^2*PI()*Wasser!B291)</f>
        <v>37.523285489732871</v>
      </c>
      <c r="K290" s="14">
        <f t="shared" si="27"/>
        <v>63.381673792132148</v>
      </c>
      <c r="L290" s="14">
        <f>IF(Eingabemaske!B$2="Quader",((Eingabemaske!B$6*Eingabemaske!B$7)+((Eingabemaske!B$5*Eingabemaske!B$6)+(Eingabemaske!B$5*Eingabemaske!B$6))*2)*0.9*5.67*10^-8*((F290+273.15)^4-(E290+273.15)^4),((Eingabemaske!B$6/2)^2*PI()+Eingabemaske!B$6*PI())*0.9*5.67*10^-8*((F290+273.15)^4-(E290+273.15)^4))</f>
        <v>100.98266845791316</v>
      </c>
      <c r="M290" s="14">
        <f t="shared" si="28"/>
        <v>164.3643422500453</v>
      </c>
    </row>
    <row r="291" spans="1:13" x14ac:dyDescent="0.45">
      <c r="A291">
        <f t="shared" si="25"/>
        <v>7</v>
      </c>
      <c r="B291">
        <f t="shared" si="26"/>
        <v>0.5</v>
      </c>
      <c r="C291" s="18">
        <f t="shared" si="30"/>
        <v>6.0208333333333153</v>
      </c>
      <c r="D291" s="23">
        <v>144.5</v>
      </c>
      <c r="E291" s="14">
        <f>Eingabemaske!B$15-(12/PI()*SIN(PI()/12*B291))*Eingabemaske!B$17</f>
        <v>22.70085600279511</v>
      </c>
      <c r="F291" s="14">
        <f t="shared" si="29"/>
        <v>32.753359280619748</v>
      </c>
      <c r="G29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1">
        <f>INDEX(Eingabemaske!$K$2:$K$50,(MATCH(B291,Eingabemaske!$F$2:$F$50)))</f>
        <v>0</v>
      </c>
      <c r="I291" s="14">
        <f>IF(Eingabemaske!B$2="Quader",1/(1/Wasser!Z292+1/Luft!Z292+((Eingabemaske!B$12/1000)/Eingabemaske!O$3))*Eingabemaske!B$6*Eingabemaske!B$7*Wasser!B292,1/(1/Wasser!Z292+1/Luft!Z292+((Eingabemaske!B$12/1000)/Eingabemaske!O$3))*(Eingabemaske!B$6/2)^2*PI()*Wasser!B292)</f>
        <v>25.281709733929656</v>
      </c>
      <c r="J291" s="14">
        <f>IF(Eingabemaske!B$2="Quader",1/(1/Wasser!AA292+1/Luft!AA292+((Eingabemaske!B$12/1000)/Eingabemaske!O$3))*(Eingabemaske!B$6*Eingabemaske!B$5+Eingabemaske!B$7*Eingabemaske!B$5)*2*Wasser!B292,1/(1/Wasser!AA292+1/Luft!AA292+((Eingabemaske!B$12/1000)/Eingabemaske!O$3))*(Eingabemaske!B$6+Eingabemaske!B$12/2000)^2*PI()*Wasser!B292)</f>
        <v>36.681356534063219</v>
      </c>
      <c r="K291" s="14">
        <f t="shared" si="27"/>
        <v>61.963066267992872</v>
      </c>
      <c r="L291" s="14">
        <f>IF(Eingabemaske!B$2="Quader",((Eingabemaske!B$6*Eingabemaske!B$7)+((Eingabemaske!B$5*Eingabemaske!B$6)+(Eingabemaske!B$5*Eingabemaske!B$6))*2)*0.9*5.67*10^-8*((F291+273.15)^4-(E291+273.15)^4),((Eingabemaske!B$6/2)^2*PI()+Eingabemaske!B$6*PI())*0.9*5.67*10^-8*((F291+273.15)^4-(E291+273.15)^4))</f>
        <v>98.791777594395313</v>
      </c>
      <c r="M291" s="14">
        <f t="shared" si="28"/>
        <v>160.75484386238819</v>
      </c>
    </row>
    <row r="292" spans="1:13" x14ac:dyDescent="0.45">
      <c r="A292">
        <f t="shared" si="25"/>
        <v>7</v>
      </c>
      <c r="B292">
        <f t="shared" si="26"/>
        <v>1</v>
      </c>
      <c r="C292" s="18">
        <f t="shared" si="30"/>
        <v>6.0416666666666483</v>
      </c>
      <c r="D292" s="23">
        <v>145</v>
      </c>
      <c r="E292" s="14">
        <f>Eingabemaske!B$15-(12/PI()*SIN(PI()/12*B292))*Eingabemaske!B$17</f>
        <v>22.406830442320778</v>
      </c>
      <c r="F292" s="14">
        <f t="shared" si="29"/>
        <v>32.281881459237042</v>
      </c>
      <c r="G29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2">
        <f>INDEX(Eingabemaske!$K$2:$K$50,(MATCH(B292,Eingabemaske!$F$2:$F$50)))</f>
        <v>0</v>
      </c>
      <c r="I292" s="14">
        <f>IF(Eingabemaske!B$2="Quader",1/(1/Wasser!Z293+1/Luft!Z293+((Eingabemaske!B$12/1000)/Eingabemaske!O$3))*Eingabemaske!B$6*Eingabemaske!B$7*Wasser!B293,1/(1/Wasser!Z293+1/Luft!Z293+((Eingabemaske!B$12/1000)/Eingabemaske!O$3))*(Eingabemaske!B$6/2)^2*PI()*Wasser!B293)</f>
        <v>24.724623970903583</v>
      </c>
      <c r="J292" s="14">
        <f>IF(Eingabemaske!B$2="Quader",1/(1/Wasser!AA293+1/Luft!AA293+((Eingabemaske!B$12/1000)/Eingabemaske!O$3))*(Eingabemaske!B$6*Eingabemaske!B$5+Eingabemaske!B$7*Eingabemaske!B$5)*2*Wasser!B293,1/(1/Wasser!AA293+1/Luft!AA293+((Eingabemaske!B$12/1000)/Eingabemaske!O$3))*(Eingabemaske!B$6+Eingabemaske!B$12/2000)^2*PI()*Wasser!B293)</f>
        <v>35.868284270410108</v>
      </c>
      <c r="K292" s="14">
        <f t="shared" si="27"/>
        <v>60.592908241313694</v>
      </c>
      <c r="L292" s="14">
        <f>IF(Eingabemaske!B$2="Quader",((Eingabemaske!B$6*Eingabemaske!B$7)+((Eingabemaske!B$5*Eingabemaske!B$6)+(Eingabemaske!B$5*Eingabemaske!B$6))*2)*0.9*5.67*10^-8*((F292+273.15)^4-(E292+273.15)^4),((Eingabemaske!B$6/2)^2*PI()+Eingabemaske!B$6*PI())*0.9*5.67*10^-8*((F292+273.15)^4-(E292+273.15)^4))</f>
        <v>96.677075355905828</v>
      </c>
      <c r="M292" s="14">
        <f t="shared" si="28"/>
        <v>157.26998359721952</v>
      </c>
    </row>
    <row r="293" spans="1:13" x14ac:dyDescent="0.45">
      <c r="A293">
        <f t="shared" si="25"/>
        <v>7</v>
      </c>
      <c r="B293">
        <f t="shared" si="26"/>
        <v>1.5</v>
      </c>
      <c r="C293" s="18">
        <f t="shared" si="30"/>
        <v>6.0624999999999813</v>
      </c>
      <c r="D293" s="23">
        <v>145.5</v>
      </c>
      <c r="E293" s="14">
        <f>Eingabemaske!B$15-(12/PI()*SIN(PI()/12*B293))*Eingabemaske!B$17</f>
        <v>22.122954177436011</v>
      </c>
      <c r="F293" s="14">
        <f t="shared" si="29"/>
        <v>31.820624383221435</v>
      </c>
      <c r="G29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3">
        <f>INDEX(Eingabemaske!$K$2:$K$50,(MATCH(B293,Eingabemaske!$F$2:$F$50)))</f>
        <v>0</v>
      </c>
      <c r="I293" s="14">
        <f>IF(Eingabemaske!B$2="Quader",1/(1/Wasser!Z294+1/Luft!Z294+((Eingabemaske!B$12/1000)/Eingabemaske!O$3))*Eingabemaske!B$6*Eingabemaske!B$7*Wasser!B294,1/(1/Wasser!Z294+1/Luft!Z294+((Eingabemaske!B$12/1000)/Eingabemaske!O$3))*(Eingabemaske!B$6/2)^2*PI()*Wasser!B294)</f>
        <v>24.169458370947613</v>
      </c>
      <c r="J293" s="14">
        <f>IF(Eingabemaske!B$2="Quader",1/(1/Wasser!AA294+1/Luft!AA294+((Eingabemaske!B$12/1000)/Eingabemaske!O$3))*(Eingabemaske!B$6*Eingabemaske!B$5+Eingabemaske!B$7*Eingabemaske!B$5)*2*Wasser!B294,1/(1/Wasser!AA294+1/Luft!AA294+((Eingabemaske!B$12/1000)/Eingabemaske!O$3))*(Eingabemaske!B$6+Eingabemaske!B$12/2000)^2*PI()*Wasser!B294)</f>
        <v>35.058366066693026</v>
      </c>
      <c r="K293" s="14">
        <f t="shared" si="27"/>
        <v>59.227824437640635</v>
      </c>
      <c r="L293" s="14">
        <f>IF(Eingabemaske!B$2="Quader",((Eingabemaske!B$6*Eingabemaske!B$7)+((Eingabemaske!B$5*Eingabemaske!B$6)+(Eingabemaske!B$5*Eingabemaske!B$6))*2)*0.9*5.67*10^-8*((F293+273.15)^4-(E293+273.15)^4),((Eingabemaske!B$6/2)^2*PI()+Eingabemaske!B$6*PI())*0.9*5.67*10^-8*((F293+273.15)^4-(E293+273.15)^4))</f>
        <v>94.586966436491196</v>
      </c>
      <c r="M293" s="14">
        <f t="shared" si="28"/>
        <v>153.81479087413183</v>
      </c>
    </row>
    <row r="294" spans="1:13" x14ac:dyDescent="0.45">
      <c r="A294">
        <f t="shared" si="25"/>
        <v>7</v>
      </c>
      <c r="B294">
        <f t="shared" si="26"/>
        <v>2</v>
      </c>
      <c r="C294" s="18">
        <f t="shared" si="30"/>
        <v>6.0833333333333144</v>
      </c>
      <c r="D294" s="23">
        <v>146</v>
      </c>
      <c r="E294" s="14">
        <f>Eingabemaske!B$15-(12/PI()*SIN(PI()/12*B294))*Eingabemaske!B$17</f>
        <v>21.854084409738356</v>
      </c>
      <c r="F294" s="14">
        <f t="shared" si="29"/>
        <v>31.369501040649862</v>
      </c>
      <c r="G29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4">
        <f>INDEX(Eingabemaske!$K$2:$K$50,(MATCH(B294,Eingabemaske!$F$2:$F$50)))</f>
        <v>0</v>
      </c>
      <c r="I294" s="14">
        <f>IF(Eingabemaske!B$2="Quader",1/(1/Wasser!Z295+1/Luft!Z295+((Eingabemaske!B$12/1000)/Eingabemaske!O$3))*Eingabemaske!B$6*Eingabemaske!B$7*Wasser!B295,1/(1/Wasser!Z295+1/Luft!Z295+((Eingabemaske!B$12/1000)/Eingabemaske!O$3))*(Eingabemaske!B$6/2)^2*PI()*Wasser!B295)</f>
        <v>23.600314675029665</v>
      </c>
      <c r="J294" s="14">
        <f>IF(Eingabemaske!B$2="Quader",1/(1/Wasser!AA295+1/Luft!AA295+((Eingabemaske!B$12/1000)/Eingabemaske!O$3))*(Eingabemaske!B$6*Eingabemaske!B$5+Eingabemaske!B$7*Eingabemaske!B$5)*2*Wasser!B295,1/(1/Wasser!AA295+1/Luft!AA295+((Eingabemaske!B$12/1000)/Eingabemaske!O$3))*(Eingabemaske!B$6+Eingabemaske!B$12/2000)^2*PI()*Wasser!B295)</f>
        <v>34.228509151347055</v>
      </c>
      <c r="K294" s="14">
        <f t="shared" si="27"/>
        <v>57.82882382637672</v>
      </c>
      <c r="L294" s="14">
        <f>IF(Eingabemaske!B$2="Quader",((Eingabemaske!B$6*Eingabemaske!B$7)+((Eingabemaske!B$5*Eingabemaske!B$6)+(Eingabemaske!B$5*Eingabemaske!B$6))*2)*0.9*5.67*10^-8*((F294+273.15)^4-(E294+273.15)^4),((Eingabemaske!B$6/2)^2*PI()+Eingabemaske!B$6*PI())*0.9*5.67*10^-8*((F294+273.15)^4-(E294+273.15)^4))</f>
        <v>92.474925182515832</v>
      </c>
      <c r="M294" s="14">
        <f t="shared" si="28"/>
        <v>150.30374900889257</v>
      </c>
    </row>
    <row r="295" spans="1:13" x14ac:dyDescent="0.45">
      <c r="A295">
        <f t="shared" si="25"/>
        <v>7</v>
      </c>
      <c r="B295">
        <f t="shared" si="26"/>
        <v>2.5</v>
      </c>
      <c r="C295" s="18">
        <f t="shared" si="30"/>
        <v>6.1041666666666474</v>
      </c>
      <c r="D295" s="23">
        <v>146.5</v>
      </c>
      <c r="E295" s="14">
        <f>Eingabemaske!B$15-(12/PI()*SIN(PI()/12*B295))*Eingabemaske!B$17</f>
        <v>21.604821575497898</v>
      </c>
      <c r="F295" s="14">
        <f t="shared" si="29"/>
        <v>30.928675231450431</v>
      </c>
      <c r="G29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5">
        <f>INDEX(Eingabemaske!$K$2:$K$50,(MATCH(B295,Eingabemaske!$F$2:$F$50)))</f>
        <v>0</v>
      </c>
      <c r="I295" s="14">
        <f>IF(Eingabemaske!B$2="Quader",1/(1/Wasser!Z296+1/Luft!Z296+((Eingabemaske!B$12/1000)/Eingabemaske!O$3))*Eingabemaske!B$6*Eingabemaske!B$7*Wasser!B296,1/(1/Wasser!Z296+1/Luft!Z296+((Eingabemaske!B$12/1000)/Eingabemaske!O$3))*(Eingabemaske!B$6/2)^2*PI()*Wasser!B296)</f>
        <v>23.003242028572394</v>
      </c>
      <c r="J295" s="14">
        <f>IF(Eingabemaske!B$2="Quader",1/(1/Wasser!AA296+1/Luft!AA296+((Eingabemaske!B$12/1000)/Eingabemaske!O$3))*(Eingabemaske!B$6*Eingabemaske!B$5+Eingabemaske!B$7*Eingabemaske!B$5)*2*Wasser!B296,1/(1/Wasser!AA296+1/Luft!AA296+((Eingabemaske!B$12/1000)/Eingabemaske!O$3))*(Eingabemaske!B$6+Eingabemaske!B$12/2000)^2*PI()*Wasser!B296)</f>
        <v>33.358478375255636</v>
      </c>
      <c r="K295" s="14">
        <f t="shared" si="27"/>
        <v>56.361720403828031</v>
      </c>
      <c r="L295" s="14">
        <f>IF(Eingabemaske!B$2="Quader",((Eingabemaske!B$6*Eingabemaske!B$7)+((Eingabemaske!B$5*Eingabemaske!B$6)+(Eingabemaske!B$5*Eingabemaske!B$6))*2)*0.9*5.67*10^-8*((F295+273.15)^4-(E295+273.15)^4),((Eingabemaske!B$6/2)^2*PI()+Eingabemaske!B$6*PI())*0.9*5.67*10^-8*((F295+273.15)^4-(E295+273.15)^4))</f>
        <v>90.29983318915815</v>
      </c>
      <c r="M295" s="14">
        <f t="shared" si="28"/>
        <v>146.66155359298619</v>
      </c>
    </row>
    <row r="296" spans="1:13" x14ac:dyDescent="0.45">
      <c r="A296">
        <f t="shared" si="25"/>
        <v>7</v>
      </c>
      <c r="B296">
        <f t="shared" si="26"/>
        <v>3</v>
      </c>
      <c r="C296" s="18">
        <f t="shared" si="30"/>
        <v>6.1249999999999805</v>
      </c>
      <c r="D296" s="23">
        <v>147</v>
      </c>
      <c r="E296" s="14">
        <f>Eingabemaske!B$15-(12/PI()*SIN(PI()/12*B296))*Eingabemaske!B$17</f>
        <v>21.379430630917209</v>
      </c>
      <c r="F296" s="14">
        <f t="shared" si="29"/>
        <v>30.498531615822795</v>
      </c>
      <c r="G29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6">
        <f>INDEX(Eingabemaske!$K$2:$K$50,(MATCH(B296,Eingabemaske!$F$2:$F$50)))</f>
        <v>0</v>
      </c>
      <c r="I296" s="14">
        <f>IF(Eingabemaske!B$2="Quader",1/(1/Wasser!Z297+1/Luft!Z297+((Eingabemaske!B$12/1000)/Eingabemaske!O$3))*Eingabemaske!B$6*Eingabemaske!B$7*Wasser!B297,1/(1/Wasser!Z297+1/Luft!Z297+((Eingabemaske!B$12/1000)/Eingabemaske!O$3))*(Eingabemaske!B$6/2)^2*PI()*Wasser!B297)</f>
        <v>22.366402531994655</v>
      </c>
      <c r="J296" s="14">
        <f>IF(Eingabemaske!B$2="Quader",1/(1/Wasser!AA297+1/Luft!AA297+((Eingabemaske!B$12/1000)/Eingabemaske!O$3))*(Eingabemaske!B$6*Eingabemaske!B$5+Eingabemaske!B$7*Eingabemaske!B$5)*2*Wasser!B297,1/(1/Wasser!AA297+1/Luft!AA297+((Eingabemaske!B$12/1000)/Eingabemaske!O$3))*(Eingabemaske!B$6+Eingabemaske!B$12/2000)^2*PI()*Wasser!B297)</f>
        <v>32.431133799505822</v>
      </c>
      <c r="K296" s="14">
        <f t="shared" si="27"/>
        <v>54.797536331500481</v>
      </c>
      <c r="L296" s="14">
        <f>IF(Eingabemaske!B$2="Quader",((Eingabemaske!B$6*Eingabemaske!B$7)+((Eingabemaske!B$5*Eingabemaske!B$6)+(Eingabemaske!B$5*Eingabemaske!B$6))*2)*0.9*5.67*10^-8*((F296+273.15)^4-(E296+273.15)^4),((Eingabemaske!B$6/2)^2*PI()+Eingabemaske!B$6*PI())*0.9*5.67*10^-8*((F296+273.15)^4-(E296+273.15)^4))</f>
        <v>88.026238477495212</v>
      </c>
      <c r="M296" s="14">
        <f t="shared" si="28"/>
        <v>142.82377480899569</v>
      </c>
    </row>
    <row r="297" spans="1:13" x14ac:dyDescent="0.45">
      <c r="A297">
        <f t="shared" si="25"/>
        <v>7</v>
      </c>
      <c r="B297">
        <f t="shared" si="26"/>
        <v>3.5</v>
      </c>
      <c r="C297" s="18">
        <f t="shared" ref="C297:C327" si="31">C296+B$1</f>
        <v>6.1458333333333135</v>
      </c>
      <c r="D297" s="23">
        <v>147.5</v>
      </c>
      <c r="E297" s="14">
        <f>Eingabemaske!B$15-(12/PI()*SIN(PI()/12*B297))*Eingabemaske!B$17</f>
        <v>21.181768077548242</v>
      </c>
      <c r="F297" s="14">
        <f t="shared" si="29"/>
        <v>30.079643820153986</v>
      </c>
      <c r="G29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7">
        <f>INDEX(Eingabemaske!$K$2:$K$50,(MATCH(B297,Eingabemaske!$F$2:$F$50)))</f>
        <v>0</v>
      </c>
      <c r="I297" s="14">
        <f>IF(Eingabemaske!B$2="Quader",1/(1/Wasser!Z298+1/Luft!Z298+((Eingabemaske!B$12/1000)/Eingabemaske!O$3))*Eingabemaske!B$6*Eingabemaske!B$7*Wasser!B298,1/(1/Wasser!Z298+1/Luft!Z298+((Eingabemaske!B$12/1000)/Eingabemaske!O$3))*(Eingabemaske!B$6/2)^2*PI()*Wasser!B298)</f>
        <v>21.680219069251123</v>
      </c>
      <c r="J297" s="14">
        <f>IF(Eingabemaske!B$2="Quader",1/(1/Wasser!AA298+1/Luft!AA298+((Eingabemaske!B$12/1000)/Eingabemaske!O$3))*(Eingabemaske!B$6*Eingabemaske!B$5+Eingabemaske!B$7*Eingabemaske!B$5)*2*Wasser!B298,1/(1/Wasser!AA298+1/Luft!AA298+((Eingabemaske!B$12/1000)/Eingabemaske!O$3))*(Eingabemaske!B$6+Eingabemaske!B$12/2000)^2*PI()*Wasser!B298)</f>
        <v>31.43264256835484</v>
      </c>
      <c r="K297" s="14">
        <f t="shared" si="27"/>
        <v>53.11286163760596</v>
      </c>
      <c r="L297" s="14">
        <f>IF(Eingabemaske!B$2="Quader",((Eingabemaske!B$6*Eingabemaske!B$7)+((Eingabemaske!B$5*Eingabemaske!B$6)+(Eingabemaske!B$5*Eingabemaske!B$6))*2)*0.9*5.67*10^-8*((F297+273.15)^4-(E297+273.15)^4),((Eingabemaske!B$6/2)^2*PI()+Eingabemaske!B$6*PI())*0.9*5.67*10^-8*((F297+273.15)^4-(E297+273.15)^4))</f>
        <v>85.624534733291711</v>
      </c>
      <c r="M297" s="14">
        <f t="shared" si="28"/>
        <v>138.73739637089767</v>
      </c>
    </row>
    <row r="298" spans="1:13" x14ac:dyDescent="0.45">
      <c r="A298">
        <f t="shared" si="25"/>
        <v>7</v>
      </c>
      <c r="B298">
        <f t="shared" si="26"/>
        <v>4</v>
      </c>
      <c r="C298" s="18">
        <f t="shared" si="31"/>
        <v>6.1666666666666465</v>
      </c>
      <c r="D298" s="23">
        <v>148</v>
      </c>
      <c r="E298" s="14">
        <f>Eingabemaske!B$15-(12/PI()*SIN(PI()/12*B298))*Eingabemaske!B$17</f>
        <v>21.015215976481549</v>
      </c>
      <c r="F298" s="14">
        <f t="shared" si="29"/>
        <v>29.672740962276471</v>
      </c>
      <c r="G29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8">
        <f>INDEX(Eingabemaske!$K$2:$K$50,(MATCH(B298,Eingabemaske!$F$2:$F$50)))</f>
        <v>0</v>
      </c>
      <c r="I298" s="14">
        <f>IF(Eingabemaske!B$2="Quader",1/(1/Wasser!Z299+1/Luft!Z299+((Eingabemaske!B$12/1000)/Eingabemaske!O$3))*Eingabemaske!B$6*Eingabemaske!B$7*Wasser!B299,1/(1/Wasser!Z299+1/Luft!Z299+((Eingabemaske!B$12/1000)/Eingabemaske!O$3))*(Eingabemaske!B$6/2)^2*PI()*Wasser!B299)</f>
        <v>20.937495520984196</v>
      </c>
      <c r="J298" s="14">
        <f>IF(Eingabemaske!B$2="Quader",1/(1/Wasser!AA299+1/Luft!AA299+((Eingabemaske!B$12/1000)/Eingabemaske!O$3))*(Eingabemaske!B$6*Eingabemaske!B$5+Eingabemaske!B$7*Eingabemaske!B$5)*2*Wasser!B299,1/(1/Wasser!AA299+1/Luft!AA299+((Eingabemaske!B$12/1000)/Eingabemaske!O$3))*(Eingabemaske!B$6+Eingabemaske!B$12/2000)^2*PI()*Wasser!B299)</f>
        <v>30.35265009244165</v>
      </c>
      <c r="K298" s="14">
        <f t="shared" si="27"/>
        <v>51.29014561342585</v>
      </c>
      <c r="L298" s="14">
        <f>IF(Eingabemaske!B$2="Quader",((Eingabemaske!B$6*Eingabemaske!B$7)+((Eingabemaske!B$5*Eingabemaske!B$6)+(Eingabemaske!B$5*Eingabemaske!B$6))*2)*0.9*5.67*10^-8*((F298+273.15)^4-(E298+273.15)^4),((Eingabemaske!B$6/2)^2*PI()+Eingabemaske!B$6*PI())*0.9*5.67*10^-8*((F298+273.15)^4-(E298+273.15)^4))</f>
        <v>83.071061958821517</v>
      </c>
      <c r="M298" s="14">
        <f t="shared" si="28"/>
        <v>134.36120757224737</v>
      </c>
    </row>
    <row r="299" spans="1:13" x14ac:dyDescent="0.45">
      <c r="A299">
        <f t="shared" si="25"/>
        <v>7</v>
      </c>
      <c r="B299">
        <f t="shared" si="26"/>
        <v>4.5</v>
      </c>
      <c r="C299" s="18">
        <f t="shared" si="31"/>
        <v>6.1874999999999796</v>
      </c>
      <c r="D299" s="23">
        <v>148.5</v>
      </c>
      <c r="E299" s="14">
        <f>Eingabemaske!B$15-(12/PI()*SIN(PI()/12*B299))*Eingabemaske!B$17</f>
        <v>20.882624080343351</v>
      </c>
      <c r="F299" s="14">
        <f t="shared" si="29"/>
        <v>29.278673026888217</v>
      </c>
      <c r="G29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299">
        <f>INDEX(Eingabemaske!$K$2:$K$50,(MATCH(B299,Eingabemaske!$F$2:$F$50)))</f>
        <v>0</v>
      </c>
      <c r="I299" s="14">
        <f>IF(Eingabemaske!B$2="Quader",1/(1/Wasser!Z300+1/Luft!Z300+((Eingabemaske!B$12/1000)/Eingabemaske!O$3))*Eingabemaske!B$6*Eingabemaske!B$7*Wasser!B300,1/(1/Wasser!Z300+1/Luft!Z300+((Eingabemaske!B$12/1000)/Eingabemaske!O$3))*(Eingabemaske!B$6/2)^2*PI()*Wasser!B300)</f>
        <v>20.133500404251894</v>
      </c>
      <c r="J299" s="14">
        <f>IF(Eingabemaske!B$2="Quader",1/(1/Wasser!AA300+1/Luft!AA300+((Eingabemaske!B$12/1000)/Eingabemaske!O$3))*(Eingabemaske!B$6*Eingabemaske!B$5+Eingabemaske!B$7*Eingabemaske!B$5)*2*Wasser!B300,1/(1/Wasser!AA300+1/Luft!AA300+((Eingabemaske!B$12/1000)/Eingabemaske!O$3))*(Eingabemaske!B$6+Eingabemaske!B$12/2000)^2*PI()*Wasser!B300)</f>
        <v>29.184397018200723</v>
      </c>
      <c r="K299" s="14">
        <f t="shared" si="27"/>
        <v>49.317897422452617</v>
      </c>
      <c r="L299" s="14">
        <f>IF(Eingabemaske!B$2="Quader",((Eingabemaske!B$6*Eingabemaske!B$7)+((Eingabemaske!B$5*Eingabemaske!B$6)+(Eingabemaske!B$5*Eingabemaske!B$6))*2)*0.9*5.67*10^-8*((F299+273.15)^4-(E299+273.15)^4),((Eingabemaske!B$6/2)^2*PI()+Eingabemaske!B$6*PI())*0.9*5.67*10^-8*((F299+273.15)^4-(E299+273.15)^4))</f>
        <v>80.348132109408738</v>
      </c>
      <c r="M299" s="14">
        <f t="shared" si="28"/>
        <v>129.66602953186134</v>
      </c>
    </row>
    <row r="300" spans="1:13" x14ac:dyDescent="0.45">
      <c r="A300">
        <f t="shared" si="25"/>
        <v>7</v>
      </c>
      <c r="B300">
        <f t="shared" si="26"/>
        <v>5</v>
      </c>
      <c r="C300" s="18">
        <f t="shared" si="31"/>
        <v>6.2083333333333126</v>
      </c>
      <c r="D300" s="23">
        <v>149</v>
      </c>
      <c r="E300" s="14">
        <f>Eingabemaske!B$15-(12/PI()*SIN(PI()/12*B300))*Eingabemaske!B$17</f>
        <v>20.786261073237988</v>
      </c>
      <c r="F300" s="14">
        <f t="shared" si="29"/>
        <v>28.898375577416893</v>
      </c>
      <c r="G30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0">
        <f>INDEX(Eingabemaske!$K$2:$K$50,(MATCH(B300,Eingabemaske!$F$2:$F$50)))</f>
        <v>0</v>
      </c>
      <c r="I300" s="14">
        <f>IF(Eingabemaske!B$2="Quader",1/(1/Wasser!Z301+1/Luft!Z301+((Eingabemaske!B$12/1000)/Eingabemaske!O$3))*Eingabemaske!B$6*Eingabemaske!B$7*Wasser!B301,1/(1/Wasser!Z301+1/Luft!Z301+((Eingabemaske!B$12/1000)/Eingabemaske!O$3))*(Eingabemaske!B$6/2)^2*PI()*Wasser!B301)</f>
        <v>19.26600639041596</v>
      </c>
      <c r="J300" s="14">
        <f>IF(Eingabemaske!B$2="Quader",1/(1/Wasser!AA301+1/Luft!AA301+((Eingabemaske!B$12/1000)/Eingabemaske!O$3))*(Eingabemaske!B$6*Eingabemaske!B$5+Eingabemaske!B$7*Eingabemaske!B$5)*2*Wasser!B301,1/(1/Wasser!AA301+1/Luft!AA301+((Eingabemaske!B$12/1000)/Eingabemaske!O$3))*(Eingabemaske!B$6+Eingabemaske!B$12/2000)^2*PI()*Wasser!B301)</f>
        <v>27.924770645489946</v>
      </c>
      <c r="K300" s="14">
        <f t="shared" si="27"/>
        <v>47.19077703590591</v>
      </c>
      <c r="L300" s="14">
        <f>IF(Eingabemaske!B$2="Quader",((Eingabemaske!B$6*Eingabemaske!B$7)+((Eingabemaske!B$5*Eingabemaske!B$6)+(Eingabemaske!B$5*Eingabemaske!B$6))*2)*0.9*5.67*10^-8*((F300+273.15)^4-(E300+273.15)^4),((Eingabemaske!B$6/2)^2*PI()+Eingabemaske!B$6*PI())*0.9*5.67*10^-8*((F300+273.15)^4-(E300+273.15)^4))</f>
        <v>77.443984810558533</v>
      </c>
      <c r="M300" s="14">
        <f t="shared" si="28"/>
        <v>124.63476184646444</v>
      </c>
    </row>
    <row r="301" spans="1:13" x14ac:dyDescent="0.45">
      <c r="A301">
        <f t="shared" si="25"/>
        <v>7</v>
      </c>
      <c r="B301">
        <f t="shared" si="26"/>
        <v>5.5</v>
      </c>
      <c r="C301" s="18">
        <f t="shared" si="31"/>
        <v>6.2291666666666456</v>
      </c>
      <c r="D301" s="23">
        <v>149.5</v>
      </c>
      <c r="E301" s="14">
        <f>Eingabemaske!B$15-(12/PI()*SIN(PI()/12*B301))*Eingabemaske!B$17</f>
        <v>20.727775752933908</v>
      </c>
      <c r="F301" s="14">
        <f t="shared" si="29"/>
        <v>28.532834331056527</v>
      </c>
      <c r="G30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1">
        <f>INDEX(Eingabemaske!$K$2:$K$50,(MATCH(B301,Eingabemaske!$F$2:$F$50)))</f>
        <v>0</v>
      </c>
      <c r="I301" s="14">
        <f>IF(Eingabemaske!B$2="Quader",1/(1/Wasser!Z302+1/Luft!Z302+((Eingabemaske!B$12/1000)/Eingabemaske!O$3))*Eingabemaske!B$6*Eingabemaske!B$7*Wasser!B302,1/(1/Wasser!Z302+1/Luft!Z302+((Eingabemaske!B$12/1000)/Eingabemaske!O$3))*(Eingabemaske!B$6/2)^2*PI()*Wasser!B302)</f>
        <v>18.335279922951408</v>
      </c>
      <c r="J301" s="14">
        <f>IF(Eingabemaske!B$2="Quader",1/(1/Wasser!AA302+1/Luft!AA302+((Eingabemaske!B$12/1000)/Eingabemaske!O$3))*(Eingabemaske!B$6*Eingabemaske!B$5+Eingabemaske!B$7*Eingabemaske!B$5)*2*Wasser!B302,1/(1/Wasser!AA302+1/Luft!AA302+((Eingabemaske!B$12/1000)/Eingabemaske!O$3))*(Eingabemaske!B$6+Eingabemaske!B$12/2000)^2*PI()*Wasser!B302)</f>
        <v>26.574282205602955</v>
      </c>
      <c r="K301" s="14">
        <f t="shared" si="27"/>
        <v>44.909562128554363</v>
      </c>
      <c r="L301" s="14">
        <f>IF(Eingabemaske!B$2="Quader",((Eingabemaske!B$6*Eingabemaske!B$7)+((Eingabemaske!B$5*Eingabemaske!B$6)+(Eingabemaske!B$5*Eingabemaske!B$6))*2)*0.9*5.67*10^-8*((F301+273.15)^4-(E301+273.15)^4),((Eingabemaske!B$6/2)^2*PI()+Eingabemaske!B$6*PI())*0.9*5.67*10^-8*((F301+273.15)^4-(E301+273.15)^4))</f>
        <v>74.352679084945677</v>
      </c>
      <c r="M301" s="14">
        <f t="shared" si="28"/>
        <v>119.26224121350003</v>
      </c>
    </row>
    <row r="302" spans="1:13" x14ac:dyDescent="0.45">
      <c r="A302">
        <f t="shared" si="25"/>
        <v>7</v>
      </c>
      <c r="B302">
        <f t="shared" si="26"/>
        <v>6</v>
      </c>
      <c r="C302" s="18">
        <f t="shared" si="31"/>
        <v>6.2499999999999787</v>
      </c>
      <c r="D302" s="23">
        <v>150</v>
      </c>
      <c r="E302" s="14">
        <f>Eingabemaske!B$15-(12/PI()*SIN(PI()/12*B302))*Eingabemaske!B$17</f>
        <v>20.708168819476708</v>
      </c>
      <c r="F302" s="14">
        <f t="shared" si="29"/>
        <v>28.18305014844929</v>
      </c>
      <c r="G30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2">
        <f>INDEX(Eingabemaske!$K$2:$K$50,(MATCH(B302,Eingabemaske!$F$2:$F$50)))</f>
        <v>0</v>
      </c>
      <c r="I302" s="14">
        <f>IF(Eingabemaske!B$2="Quader",1/(1/Wasser!Z303+1/Luft!Z303+((Eingabemaske!B$12/1000)/Eingabemaske!O$3))*Eingabemaske!B$6*Eingabemaske!B$7*Wasser!B303,1/(1/Wasser!Z303+1/Luft!Z303+((Eingabemaske!B$12/1000)/Eingabemaske!O$3))*(Eingabemaske!B$6/2)^2*PI()*Wasser!B303)</f>
        <v>17.34401717227961</v>
      </c>
      <c r="J302" s="14">
        <f>IF(Eingabemaske!B$2="Quader",1/(1/Wasser!AA303+1/Luft!AA303+((Eingabemaske!B$12/1000)/Eingabemaske!O$3))*(Eingabemaske!B$6*Eingabemaske!B$5+Eingabemaske!B$7*Eingabemaske!B$5)*2*Wasser!B303,1/(1/Wasser!AA303+1/Luft!AA303+((Eingabemaske!B$12/1000)/Eingabemaske!O$3))*(Eingabemaske!B$6+Eingabemaske!B$12/2000)^2*PI()*Wasser!B303)</f>
        <v>25.136964547542391</v>
      </c>
      <c r="K302" s="14">
        <f t="shared" si="27"/>
        <v>42.480981719821997</v>
      </c>
      <c r="L302" s="14">
        <f>IF(Eingabemaske!B$2="Quader",((Eingabemaske!B$6*Eingabemaske!B$7)+((Eingabemaske!B$5*Eingabemaske!B$6)+(Eingabemaske!B$5*Eingabemaske!B$6))*2)*0.9*5.67*10^-8*((F302+273.15)^4-(E302+273.15)^4),((Eingabemaske!B$6/2)^2*PI()+Eingabemaske!B$6*PI())*0.9*5.67*10^-8*((F302+273.15)^4-(E302+273.15)^4))</f>
        <v>71.073927213635059</v>
      </c>
      <c r="M302" s="14">
        <f t="shared" si="28"/>
        <v>113.55490893345706</v>
      </c>
    </row>
    <row r="303" spans="1:13" x14ac:dyDescent="0.45">
      <c r="A303">
        <f t="shared" si="25"/>
        <v>7</v>
      </c>
      <c r="B303">
        <f t="shared" si="26"/>
        <v>6.5</v>
      </c>
      <c r="C303" s="18">
        <f t="shared" si="31"/>
        <v>6.2708333333333117</v>
      </c>
      <c r="D303" s="23">
        <v>150.5</v>
      </c>
      <c r="E303" s="14">
        <f>Eingabemaske!B$15-(12/PI()*SIN(PI()/12*B303))*Eingabemaske!B$17</f>
        <v>20.727775752933908</v>
      </c>
      <c r="F303" s="14">
        <f t="shared" si="29"/>
        <v>27.850004998549554</v>
      </c>
      <c r="G30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3">
        <f>INDEX(Eingabemaske!$K$2:$K$50,(MATCH(B303,Eingabemaske!$F$2:$F$50)))</f>
        <v>0</v>
      </c>
      <c r="I303" s="14">
        <f>IF(Eingabemaske!B$2="Quader",1/(1/Wasser!Z304+1/Luft!Z304+((Eingabemaske!B$12/1000)/Eingabemaske!O$3))*Eingabemaske!B$6*Eingabemaske!B$7*Wasser!B304,1/(1/Wasser!Z304+1/Luft!Z304+((Eingabemaske!B$12/1000)/Eingabemaske!O$3))*(Eingabemaske!B$6/2)^2*PI()*Wasser!B304)</f>
        <v>16.297224713823613</v>
      </c>
      <c r="J303" s="14">
        <f>IF(Eingabemaske!B$2="Quader",1/(1/Wasser!AA304+1/Luft!AA304+((Eingabemaske!B$12/1000)/Eingabemaske!O$3))*(Eingabemaske!B$6*Eingabemaske!B$5+Eingabemaske!B$7*Eingabemaske!B$5)*2*Wasser!B304,1/(1/Wasser!AA304+1/Luft!AA304+((Eingabemaske!B$12/1000)/Eingabemaske!O$3))*(Eingabemaske!B$6+Eingabemaske!B$12/2000)^2*PI()*Wasser!B304)</f>
        <v>23.620188124743414</v>
      </c>
      <c r="K303" s="14">
        <f t="shared" si="27"/>
        <v>39.917412838567031</v>
      </c>
      <c r="L303" s="14">
        <f>IF(Eingabemaske!B$2="Quader",((Eingabemaske!B$6*Eingabemaske!B$7)+((Eingabemaske!B$5*Eingabemaske!B$6)+(Eingabemaske!B$5*Eingabemaske!B$6))*2)*0.9*5.67*10^-8*((F303+273.15)^4-(E303+273.15)^4),((Eingabemaske!B$6/2)^2*PI()+Eingabemaske!B$6*PI())*0.9*5.67*10^-8*((F303+273.15)^4-(E303+273.15)^4))</f>
        <v>67.612876505488558</v>
      </c>
      <c r="M303" s="14">
        <f t="shared" si="28"/>
        <v>107.53028934405559</v>
      </c>
    </row>
    <row r="304" spans="1:13" x14ac:dyDescent="0.45">
      <c r="A304">
        <f t="shared" si="25"/>
        <v>7</v>
      </c>
      <c r="B304">
        <f t="shared" si="26"/>
        <v>7</v>
      </c>
      <c r="C304" s="18">
        <f t="shared" si="31"/>
        <v>6.2916666666666448</v>
      </c>
      <c r="D304" s="23">
        <v>151</v>
      </c>
      <c r="E304" s="14">
        <f>Eingabemaske!B$15-(12/PI()*SIN(PI()/12*B304))*Eingabemaske!B$17</f>
        <v>20.786261073237988</v>
      </c>
      <c r="F304" s="14">
        <f t="shared" si="29"/>
        <v>27.534629453188156</v>
      </c>
      <c r="G30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4">
        <f>INDEX(Eingabemaske!$K$2:$K$50,(MATCH(B304,Eingabemaske!$F$2:$F$50)))</f>
        <v>0</v>
      </c>
      <c r="I304" s="14">
        <f>IF(Eingabemaske!B$2="Quader",1/(1/Wasser!Z305+1/Luft!Z305+((Eingabemaske!B$12/1000)/Eingabemaske!O$3))*Eingabemaske!B$6*Eingabemaske!B$7*Wasser!B305,1/(1/Wasser!Z305+1/Luft!Z305+((Eingabemaske!B$12/1000)/Eingabemaske!O$3))*(Eingabemaske!B$6/2)^2*PI()*Wasser!B305)</f>
        <v>15.202045494269296</v>
      </c>
      <c r="J304" s="14">
        <f>IF(Eingabemaske!B$2="Quader",1/(1/Wasser!AA305+1/Luft!AA305+((Eingabemaske!B$12/1000)/Eingabemaske!O$3))*(Eingabemaske!B$6*Eingabemaske!B$5+Eingabemaske!B$7*Eingabemaske!B$5)*2*Wasser!B305,1/(1/Wasser!AA305+1/Luft!AA305+((Eingabemaske!B$12/1000)/Eingabemaske!O$3))*(Eingabemaske!B$6+Eingabemaske!B$12/2000)^2*PI()*Wasser!B305)</f>
        <v>22.034396558464401</v>
      </c>
      <c r="K304" s="14">
        <f t="shared" si="27"/>
        <v>37.236442052733693</v>
      </c>
      <c r="L304" s="14">
        <f>IF(Eingabemaske!B$2="Quader",((Eingabemaske!B$6*Eingabemaske!B$7)+((Eingabemaske!B$5*Eingabemaske!B$6)+(Eingabemaske!B$5*Eingabemaske!B$6))*2)*0.9*5.67*10^-8*((F304+273.15)^4-(E304+273.15)^4),((Eingabemaske!B$6/2)^2*PI()+Eingabemaske!B$6*PI())*0.9*5.67*10^-8*((F304+273.15)^4-(E304+273.15)^4))</f>
        <v>63.979843976490905</v>
      </c>
      <c r="M304" s="14">
        <f t="shared" si="28"/>
        <v>101.21628602922459</v>
      </c>
    </row>
    <row r="305" spans="1:13" x14ac:dyDescent="0.45">
      <c r="A305">
        <f t="shared" si="25"/>
        <v>7</v>
      </c>
      <c r="B305">
        <f t="shared" si="26"/>
        <v>7.5</v>
      </c>
      <c r="C305" s="18">
        <f t="shared" si="31"/>
        <v>6.3124999999999778</v>
      </c>
      <c r="D305" s="23">
        <v>151.5</v>
      </c>
      <c r="E305" s="14">
        <f>Eingabemaske!B$15-(12/PI()*SIN(PI()/12*B305))*Eingabemaske!B$17</f>
        <v>20.882624080343348</v>
      </c>
      <c r="F305" s="14">
        <f t="shared" si="29"/>
        <v>27.237772245785074</v>
      </c>
      <c r="G30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5">
        <f>INDEX(Eingabemaske!$K$2:$K$50,(MATCH(B305,Eingabemaske!$F$2:$F$50)))</f>
        <v>0</v>
      </c>
      <c r="I305" s="14">
        <f>IF(Eingabemaske!B$2="Quader",1/(1/Wasser!Z306+1/Luft!Z306+((Eingabemaske!B$12/1000)/Eingabemaske!O$3))*Eingabemaske!B$6*Eingabemaske!B$7*Wasser!B306,1/(1/Wasser!Z306+1/Luft!Z306+((Eingabemaske!B$12/1000)/Eingabemaske!O$3))*(Eingabemaske!B$6/2)^2*PI()*Wasser!B306)</f>
        <v>14.067532764921861</v>
      </c>
      <c r="J305" s="14">
        <f>IF(Eingabemaske!B$2="Quader",1/(1/Wasser!AA306+1/Luft!AA306+((Eingabemaske!B$12/1000)/Eingabemaske!O$3))*(Eingabemaske!B$6*Eingabemaske!B$5+Eingabemaske!B$7*Eingabemaske!B$5)*2*Wasser!B306,1/(1/Wasser!AA306+1/Luft!AA306+((Eingabemaske!B$12/1000)/Eingabemaske!O$3))*(Eingabemaske!B$6+Eingabemaske!B$12/2000)^2*PI()*Wasser!B306)</f>
        <v>20.392766321870777</v>
      </c>
      <c r="K305" s="14">
        <f t="shared" si="27"/>
        <v>34.460299086792638</v>
      </c>
      <c r="L305" s="14">
        <f>IF(Eingabemaske!B$2="Quader",((Eingabemaske!B$6*Eingabemaske!B$7)+((Eingabemaske!B$5*Eingabemaske!B$6)+(Eingabemaske!B$5*Eingabemaske!B$6))*2)*0.9*5.67*10^-8*((F305+273.15)^4-(E305+273.15)^4),((Eingabemaske!B$6/2)^2*PI()+Eingabemaske!B$6*PI())*0.9*5.67*10^-8*((F305+273.15)^4-(E305+273.15)^4))</f>
        <v>60.1900078915926</v>
      </c>
      <c r="M305" s="14">
        <f t="shared" si="28"/>
        <v>94.650306978385231</v>
      </c>
    </row>
    <row r="306" spans="1:13" x14ac:dyDescent="0.45">
      <c r="A306">
        <f t="shared" si="25"/>
        <v>7</v>
      </c>
      <c r="B306">
        <f t="shared" si="26"/>
        <v>8</v>
      </c>
      <c r="C306" s="18">
        <f t="shared" si="31"/>
        <v>6.3333333333333108</v>
      </c>
      <c r="D306" s="23">
        <v>152</v>
      </c>
      <c r="E306" s="14">
        <f>Eingabemaske!B$15-(12/PI()*SIN(PI()/12*B306))*Eingabemaske!B$17</f>
        <v>21.015215976481549</v>
      </c>
      <c r="F306" s="14">
        <f t="shared" si="29"/>
        <v>26.960172395882111</v>
      </c>
      <c r="G30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6">
        <f>INDEX(Eingabemaske!$K$2:$K$50,(MATCH(B306,Eingabemaske!$F$2:$F$50)))</f>
        <v>0</v>
      </c>
      <c r="I306" s="14">
        <f>IF(Eingabemaske!B$2="Quader",1/(1/Wasser!Z307+1/Luft!Z307+((Eingabemaske!B$12/1000)/Eingabemaske!O$3))*Eingabemaske!B$6*Eingabemaske!B$7*Wasser!B307,1/(1/Wasser!Z307+1/Luft!Z307+((Eingabemaske!B$12/1000)/Eingabemaske!O$3))*(Eingabemaske!B$6/2)^2*PI()*Wasser!B307)</f>
        <v>12.904376626612413</v>
      </c>
      <c r="J306" s="14">
        <f>IF(Eingabemaske!B$2="Quader",1/(1/Wasser!AA307+1/Luft!AA307+((Eingabemaske!B$12/1000)/Eingabemaske!O$3))*(Eingabemaske!B$6*Eingabemaske!B$5+Eingabemaske!B$7*Eingabemaske!B$5)*2*Wasser!B307,1/(1/Wasser!AA307+1/Luft!AA307+((Eingabemaske!B$12/1000)/Eingabemaske!O$3))*(Eingabemaske!B$6+Eingabemaske!B$12/2000)^2*PI()*Wasser!B307)</f>
        <v>18.710798101688834</v>
      </c>
      <c r="K306" s="14">
        <f t="shared" si="27"/>
        <v>31.615174728301248</v>
      </c>
      <c r="L306" s="14">
        <f>IF(Eingabemaske!B$2="Quader",((Eingabemaske!B$6*Eingabemaske!B$7)+((Eingabemaske!B$5*Eingabemaske!B$6)+(Eingabemaske!B$5*Eingabemaske!B$6))*2)*0.9*5.67*10^-8*((F306+273.15)^4-(E306+273.15)^4),((Eingabemaske!B$6/2)^2*PI()+Eingabemaske!B$6*PI())*0.9*5.67*10^-8*((F306+273.15)^4-(E306+273.15)^4))</f>
        <v>56.263058951329946</v>
      </c>
      <c r="M306" s="14">
        <f t="shared" si="28"/>
        <v>87.878233679631194</v>
      </c>
    </row>
    <row r="307" spans="1:13" x14ac:dyDescent="0.45">
      <c r="A307">
        <f t="shared" ref="A307:A337" si="32">A259+1</f>
        <v>7</v>
      </c>
      <c r="B307">
        <f t="shared" si="26"/>
        <v>8.5</v>
      </c>
      <c r="C307" s="18">
        <f t="shared" si="31"/>
        <v>6.3541666666666439</v>
      </c>
      <c r="D307" s="23">
        <v>152.5</v>
      </c>
      <c r="E307" s="14">
        <f>Eingabemaske!B$15-(12/PI()*SIN(PI()/12*B307))*Eingabemaske!B$17</f>
        <v>21.181768077548242</v>
      </c>
      <c r="F307" s="14">
        <f t="shared" si="29"/>
        <v>26.702434357221826</v>
      </c>
      <c r="G30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7">
        <f>INDEX(Eingabemaske!$K$2:$K$50,(MATCH(B307,Eingabemaske!$F$2:$F$50)))</f>
        <v>0</v>
      </c>
      <c r="I307" s="14">
        <f>IF(Eingabemaske!B$2="Quader",1/(1/Wasser!Z308+1/Luft!Z308+((Eingabemaske!B$12/1000)/Eingabemaske!O$3))*Eingabemaske!B$6*Eingabemaske!B$7*Wasser!B308,1/(1/Wasser!Z308+1/Luft!Z308+((Eingabemaske!B$12/1000)/Eingabemaske!O$3))*(Eingabemaske!B$6/2)^2*PI()*Wasser!B308)</f>
        <v>11.724589576852173</v>
      </c>
      <c r="J307" s="14">
        <f>IF(Eingabemaske!B$2="Quader",1/(1/Wasser!AA308+1/Luft!AA308+((Eingabemaske!B$12/1000)/Eingabemaske!O$3))*(Eingabemaske!B$6*Eingabemaske!B$5+Eingabemaske!B$7*Eingabemaske!B$5)*2*Wasser!B308,1/(1/Wasser!AA308+1/Luft!AA308+((Eingabemaske!B$12/1000)/Eingabemaske!O$3))*(Eingabemaske!B$6+Eingabemaske!B$12/2000)^2*PI()*Wasser!B308)</f>
        <v>17.005850034403633</v>
      </c>
      <c r="K307" s="14">
        <f t="shared" si="27"/>
        <v>28.730439611255804</v>
      </c>
      <c r="L307" s="14">
        <f>IF(Eingabemaske!B$2="Quader",((Eingabemaske!B$6*Eingabemaske!B$7)+((Eingabemaske!B$5*Eingabemaske!B$6)+(Eingabemaske!B$5*Eingabemaske!B$6))*2)*0.9*5.67*10^-8*((F307+273.15)^4-(E307+273.15)^4),((Eingabemaske!B$6/2)^2*PI()+Eingabemaske!B$6*PI())*0.9*5.67*10^-8*((F307+273.15)^4-(E307+273.15)^4))</f>
        <v>52.222812770023857</v>
      </c>
      <c r="M307" s="14">
        <f t="shared" si="28"/>
        <v>80.953252381279668</v>
      </c>
    </row>
    <row r="308" spans="1:13" x14ac:dyDescent="0.45">
      <c r="A308">
        <f t="shared" si="32"/>
        <v>7</v>
      </c>
      <c r="B308">
        <f t="shared" ref="B308:B338" si="33">B260</f>
        <v>9</v>
      </c>
      <c r="C308" s="18">
        <f t="shared" si="31"/>
        <v>6.3749999999999769</v>
      </c>
      <c r="D308" s="23">
        <v>153</v>
      </c>
      <c r="E308" s="14">
        <f>Eingabemaske!B$15-(12/PI()*SIN(PI()/12*B308))*Eingabemaske!B$17</f>
        <v>21.379430630917209</v>
      </c>
      <c r="F308" s="14">
        <f t="shared" si="29"/>
        <v>26.465006593618991</v>
      </c>
      <c r="G30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8">
        <f>INDEX(Eingabemaske!$K$2:$K$50,(MATCH(B308,Eingabemaske!$F$2:$F$50)))</f>
        <v>0</v>
      </c>
      <c r="I308" s="14">
        <f>IF(Eingabemaske!B$2="Quader",1/(1/Wasser!Z309+1/Luft!Z309+((Eingabemaske!B$12/1000)/Eingabemaske!O$3))*Eingabemaske!B$6*Eingabemaske!B$7*Wasser!B309,1/(1/Wasser!Z309+1/Luft!Z309+((Eingabemaske!B$12/1000)/Eingabemaske!O$3))*(Eingabemaske!B$6/2)^2*PI()*Wasser!B309)</f>
        <v>10.541158919682868</v>
      </c>
      <c r="J308" s="14">
        <f>IF(Eingabemaske!B$2="Quader",1/(1/Wasser!AA309+1/Luft!AA309+((Eingabemaske!B$12/1000)/Eingabemaske!O$3))*(Eingabemaske!B$6*Eingabemaske!B$5+Eingabemaske!B$7*Eingabemaske!B$5)*2*Wasser!B309,1/(1/Wasser!AA309+1/Luft!AA309+((Eingabemaske!B$12/1000)/Eingabemaske!O$3))*(Eingabemaske!B$6+Eingabemaske!B$12/2000)^2*PI()*Wasser!B309)</f>
        <v>15.296625187776462</v>
      </c>
      <c r="K308" s="14">
        <f t="shared" si="27"/>
        <v>25.837784107459328</v>
      </c>
      <c r="L308" s="14">
        <f>IF(Eingabemaske!B$2="Quader",((Eingabemaske!B$6*Eingabemaske!B$7)+((Eingabemaske!B$5*Eingabemaske!B$6)+(Eingabemaske!B$5*Eingabemaske!B$6))*2)*0.9*5.67*10^-8*((F308+273.15)^4-(E308+273.15)^4),((Eingabemaske!B$6/2)^2*PI()+Eingabemaske!B$6*PI())*0.9*5.67*10^-8*((F308+273.15)^4-(E308+273.15)^4))</f>
        <v>48.096784338474713</v>
      </c>
      <c r="M308" s="14">
        <f t="shared" si="28"/>
        <v>73.934568445934048</v>
      </c>
    </row>
    <row r="309" spans="1:13" x14ac:dyDescent="0.45">
      <c r="A309">
        <f t="shared" si="32"/>
        <v>7</v>
      </c>
      <c r="B309">
        <f t="shared" si="33"/>
        <v>9.5</v>
      </c>
      <c r="C309" s="18">
        <f t="shared" si="31"/>
        <v>6.3958333333333099</v>
      </c>
      <c r="D309" s="23">
        <v>153.5</v>
      </c>
      <c r="E309" s="14">
        <f>Eingabemaske!B$15-(12/PI()*SIN(PI()/12*B309))*Eingabemaske!B$17</f>
        <v>21.604821575497898</v>
      </c>
      <c r="F309" s="14">
        <f t="shared" si="29"/>
        <v>26.248163925502567</v>
      </c>
      <c r="G30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09">
        <f>INDEX(Eingabemaske!$K$2:$K$50,(MATCH(B309,Eingabemaske!$F$2:$F$50)))</f>
        <v>0</v>
      </c>
      <c r="I309" s="14">
        <f>IF(Eingabemaske!B$2="Quader",1/(1/Wasser!Z310+1/Luft!Z310+((Eingabemaske!B$12/1000)/Eingabemaske!O$3))*Eingabemaske!B$6*Eingabemaske!B$7*Wasser!B310,1/(1/Wasser!Z310+1/Luft!Z310+((Eingabemaske!B$12/1000)/Eingabemaske!O$3))*(Eingabemaske!B$6/2)^2*PI()*Wasser!B310)</f>
        <v>9.3676750497374304</v>
      </c>
      <c r="J309" s="14">
        <f>IF(Eingabemaske!B$2="Quader",1/(1/Wasser!AA310+1/Luft!AA310+((Eingabemaske!B$12/1000)/Eingabemaske!O$3))*(Eingabemaske!B$6*Eingabemaske!B$5+Eingabemaske!B$7*Eingabemaske!B$5)*2*Wasser!B310,1/(1/Wasser!AA310+1/Luft!AA310+((Eingabemaske!B$12/1000)/Eingabemaske!O$3))*(Eingabemaske!B$6+Eingabemaske!B$12/2000)^2*PI()*Wasser!B310)</f>
        <v>13.602627299307233</v>
      </c>
      <c r="K309" s="14">
        <f t="shared" si="27"/>
        <v>22.970302349044665</v>
      </c>
      <c r="L309" s="14">
        <f>IF(Eingabemaske!B$2="Quader",((Eingabemaske!B$6*Eingabemaske!B$7)+((Eingabemaske!B$5*Eingabemaske!B$6)+(Eingabemaske!B$5*Eingabemaske!B$6))*2)*0.9*5.67*10^-8*((F309+273.15)^4-(E309+273.15)^4),((Eingabemaske!B$6/2)^2*PI()+Eingabemaske!B$6*PI())*0.9*5.67*10^-8*((F309+273.15)^4-(E309+273.15)^4))</f>
        <v>43.915724520028469</v>
      </c>
      <c r="M309" s="14">
        <f t="shared" si="28"/>
        <v>66.886026869073135</v>
      </c>
    </row>
    <row r="310" spans="1:13" x14ac:dyDescent="0.45">
      <c r="A310">
        <f t="shared" si="32"/>
        <v>7</v>
      </c>
      <c r="B310">
        <f t="shared" si="33"/>
        <v>10</v>
      </c>
      <c r="C310" s="18">
        <f t="shared" si="31"/>
        <v>6.416666666666643</v>
      </c>
      <c r="D310" s="23">
        <v>154</v>
      </c>
      <c r="E310" s="14">
        <f>Eingabemaske!B$15-(12/PI()*SIN(PI()/12*B310))*Eingabemaske!B$17</f>
        <v>21.854084409738352</v>
      </c>
      <c r="F310" s="14">
        <f t="shared" si="29"/>
        <v>26.051993922338177</v>
      </c>
      <c r="G31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0">
        <f>INDEX(Eingabemaske!$K$2:$K$50,(MATCH(B310,Eingabemaske!$F$2:$F$50)))</f>
        <v>0</v>
      </c>
      <c r="I310" s="14">
        <f>IF(Eingabemaske!B$2="Quader",1/(1/Wasser!Z311+1/Luft!Z311+((Eingabemaske!B$12/1000)/Eingabemaske!O$3))*Eingabemaske!B$6*Eingabemaske!B$7*Wasser!B311,1/(1/Wasser!Z311+1/Luft!Z311+((Eingabemaske!B$12/1000)/Eingabemaske!O$3))*(Eingabemaske!B$6/2)^2*PI()*Wasser!B311)</f>
        <v>8.2179454282325679</v>
      </c>
      <c r="J310" s="14">
        <f>IF(Eingabemaske!B$2="Quader",1/(1/Wasser!AA311+1/Luft!AA311+((Eingabemaske!B$12/1000)/Eingabemaske!O$3))*(Eingabemaske!B$6*Eingabemaske!B$5+Eingabemaske!B$7*Eingabemaske!B$5)*2*Wasser!B311,1/(1/Wasser!AA311+1/Luft!AA311+((Eingabemaske!B$12/1000)/Eingabemaske!O$3))*(Eingabemaske!B$6+Eingabemaske!B$12/2000)^2*PI()*Wasser!B311)</f>
        <v>11.943599853182654</v>
      </c>
      <c r="K310" s="14">
        <f t="shared" si="27"/>
        <v>20.161545281415222</v>
      </c>
      <c r="L310" s="14">
        <f>IF(Eingabemaske!B$2="Quader",((Eingabemaske!B$6*Eingabemaske!B$7)+((Eingabemaske!B$5*Eingabemaske!B$6)+(Eingabemaske!B$5*Eingabemaske!B$6))*2)*0.9*5.67*10^-8*((F310+273.15)^4-(E310+273.15)^4),((Eingabemaske!B$6/2)^2*PI()+Eingabemaske!B$6*PI())*0.9*5.67*10^-8*((F310+273.15)^4-(E310+273.15)^4))</f>
        <v>39.713118396145695</v>
      </c>
      <c r="M310" s="14">
        <f t="shared" si="28"/>
        <v>59.874663677560918</v>
      </c>
    </row>
    <row r="311" spans="1:13" x14ac:dyDescent="0.45">
      <c r="A311">
        <f t="shared" si="32"/>
        <v>7</v>
      </c>
      <c r="B311">
        <f t="shared" si="33"/>
        <v>10.5</v>
      </c>
      <c r="C311" s="18">
        <f t="shared" si="31"/>
        <v>6.437499999999976</v>
      </c>
      <c r="D311" s="23">
        <v>154.5</v>
      </c>
      <c r="E311" s="14">
        <f>Eingabemaske!B$15-(12/PI()*SIN(PI()/12*B311))*Eingabemaske!B$17</f>
        <v>22.122954177436011</v>
      </c>
      <c r="F311" s="14">
        <f t="shared" si="29"/>
        <v>25.876387543653351</v>
      </c>
      <c r="G31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1">
        <f>INDEX(Eingabemaske!$K$2:$K$50,(MATCH(B311,Eingabemaske!$F$2:$F$50)))</f>
        <v>0</v>
      </c>
      <c r="I311" s="14">
        <f>IF(Eingabemaske!B$2="Quader",1/(1/Wasser!Z312+1/Luft!Z312+((Eingabemaske!B$12/1000)/Eingabemaske!O$3))*Eingabemaske!B$6*Eingabemaske!B$7*Wasser!B312,1/(1/Wasser!Z312+1/Luft!Z312+((Eingabemaske!B$12/1000)/Eingabemaske!O$3))*(Eingabemaske!B$6/2)^2*PI()*Wasser!B312)</f>
        <v>7.1056045207797007</v>
      </c>
      <c r="J311" s="14">
        <f>IF(Eingabemaske!B$2="Quader",1/(1/Wasser!AA312+1/Luft!AA312+((Eingabemaske!B$12/1000)/Eingabemaske!O$3))*(Eingabemaske!B$6*Eingabemaske!B$5+Eingabemaske!B$7*Eingabemaske!B$5)*2*Wasser!B312,1/(1/Wasser!AA312+1/Luft!AA312+((Eingabemaske!B$12/1000)/Eingabemaske!O$3))*(Eingabemaske!B$6+Eingabemaske!B$12/2000)^2*PI()*Wasser!B312)</f>
        <v>10.338964067977731</v>
      </c>
      <c r="K311" s="14">
        <f t="shared" si="27"/>
        <v>17.444568588757431</v>
      </c>
      <c r="L311" s="14">
        <f>IF(Eingabemaske!B$2="Quader",((Eingabemaske!B$6*Eingabemaske!B$7)+((Eingabemaske!B$5*Eingabemaske!B$6)+(Eingabemaske!B$5*Eingabemaske!B$6))*2)*0.9*5.67*10^-8*((F311+273.15)^4-(E311+273.15)^4),((Eingabemaske!B$6/2)^2*PI()+Eingabemaske!B$6*PI())*0.9*5.67*10^-8*((F311+273.15)^4-(E311+273.15)^4))</f>
        <v>35.524645524496229</v>
      </c>
      <c r="M311" s="14">
        <f t="shared" si="28"/>
        <v>52.969214113253656</v>
      </c>
    </row>
    <row r="312" spans="1:13" x14ac:dyDescent="0.45">
      <c r="A312">
        <f t="shared" si="32"/>
        <v>7</v>
      </c>
      <c r="B312">
        <f t="shared" si="33"/>
        <v>11</v>
      </c>
      <c r="C312" s="18">
        <f t="shared" si="31"/>
        <v>6.4583333333333091</v>
      </c>
      <c r="D312" s="23">
        <v>155</v>
      </c>
      <c r="E312" s="14">
        <f>Eingabemaske!B$15-(12/PI()*SIN(PI()/12*B312))*Eingabemaske!B$17</f>
        <v>22.406830442320778</v>
      </c>
      <c r="F312" s="14">
        <f t="shared" si="29"/>
        <v>25.721034155410511</v>
      </c>
      <c r="G31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2">
        <f>INDEX(Eingabemaske!$K$2:$K$50,(MATCH(B312,Eingabemaske!$F$2:$F$50)))</f>
        <v>0</v>
      </c>
      <c r="I312" s="14">
        <f>IF(Eingabemaske!B$2="Quader",1/(1/Wasser!Z313+1/Luft!Z313+((Eingabemaske!B$12/1000)/Eingabemaske!O$3))*Eingabemaske!B$6*Eingabemaske!B$7*Wasser!B313,1/(1/Wasser!Z313+1/Luft!Z313+((Eingabemaske!B$12/1000)/Eingabemaske!O$3))*(Eingabemaske!B$6/2)^2*PI()*Wasser!B313)</f>
        <v>6.0437300741733786</v>
      </c>
      <c r="J312" s="14">
        <f>IF(Eingabemaske!B$2="Quader",1/(1/Wasser!AA313+1/Luft!AA313+((Eingabemaske!B$12/1000)/Eingabemaske!O$3))*(Eingabemaske!B$6*Eingabemaske!B$5+Eingabemaske!B$7*Eingabemaske!B$5)*2*Wasser!B313,1/(1/Wasser!AA313+1/Luft!AA313+((Eingabemaske!B$12/1000)/Eingabemaske!O$3))*(Eingabemaske!B$6+Eingabemaske!B$12/2000)^2*PI()*Wasser!B313)</f>
        <v>8.8072713011973107</v>
      </c>
      <c r="K312" s="14">
        <f t="shared" si="27"/>
        <v>14.851001375370689</v>
      </c>
      <c r="L312" s="14">
        <f>IF(Eingabemaske!B$2="Quader",((Eingabemaske!B$6*Eingabemaske!B$7)+((Eingabemaske!B$5*Eingabemaske!B$6)+(Eingabemaske!B$5*Eingabemaske!B$6))*2)*0.9*5.67*10^-8*((F312+273.15)^4-(E312+273.15)^4),((Eingabemaske!B$6/2)^2*PI()+Eingabemaske!B$6*PI())*0.9*5.67*10^-8*((F312+273.15)^4-(E312+273.15)^4))</f>
        <v>31.387602928574946</v>
      </c>
      <c r="M312" s="14">
        <f t="shared" si="28"/>
        <v>46.238604303945635</v>
      </c>
    </row>
    <row r="313" spans="1:13" x14ac:dyDescent="0.45">
      <c r="A313">
        <f t="shared" si="32"/>
        <v>7</v>
      </c>
      <c r="B313">
        <f t="shared" si="33"/>
        <v>11.5</v>
      </c>
      <c r="C313" s="18">
        <f t="shared" si="31"/>
        <v>6.4791666666666421</v>
      </c>
      <c r="D313" s="23">
        <v>155.5</v>
      </c>
      <c r="E313" s="14">
        <f>Eingabemaske!B$15-(12/PI()*SIN(PI()/12*B313))*Eingabemaske!B$17</f>
        <v>22.700856002795106</v>
      </c>
      <c r="F313" s="14">
        <f t="shared" si="29"/>
        <v>25.585420970157671</v>
      </c>
      <c r="G31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3">
        <f>INDEX(Eingabemaske!$K$2:$K$50,(MATCH(B313,Eingabemaske!$F$2:$F$50)))</f>
        <v>0</v>
      </c>
      <c r="I313" s="14">
        <f>IF(Eingabemaske!B$2="Quader",1/(1/Wasser!Z314+1/Luft!Z314+((Eingabemaske!B$12/1000)/Eingabemaske!O$3))*Eingabemaske!B$6*Eingabemaske!B$7*Wasser!B314,1/(1/Wasser!Z314+1/Luft!Z314+((Eingabemaske!B$12/1000)/Eingabemaske!O$3))*(Eingabemaske!B$6/2)^2*PI()*Wasser!B314)</f>
        <v>5.0444759021456331</v>
      </c>
      <c r="J313" s="14">
        <f>IF(Eingabemaske!B$2="Quader",1/(1/Wasser!AA314+1/Luft!AA314+((Eingabemaske!B$12/1000)/Eingabemaske!O$3))*(Eingabemaske!B$6*Eingabemaske!B$5+Eingabemaske!B$7*Eingabemaske!B$5)*2*Wasser!B314,1/(1/Wasser!AA314+1/Luft!AA314+((Eingabemaske!B$12/1000)/Eingabemaske!O$3))*(Eingabemaske!B$6+Eingabemaske!B$12/2000)^2*PI()*Wasser!B314)</f>
        <v>7.3656848086419604</v>
      </c>
      <c r="K313" s="14">
        <f t="shared" si="27"/>
        <v>12.410160710787594</v>
      </c>
      <c r="L313" s="14">
        <f>IF(Eingabemaske!B$2="Quader",((Eingabemaske!B$6*Eingabemaske!B$7)+((Eingabemaske!B$5*Eingabemaske!B$6)+(Eingabemaske!B$5*Eingabemaske!B$6))*2)*0.9*5.67*10^-8*((F313+273.15)^4-(E313+273.15)^4),((Eingabemaske!B$6/2)^2*PI()+Eingabemaske!B$6*PI())*0.9*5.67*10^-8*((F313+273.15)^4-(E313+273.15)^4))</f>
        <v>27.340292890644012</v>
      </c>
      <c r="M313" s="14">
        <f t="shared" si="28"/>
        <v>39.750453601431602</v>
      </c>
    </row>
    <row r="314" spans="1:13" x14ac:dyDescent="0.45">
      <c r="A314">
        <f t="shared" si="32"/>
        <v>7</v>
      </c>
      <c r="B314">
        <f t="shared" si="33"/>
        <v>12</v>
      </c>
      <c r="C314" s="18">
        <f t="shared" si="31"/>
        <v>6.4999999999999751</v>
      </c>
      <c r="D314" s="23">
        <v>156</v>
      </c>
      <c r="E314" s="14">
        <f>Eingabemaske!B$15-(12/PI()*SIN(PI()/12*B314))*Eingabemaske!B$17</f>
        <v>23</v>
      </c>
      <c r="F314" s="14">
        <f t="shared" si="29"/>
        <v>25.468836879671287</v>
      </c>
      <c r="G31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4">
        <f>INDEX(Eingabemaske!$K$2:$K$50,(MATCH(B314,Eingabemaske!$F$2:$F$50)))</f>
        <v>0</v>
      </c>
      <c r="I314" s="14">
        <f>IF(Eingabemaske!B$2="Quader",1/(1/Wasser!Z315+1/Luft!Z315+((Eingabemaske!B$12/1000)/Eingabemaske!O$3))*Eingabemaske!B$6*Eingabemaske!B$7*Wasser!B315,1/(1/Wasser!Z315+1/Luft!Z315+((Eingabemaske!B$12/1000)/Eingabemaske!O$3))*(Eingabemaske!B$6/2)^2*PI()*Wasser!B315)</f>
        <v>4.1187308879009716</v>
      </c>
      <c r="J314" s="14">
        <f>IF(Eingabemaske!B$2="Quader",1/(1/Wasser!AA315+1/Luft!AA315+((Eingabemaske!B$12/1000)/Eingabemaske!O$3))*(Eingabemaske!B$6*Eingabemaske!B$5+Eingabemaske!B$7*Eingabemaske!B$5)*2*Wasser!B315,1/(1/Wasser!AA315+1/Luft!AA315+((Eingabemaske!B$12/1000)/Eingabemaske!O$3))*(Eingabemaske!B$6+Eingabemaske!B$12/2000)^2*PI()*Wasser!B315)</f>
        <v>6.029504821670769</v>
      </c>
      <c r="K314" s="14">
        <f t="shared" si="27"/>
        <v>10.14823570957174</v>
      </c>
      <c r="L314" s="14">
        <f>IF(Eingabemaske!B$2="Quader",((Eingabemaske!B$6*Eingabemaske!B$7)+((Eingabemaske!B$5*Eingabemaske!B$6)+(Eingabemaske!B$5*Eingabemaske!B$6))*2)*0.9*5.67*10^-8*((F314+273.15)^4-(E314+273.15)^4),((Eingabemaske!B$6/2)^2*PI()+Eingabemaske!B$6*PI())*0.9*5.67*10^-8*((F314+273.15)^4-(E314+273.15)^4))</f>
        <v>23.42137931386144</v>
      </c>
      <c r="M314" s="14">
        <f t="shared" si="28"/>
        <v>33.56961502343318</v>
      </c>
    </row>
    <row r="315" spans="1:13" x14ac:dyDescent="0.45">
      <c r="A315">
        <f t="shared" si="32"/>
        <v>7</v>
      </c>
      <c r="B315">
        <f t="shared" si="33"/>
        <v>12.5</v>
      </c>
      <c r="C315" s="18">
        <f t="shared" si="31"/>
        <v>6.5208333333333082</v>
      </c>
      <c r="D315" s="23">
        <v>156.5</v>
      </c>
      <c r="E315" s="14">
        <f>Eingabemaske!B$15-(12/PI()*SIN(PI()/12*B315))*Eingabemaske!B$17</f>
        <v>23.29914399720489</v>
      </c>
      <c r="F315" s="14">
        <f t="shared" si="29"/>
        <v>25.370380568336412</v>
      </c>
      <c r="G31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5">
        <f>INDEX(Eingabemaske!$K$2:$K$50,(MATCH(B315,Eingabemaske!$F$2:$F$50)))</f>
        <v>0</v>
      </c>
      <c r="I315" s="14">
        <f>IF(Eingabemaske!B$2="Quader",1/(1/Wasser!Z316+1/Luft!Z316+((Eingabemaske!B$12/1000)/Eingabemaske!O$3))*Eingabemaske!B$6*Eingabemaske!B$7*Wasser!B316,1/(1/Wasser!Z316+1/Luft!Z316+((Eingabemaske!B$12/1000)/Eingabemaske!O$3))*(Eingabemaske!B$6/2)^2*PI()*Wasser!B316)</f>
        <v>3.2758133031902159</v>
      </c>
      <c r="J315" s="14">
        <f>IF(Eingabemaske!B$2="Quader",1/(1/Wasser!AA316+1/Luft!AA316+((Eingabemaske!B$12/1000)/Eingabemaske!O$3))*(Eingabemaske!B$6*Eingabemaske!B$5+Eingabemaske!B$7*Eingabemaske!B$5)*2*Wasser!B316,1/(1/Wasser!AA316+1/Luft!AA316+((Eingabemaske!B$12/1000)/Eingabemaske!O$3))*(Eingabemaske!B$6+Eingabemaske!B$12/2000)^2*PI()*Wasser!B316)</f>
        <v>4.8117496815867984</v>
      </c>
      <c r="K315" s="14">
        <f t="shared" si="27"/>
        <v>8.0875629847770139</v>
      </c>
      <c r="L315" s="14">
        <f>IF(Eingabemaske!B$2="Quader",((Eingabemaske!B$6*Eingabemaske!B$7)+((Eingabemaske!B$5*Eingabemaske!B$6)+(Eingabemaske!B$5*Eingabemaske!B$6))*2)*0.9*5.67*10^-8*((F315+273.15)^4-(E315+273.15)^4),((Eingabemaske!B$6/2)^2*PI()+Eingabemaske!B$6*PI())*0.9*5.67*10^-8*((F315+273.15)^4-(E315+273.15)^4))</f>
        <v>19.669218456704371</v>
      </c>
      <c r="M315" s="14">
        <f t="shared" si="28"/>
        <v>27.756781441481387</v>
      </c>
    </row>
    <row r="316" spans="1:13" x14ac:dyDescent="0.45">
      <c r="A316">
        <f t="shared" si="32"/>
        <v>7</v>
      </c>
      <c r="B316">
        <f t="shared" si="33"/>
        <v>13</v>
      </c>
      <c r="C316" s="18">
        <f t="shared" si="31"/>
        <v>6.5416666666666412</v>
      </c>
      <c r="D316" s="23">
        <v>157</v>
      </c>
      <c r="E316" s="14">
        <f>Eingabemaske!B$15-(12/PI()*SIN(PI()/12*B316))*Eingabemaske!B$17</f>
        <v>23.593169557679222</v>
      </c>
      <c r="F316" s="14">
        <f t="shared" si="29"/>
        <v>25.288972714437911</v>
      </c>
      <c r="G31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6">
        <f>INDEX(Eingabemaske!$K$2:$K$50,(MATCH(B316,Eingabemaske!$F$2:$F$50)))</f>
        <v>0</v>
      </c>
      <c r="I316" s="14">
        <f>IF(Eingabemaske!B$2="Quader",1/(1/Wasser!Z317+1/Luft!Z317+((Eingabemaske!B$12/1000)/Eingabemaske!O$3))*Eingabemaske!B$6*Eingabemaske!B$7*Wasser!B317,1/(1/Wasser!Z317+1/Luft!Z317+((Eingabemaske!B$12/1000)/Eingabemaske!O$3))*(Eingabemaske!B$6/2)^2*PI()*Wasser!B317)</f>
        <v>2.5232090053636411</v>
      </c>
      <c r="J316" s="14">
        <f>IF(Eingabemaske!B$2="Quader",1/(1/Wasser!AA317+1/Luft!AA317+((Eingabemaske!B$12/1000)/Eingabemaske!O$3))*(Eingabemaske!B$6*Eingabemaske!B$5+Eingabemaske!B$7*Eingabemaske!B$5)*2*Wasser!B317,1/(1/Wasser!AA317+1/Luft!AA317+((Eingabemaske!B$12/1000)/Eingabemaske!O$3))*(Eingabemaske!B$6+Eingabemaske!B$12/2000)^2*PI()*Wasser!B317)</f>
        <v>3.7228045839790616</v>
      </c>
      <c r="K316" s="14">
        <f t="shared" si="27"/>
        <v>6.2460135893427022</v>
      </c>
      <c r="L316" s="14">
        <f>IF(Eingabemaske!B$2="Quader",((Eingabemaske!B$6*Eingabemaske!B$7)+((Eingabemaske!B$5*Eingabemaske!B$6)+(Eingabemaske!B$5*Eingabemaske!B$6))*2)*0.9*5.67*10^-8*((F316+273.15)^4-(E316+273.15)^4),((Eingabemaske!B$6/2)^2*PI()+Eingabemaske!B$6*PI())*0.9*5.67*10^-8*((F316+273.15)^4-(E316+273.15)^4))</f>
        <v>16.121172084952839</v>
      </c>
      <c r="M316" s="14">
        <f t="shared" si="28"/>
        <v>22.367185674295541</v>
      </c>
    </row>
    <row r="317" spans="1:13" x14ac:dyDescent="0.45">
      <c r="A317">
        <f t="shared" si="32"/>
        <v>7</v>
      </c>
      <c r="B317">
        <f t="shared" si="33"/>
        <v>13.5</v>
      </c>
      <c r="C317" s="18">
        <f t="shared" si="31"/>
        <v>6.5624999999999742</v>
      </c>
      <c r="D317" s="23">
        <v>157.5</v>
      </c>
      <c r="E317" s="14">
        <f>Eingabemaske!B$15-(12/PI()*SIN(PI()/12*B317))*Eingabemaske!B$17</f>
        <v>23.877045822563989</v>
      </c>
      <c r="F317" s="14">
        <f t="shared" si="29"/>
        <v>25.223372003947304</v>
      </c>
      <c r="G31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7">
        <f>INDEX(Eingabemaske!$K$2:$K$50,(MATCH(B317,Eingabemaske!$F$2:$F$50)))</f>
        <v>0</v>
      </c>
      <c r="I317" s="14">
        <f>IF(Eingabemaske!B$2="Quader",1/(1/Wasser!Z318+1/Luft!Z318+((Eingabemaske!B$12/1000)/Eingabemaske!O$3))*Eingabemaske!B$6*Eingabemaske!B$7*Wasser!B318,1/(1/Wasser!Z318+1/Luft!Z318+((Eingabemaske!B$12/1000)/Eingabemaske!O$3))*(Eingabemaske!B$6/2)^2*PI()*Wasser!B318)</f>
        <v>1.8663620919466812</v>
      </c>
      <c r="J317" s="14">
        <f>IF(Eingabemaske!B$2="Quader",1/(1/Wasser!AA318+1/Luft!AA318+((Eingabemaske!B$12/1000)/Eingabemaske!O$3))*(Eingabemaske!B$6*Eingabemaske!B$5+Eingabemaske!B$7*Eingabemaske!B$5)*2*Wasser!B318,1/(1/Wasser!AA318+1/Luft!AA318+((Eingabemaske!B$12/1000)/Eingabemaske!O$3))*(Eingabemaske!B$6+Eingabemaske!B$12/2000)^2*PI()*Wasser!B318)</f>
        <v>2.7701489462126436</v>
      </c>
      <c r="K317" s="14">
        <f t="shared" si="27"/>
        <v>4.6365110381593251</v>
      </c>
      <c r="L317" s="14">
        <f>IF(Eingabemaske!B$2="Quader",((Eingabemaske!B$6*Eingabemaske!B$7)+((Eingabemaske!B$5*Eingabemaske!B$6)+(Eingabemaske!B$5*Eingabemaske!B$6))*2)*0.9*5.67*10^-8*((F317+273.15)^4-(E317+273.15)^4),((Eingabemaske!B$6/2)^2*PI()+Eingabemaske!B$6*PI())*0.9*5.67*10^-8*((F317+273.15)^4-(E317+273.15)^4))</f>
        <v>12.812913356212153</v>
      </c>
      <c r="M317" s="14">
        <f t="shared" si="28"/>
        <v>17.449424394371476</v>
      </c>
    </row>
    <row r="318" spans="1:13" x14ac:dyDescent="0.45">
      <c r="A318">
        <f t="shared" si="32"/>
        <v>7</v>
      </c>
      <c r="B318">
        <f t="shared" si="33"/>
        <v>14</v>
      </c>
      <c r="C318" s="18">
        <f t="shared" si="31"/>
        <v>6.5833333333333073</v>
      </c>
      <c r="D318" s="23">
        <v>158</v>
      </c>
      <c r="E318" s="14">
        <f>Eingabemaske!B$15-(12/PI()*SIN(PI()/12*B318))*Eingabemaske!B$17</f>
        <v>24.145915590261644</v>
      </c>
      <c r="F318" s="14">
        <f t="shared" si="29"/>
        <v>25.172194593673538</v>
      </c>
      <c r="G31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8">
        <f>INDEX(Eingabemaske!$K$2:$K$50,(MATCH(B318,Eingabemaske!$F$2:$F$50)))</f>
        <v>0</v>
      </c>
      <c r="I318" s="14">
        <f>IF(Eingabemaske!B$2="Quader",1/(1/Wasser!Z319+1/Luft!Z319+((Eingabemaske!B$12/1000)/Eingabemaske!O$3))*Eingabemaske!B$6*Eingabemaske!B$7*Wasser!B319,1/(1/Wasser!Z319+1/Luft!Z319+((Eingabemaske!B$12/1000)/Eingabemaske!O$3))*(Eingabemaske!B$6/2)^2*PI()*Wasser!B319)</f>
        <v>1.3085284450541694</v>
      </c>
      <c r="J318" s="14">
        <f>IF(Eingabemaske!B$2="Quader",1/(1/Wasser!AA319+1/Luft!AA319+((Eingabemaske!B$12/1000)/Eingabemaske!O$3))*(Eingabemaske!B$6*Eingabemaske!B$5+Eingabemaske!B$7*Eingabemaske!B$5)*2*Wasser!B319,1/(1/Wasser!AA319+1/Luft!AA319+((Eingabemaske!B$12/1000)/Eingabemaske!O$3))*(Eingabemaske!B$6+Eingabemaske!B$12/2000)^2*PI()*Wasser!B319)</f>
        <v>1.9581750690655109</v>
      </c>
      <c r="K318" s="14">
        <f t="shared" si="27"/>
        <v>3.2667035141196803</v>
      </c>
      <c r="L318" s="14">
        <f>IF(Eingabemaske!B$2="Quader",((Eingabemaske!B$6*Eingabemaske!B$7)+((Eingabemaske!B$5*Eingabemaske!B$6)+(Eingabemaske!B$5*Eingabemaske!B$6))*2)*0.9*5.67*10^-8*((F318+273.15)^4-(E318+273.15)^4),((Eingabemaske!B$6/2)^2*PI()+Eingabemaske!B$6*PI())*0.9*5.67*10^-8*((F318+273.15)^4-(E318+273.15)^4))</f>
        <v>9.7777378268892043</v>
      </c>
      <c r="M318" s="14">
        <f t="shared" si="28"/>
        <v>13.044441341008884</v>
      </c>
    </row>
    <row r="319" spans="1:13" x14ac:dyDescent="0.45">
      <c r="A319">
        <f t="shared" si="32"/>
        <v>7</v>
      </c>
      <c r="B319">
        <f t="shared" si="33"/>
        <v>14.5</v>
      </c>
      <c r="C319" s="18">
        <f t="shared" si="31"/>
        <v>6.6041666666666403</v>
      </c>
      <c r="D319" s="23">
        <v>158.5</v>
      </c>
      <c r="E319" s="14">
        <f>Eingabemaske!B$15-(12/PI()*SIN(PI()/12*B319))*Eingabemaske!B$17</f>
        <v>24.395178424502102</v>
      </c>
      <c r="F319" s="14">
        <f t="shared" si="29"/>
        <v>25.133936556547901</v>
      </c>
      <c r="G31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19">
        <f>INDEX(Eingabemaske!$K$2:$K$50,(MATCH(B319,Eingabemaske!$F$2:$F$50)))</f>
        <v>0</v>
      </c>
      <c r="I319" s="14">
        <f>IF(Eingabemaske!B$2="Quader",1/(1/Wasser!Z320+1/Luft!Z320+((Eingabemaske!B$12/1000)/Eingabemaske!O$3))*Eingabemaske!B$6*Eingabemaske!B$7*Wasser!B320,1/(1/Wasser!Z320+1/Luft!Z320+((Eingabemaske!B$12/1000)/Eingabemaske!O$3))*(Eingabemaske!B$6/2)^2*PI()*Wasser!B320)</f>
        <v>0.85071022874300573</v>
      </c>
      <c r="J319" s="14">
        <f>IF(Eingabemaske!B$2="Quader",1/(1/Wasser!AA320+1/Luft!AA320+((Eingabemaske!B$12/1000)/Eingabemaske!O$3))*(Eingabemaske!B$6*Eingabemaske!B$5+Eingabemaske!B$7*Eingabemaske!B$5)*2*Wasser!B320,1/(1/Wasser!AA320+1/Luft!AA320+((Eingabemaske!B$12/1000)/Eingabemaske!O$3))*(Eingabemaske!B$6+Eingabemaske!B$12/2000)^2*PI()*Wasser!B320)</f>
        <v>1.2881193314647204</v>
      </c>
      <c r="K319" s="14">
        <f t="shared" si="27"/>
        <v>2.1388295602077259</v>
      </c>
      <c r="L319" s="14">
        <f>IF(Eingabemaske!B$2="Quader",((Eingabemaske!B$6*Eingabemaske!B$7)+((Eingabemaske!B$5*Eingabemaske!B$6)+(Eingabemaske!B$5*Eingabemaske!B$6))*2)*0.9*5.67*10^-8*((F319+273.15)^4-(E319+273.15)^4),((Eingabemaske!B$6/2)^2*PI()+Eingabemaske!B$6*PI())*0.9*5.67*10^-8*((F319+273.15)^4-(E319+273.15)^4))</f>
        <v>7.0458935483962124</v>
      </c>
      <c r="M319" s="14">
        <f t="shared" si="28"/>
        <v>9.1847231086039383</v>
      </c>
    </row>
    <row r="320" spans="1:13" x14ac:dyDescent="0.45">
      <c r="A320">
        <f t="shared" si="32"/>
        <v>7</v>
      </c>
      <c r="B320">
        <f t="shared" si="33"/>
        <v>15</v>
      </c>
      <c r="C320" s="18">
        <f t="shared" si="31"/>
        <v>6.6249999999999734</v>
      </c>
      <c r="D320" s="23">
        <v>159</v>
      </c>
      <c r="E320" s="14">
        <f>Eingabemaske!B$15-(12/PI()*SIN(PI()/12*B320))*Eingabemaske!B$17</f>
        <v>24.620569369082791</v>
      </c>
      <c r="F320" s="14">
        <f t="shared" si="29"/>
        <v>25.106998685581132</v>
      </c>
      <c r="G32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0">
        <f>INDEX(Eingabemaske!$K$2:$K$50,(MATCH(B320,Eingabemaske!$F$2:$F$50)))</f>
        <v>0</v>
      </c>
      <c r="I320" s="14">
        <f>IF(Eingabemaske!B$2="Quader",1/(1/Wasser!Z321+1/Luft!Z321+((Eingabemaske!B$12/1000)/Eingabemaske!O$3))*Eingabemaske!B$6*Eingabemaske!B$7*Wasser!B321,1/(1/Wasser!Z321+1/Luft!Z321+((Eingabemaske!B$12/1000)/Eingabemaske!O$3))*(Eingabemaske!B$6/2)^2*PI()*Wasser!B321)</f>
        <v>0.49171752827883275</v>
      </c>
      <c r="J320" s="14">
        <f>IF(Eingabemaske!B$2="Quader",1/(1/Wasser!AA321+1/Luft!AA321+((Eingabemaske!B$12/1000)/Eingabemaske!O$3))*(Eingabemaske!B$6*Eingabemaske!B$5+Eingabemaske!B$7*Eingabemaske!B$5)*2*Wasser!B321,1/(1/Wasser!AA321+1/Luft!AA321+((Eingabemaske!B$12/1000)/Eingabemaske!O$3))*(Eingabemaske!B$6+Eingabemaske!B$12/2000)^2*PI()*Wasser!B321)</f>
        <v>0.75816003220209283</v>
      </c>
      <c r="K320" s="14">
        <f t="shared" si="27"/>
        <v>1.2498775604809256</v>
      </c>
      <c r="L320" s="14">
        <f>IF(Eingabemaske!B$2="Quader",((Eingabemaske!B$6*Eingabemaske!B$7)+((Eingabemaske!B$5*Eingabemaske!B$6)+(Eingabemaske!B$5*Eingabemaske!B$6))*2)*0.9*5.67*10^-8*((F320+273.15)^4-(E320+273.15)^4),((Eingabemaske!B$6/2)^2*PI()+Eingabemaske!B$6*PI())*0.9*5.67*10^-8*((F320+273.15)^4-(E320+273.15)^4))</f>
        <v>4.6439447662259514</v>
      </c>
      <c r="M320" s="14">
        <f t="shared" si="28"/>
        <v>5.8938223267068768</v>
      </c>
    </row>
    <row r="321" spans="1:13" x14ac:dyDescent="0.45">
      <c r="A321">
        <f t="shared" si="32"/>
        <v>7</v>
      </c>
      <c r="B321">
        <f t="shared" si="33"/>
        <v>15.5</v>
      </c>
      <c r="C321" s="18">
        <f t="shared" si="31"/>
        <v>6.6458333333333064</v>
      </c>
      <c r="D321" s="23">
        <v>159.5</v>
      </c>
      <c r="E321" s="14">
        <f>Eingabemaske!B$15-(12/PI()*SIN(PI()/12*B321))*Eingabemaske!B$17</f>
        <v>24.818231922451758</v>
      </c>
      <c r="F321" s="14">
        <f t="shared" si="29"/>
        <v>25.089712696285584</v>
      </c>
      <c r="G32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1">
        <f>INDEX(Eingabemaske!$K$2:$K$50,(MATCH(B321,Eingabemaske!$F$2:$F$50)))</f>
        <v>0</v>
      </c>
      <c r="I321" s="14">
        <f>IF(Eingabemaske!B$2="Quader",1/(1/Wasser!Z322+1/Luft!Z322+((Eingabemaske!B$12/1000)/Eingabemaske!O$3))*Eingabemaske!B$6*Eingabemaske!B$7*Wasser!B322,1/(1/Wasser!Z322+1/Luft!Z322+((Eingabemaske!B$12/1000)/Eingabemaske!O$3))*(Eingabemaske!B$6/2)^2*PI()*Wasser!B322)</f>
        <v>0.22852382258735848</v>
      </c>
      <c r="J321" s="14">
        <f>IF(Eingabemaske!B$2="Quader",1/(1/Wasser!AA322+1/Luft!AA322+((Eingabemaske!B$12/1000)/Eingabemaske!O$3))*(Eingabemaske!B$6*Eingabemaske!B$5+Eingabemaske!B$7*Eingabemaske!B$5)*2*Wasser!B322,1/(1/Wasser!AA322+1/Luft!AA322+((Eingabemaske!B$12/1000)/Eingabemaske!O$3))*(Eingabemaske!B$6+Eingabemaske!B$12/2000)^2*PI()*Wasser!B322)</f>
        <v>0.36387674672195813</v>
      </c>
      <c r="K321" s="14">
        <f t="shared" si="27"/>
        <v>0.59240056930931662</v>
      </c>
      <c r="L321" s="14">
        <f>IF(Eingabemaske!B$2="Quader",((Eingabemaske!B$6*Eingabemaske!B$7)+((Eingabemaske!B$5*Eingabemaske!B$6)+(Eingabemaske!B$5*Eingabemaske!B$6))*2)*0.9*5.67*10^-8*((F321+273.15)^4-(E321+273.15)^4),((Eingabemaske!B$6/2)^2*PI()+Eingabemaske!B$6*PI())*0.9*5.67*10^-8*((F321+273.15)^4-(E321+273.15)^4))</f>
        <v>2.5941818535016794</v>
      </c>
      <c r="M321" s="14">
        <f t="shared" si="28"/>
        <v>3.186582422810996</v>
      </c>
    </row>
    <row r="322" spans="1:13" x14ac:dyDescent="0.45">
      <c r="A322">
        <f t="shared" si="32"/>
        <v>7</v>
      </c>
      <c r="B322">
        <f t="shared" si="33"/>
        <v>16</v>
      </c>
      <c r="C322" s="18">
        <f t="shared" si="31"/>
        <v>6.6666666666666394</v>
      </c>
      <c r="D322" s="23">
        <v>160</v>
      </c>
      <c r="E322" s="14">
        <f>Eingabemaske!B$15-(12/PI()*SIN(PI()/12*B322))*Eingabemaske!B$17</f>
        <v>24.984784023518451</v>
      </c>
      <c r="F322" s="14">
        <f t="shared" si="29"/>
        <v>25.080366769890674</v>
      </c>
      <c r="G32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2">
        <f>INDEX(Eingabemaske!$K$2:$K$50,(MATCH(B322,Eingabemaske!$F$2:$F$50)))</f>
        <v>300</v>
      </c>
      <c r="I322" s="14">
        <f>IF(Eingabemaske!B$2="Quader",1/(1/Wasser!Z323+1/Luft!Z323+((Eingabemaske!B$12/1000)/Eingabemaske!O$3))*Eingabemaske!B$6*Eingabemaske!B$7*Wasser!B323,1/(1/Wasser!Z323+1/Luft!Z323+((Eingabemaske!B$12/1000)/Eingabemaske!O$3))*(Eingabemaske!B$6/2)^2*PI()*Wasser!B323)</f>
        <v>5.7865051116080223E-2</v>
      </c>
      <c r="J322" s="14">
        <f>IF(Eingabemaske!B$2="Quader",1/(1/Wasser!AA323+1/Luft!AA323+((Eingabemaske!B$12/1000)/Eingabemaske!O$3))*(Eingabemaske!B$6*Eingabemaske!B$5+Eingabemaske!B$7*Eingabemaske!B$5)*2*Wasser!B323,1/(1/Wasser!AA323+1/Luft!AA323+((Eingabemaske!B$12/1000)/Eingabemaske!O$3))*(Eingabemaske!B$6+Eingabemaske!B$12/2000)^2*PI()*Wasser!B323)</f>
        <v>0.10015268559878784</v>
      </c>
      <c r="K322" s="14">
        <f t="shared" si="27"/>
        <v>0.15801773671486807</v>
      </c>
      <c r="L322" s="14">
        <f>IF(Eingabemaske!B$2="Quader",((Eingabemaske!B$6*Eingabemaske!B$7)+((Eingabemaske!B$5*Eingabemaske!B$6)+(Eingabemaske!B$5*Eingabemaske!B$6))*2)*0.9*5.67*10^-8*((F322+273.15)^4-(E322+273.15)^4),((Eingabemaske!B$6/2)^2*PI()+Eingabemaske!B$6*PI())*0.9*5.67*10^-8*((F322+273.15)^4-(E322+273.15)^4))</f>
        <v>0.91408011101457676</v>
      </c>
      <c r="M322" s="14">
        <f t="shared" si="28"/>
        <v>1.0720978477294447</v>
      </c>
    </row>
    <row r="323" spans="1:13" x14ac:dyDescent="0.45">
      <c r="A323">
        <f t="shared" si="32"/>
        <v>7</v>
      </c>
      <c r="B323">
        <f t="shared" si="33"/>
        <v>16.5</v>
      </c>
      <c r="C323" s="18">
        <f t="shared" si="31"/>
        <v>6.6874999999999725</v>
      </c>
      <c r="D323" s="23">
        <v>160.5</v>
      </c>
      <c r="E323" s="14">
        <f>Eingabemaske!B$15-(12/PI()*SIN(PI()/12*B323))*Eingabemaske!B$17</f>
        <v>25.117375919656649</v>
      </c>
      <c r="F323" s="14">
        <f t="shared" si="29"/>
        <v>25.957092302204352</v>
      </c>
      <c r="G32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3">
        <f>INDEX(Eingabemaske!$K$2:$K$50,(MATCH(B323,Eingabemaske!$F$2:$F$50)))</f>
        <v>300</v>
      </c>
      <c r="I323" s="14">
        <f>IF(Eingabemaske!B$2="Quader",1/(1/Wasser!Z324+1/Luft!Z324+((Eingabemaske!B$12/1000)/Eingabemaske!O$3))*Eingabemaske!B$6*Eingabemaske!B$7*Wasser!B324,1/(1/Wasser!Z324+1/Luft!Z324+((Eingabemaske!B$12/1000)/Eingabemaske!O$3))*(Eingabemaske!B$6/2)^2*PI()*Wasser!B324)</f>
        <v>1.0044928706991989</v>
      </c>
      <c r="J323" s="14">
        <f>IF(Eingabemaske!B$2="Quader",1/(1/Wasser!AA324+1/Luft!AA324+((Eingabemaske!B$12/1000)/Eingabemaske!O$3))*(Eingabemaske!B$6*Eingabemaske!B$5+Eingabemaske!B$7*Eingabemaske!B$5)*2*Wasser!B324,1/(1/Wasser!AA324+1/Luft!AA324+((Eingabemaske!B$12/1000)/Eingabemaske!O$3))*(Eingabemaske!B$6+Eingabemaske!B$12/2000)^2*PI()*Wasser!B324)</f>
        <v>1.514274585994948</v>
      </c>
      <c r="K323" s="14">
        <f t="shared" ref="K323:K338" si="34">I323+J323</f>
        <v>2.5187674566941469</v>
      </c>
      <c r="L323" s="14">
        <f>IF(Eingabemaske!B$2="Quader",((Eingabemaske!B$6*Eingabemaske!B$7)+((Eingabemaske!B$5*Eingabemaske!B$6)+(Eingabemaske!B$5*Eingabemaske!B$6))*2)*0.9*5.67*10^-8*((F323+273.15)^4-(E323+273.15)^4),((Eingabemaske!B$6/2)^2*PI()+Eingabemaske!B$6*PI())*0.9*5.67*10^-8*((F323+273.15)^4-(E323+273.15)^4))</f>
        <v>8.0712616679998188</v>
      </c>
      <c r="M323" s="14">
        <f t="shared" ref="M323:M338" si="35">K323+L323</f>
        <v>10.590029124693967</v>
      </c>
    </row>
    <row r="324" spans="1:13" x14ac:dyDescent="0.45">
      <c r="A324">
        <f t="shared" si="32"/>
        <v>7</v>
      </c>
      <c r="B324">
        <f t="shared" si="33"/>
        <v>17</v>
      </c>
      <c r="C324" s="18">
        <f t="shared" si="31"/>
        <v>6.7083333333333055</v>
      </c>
      <c r="D324" s="23">
        <v>161</v>
      </c>
      <c r="E324" s="14">
        <f>Eingabemaske!B$15-(12/PI()*SIN(PI()/12*B324))*Eingabemaske!B$17</f>
        <v>25.213738926762012</v>
      </c>
      <c r="F324" s="14">
        <f t="shared" ref="F324:F338" si="36">F323+(1/G324*(H323-I323-J323-L323)*30*60)</f>
        <v>26.80590269743902</v>
      </c>
      <c r="G32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4">
        <f>INDEX(Eingabemaske!$K$2:$K$50,(MATCH(B324,Eingabemaske!$F$2:$F$50)))</f>
        <v>300</v>
      </c>
      <c r="I324" s="14">
        <f>IF(Eingabemaske!B$2="Quader",1/(1/Wasser!Z325+1/Luft!Z325+((Eingabemaske!B$12/1000)/Eingabemaske!O$3))*Eingabemaske!B$6*Eingabemaske!B$7*Wasser!B325,1/(1/Wasser!Z325+1/Luft!Z325+((Eingabemaske!B$12/1000)/Eingabemaske!O$3))*(Eingabemaske!B$6/2)^2*PI()*Wasser!B325)</f>
        <v>2.3163886847579707</v>
      </c>
      <c r="J324" s="14">
        <f>IF(Eingabemaske!B$2="Quader",1/(1/Wasser!AA325+1/Luft!AA325+((Eingabemaske!B$12/1000)/Eingabemaske!O$3))*(Eingabemaske!B$6*Eingabemaske!B$5+Eingabemaske!B$7*Eingabemaske!B$5)*2*Wasser!B325,1/(1/Wasser!AA325+1/Luft!AA325+((Eingabemaske!B$12/1000)/Eingabemaske!O$3))*(Eingabemaske!B$6+Eingabemaske!B$12/2000)^2*PI()*Wasser!B325)</f>
        <v>3.4251588936229345</v>
      </c>
      <c r="K324" s="14">
        <f t="shared" si="34"/>
        <v>5.7415475783809047</v>
      </c>
      <c r="L324" s="14">
        <f>IF(Eingabemaske!B$2="Quader",((Eingabemaske!B$6*Eingabemaske!B$7)+((Eingabemaske!B$5*Eingabemaske!B$6)+(Eingabemaske!B$5*Eingabemaske!B$6))*2)*0.9*5.67*10^-8*((F324+273.15)^4-(E324+273.15)^4),((Eingabemaske!B$6/2)^2*PI()+Eingabemaske!B$6*PI())*0.9*5.67*10^-8*((F324+273.15)^4-(E324+273.15)^4))</f>
        <v>15.376537975603718</v>
      </c>
      <c r="M324" s="14">
        <f t="shared" si="35"/>
        <v>21.118085553984621</v>
      </c>
    </row>
    <row r="325" spans="1:13" x14ac:dyDescent="0.45">
      <c r="A325">
        <f t="shared" si="32"/>
        <v>7</v>
      </c>
      <c r="B325">
        <f t="shared" si="33"/>
        <v>17.5</v>
      </c>
      <c r="C325" s="18">
        <f t="shared" si="31"/>
        <v>6.7291666666666385</v>
      </c>
      <c r="D325" s="23">
        <v>161.5</v>
      </c>
      <c r="E325" s="14">
        <f>Eingabemaske!B$15-(12/PI()*SIN(PI()/12*B325))*Eingabemaske!B$17</f>
        <v>25.272224247066092</v>
      </c>
      <c r="F325" s="14">
        <f t="shared" si="36"/>
        <v>27.623835359913578</v>
      </c>
      <c r="G32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5">
        <f>INDEX(Eingabemaske!$K$2:$K$50,(MATCH(B325,Eingabemaske!$F$2:$F$50)))</f>
        <v>300</v>
      </c>
      <c r="I325" s="14">
        <f>IF(Eingabemaske!B$2="Quader",1/(1/Wasser!Z326+1/Luft!Z326+((Eingabemaske!B$12/1000)/Eingabemaske!O$3))*Eingabemaske!B$6*Eingabemaske!B$7*Wasser!B326,1/(1/Wasser!Z326+1/Luft!Z326+((Eingabemaske!B$12/1000)/Eingabemaske!O$3))*(Eingabemaske!B$6/2)^2*PI()*Wasser!B326)</f>
        <v>3.8485315091397263</v>
      </c>
      <c r="J325" s="14">
        <f>IF(Eingabemaske!B$2="Quader",1/(1/Wasser!AA326+1/Luft!AA326+((Eingabemaske!B$12/1000)/Eingabemaske!O$3))*(Eingabemaske!B$6*Eingabemaske!B$5+Eingabemaske!B$7*Eingabemaske!B$5)*2*Wasser!B326,1/(1/Wasser!AA326+1/Luft!AA326+((Eingabemaske!B$12/1000)/Eingabemaske!O$3))*(Eingabemaske!B$6+Eingabemaske!B$12/2000)^2*PI()*Wasser!B326)</f>
        <v>5.6435667301849355</v>
      </c>
      <c r="K325" s="14">
        <f t="shared" si="34"/>
        <v>9.4920982393246618</v>
      </c>
      <c r="L325" s="14">
        <f>IF(Eingabemaske!B$2="Quader",((Eingabemaske!B$6*Eingabemaske!B$7)+((Eingabemaske!B$5*Eingabemaske!B$6)+(Eingabemaske!B$5*Eingabemaske!B$6))*2)*0.9*5.67*10^-8*((F325+273.15)^4-(E325+273.15)^4),((Eingabemaske!B$6/2)^2*PI()+Eingabemaske!B$6*PI())*0.9*5.67*10^-8*((F325+273.15)^4-(E325+273.15)^4))</f>
        <v>22.811141124587905</v>
      </c>
      <c r="M325" s="14">
        <f t="shared" si="35"/>
        <v>32.303239363912567</v>
      </c>
    </row>
    <row r="326" spans="1:13" x14ac:dyDescent="0.45">
      <c r="A326">
        <f t="shared" si="32"/>
        <v>7</v>
      </c>
      <c r="B326">
        <f t="shared" si="33"/>
        <v>18</v>
      </c>
      <c r="C326" s="18">
        <f t="shared" si="31"/>
        <v>6.7499999999999716</v>
      </c>
      <c r="D326" s="23">
        <v>162</v>
      </c>
      <c r="E326" s="14">
        <f>Eingabemaske!B$15-(12/PI()*SIN(PI()/12*B326))*Eingabemaske!B$17</f>
        <v>25.291831180523292</v>
      </c>
      <c r="F326" s="14">
        <f t="shared" si="36"/>
        <v>28.408963088966349</v>
      </c>
      <c r="G32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6">
        <f>INDEX(Eingabemaske!$K$2:$K$50,(MATCH(B326,Eingabemaske!$F$2:$F$50)))</f>
        <v>300</v>
      </c>
      <c r="I326" s="14">
        <f>IF(Eingabemaske!B$2="Quader",1/(1/Wasser!Z327+1/Luft!Z327+((Eingabemaske!B$12/1000)/Eingabemaske!O$3))*Eingabemaske!B$6*Eingabemaske!B$7*Wasser!B327,1/(1/Wasser!Z327+1/Luft!Z327+((Eingabemaske!B$12/1000)/Eingabemaske!O$3))*(Eingabemaske!B$6/2)^2*PI()*Wasser!B327)</f>
        <v>5.5494076948837527</v>
      </c>
      <c r="J326" s="14">
        <f>IF(Eingabemaske!B$2="Quader",1/(1/Wasser!AA327+1/Luft!AA327+((Eingabemaske!B$12/1000)/Eingabemaske!O$3))*(Eingabemaske!B$6*Eingabemaske!B$5+Eingabemaske!B$7*Eingabemaske!B$5)*2*Wasser!B327,1/(1/Wasser!AA327+1/Luft!AA327+((Eingabemaske!B$12/1000)/Eingabemaske!O$3))*(Eingabemaske!B$6+Eingabemaske!B$12/2000)^2*PI()*Wasser!B327)</f>
        <v>8.1012794450963579</v>
      </c>
      <c r="K326" s="14">
        <f t="shared" si="34"/>
        <v>13.650687139980111</v>
      </c>
      <c r="L326" s="14">
        <f>IF(Eingabemaske!B$2="Quader",((Eingabemaske!B$6*Eingabemaske!B$7)+((Eingabemaske!B$5*Eingabemaske!B$6)+(Eingabemaske!B$5*Eingabemaske!B$6))*2)*0.9*5.67*10^-8*((F326+273.15)^4-(E326+273.15)^4),((Eingabemaske!B$6/2)^2*PI()+Eingabemaske!B$6*PI())*0.9*5.67*10^-8*((F326+273.15)^4-(E326+273.15)^4))</f>
        <v>30.359201900224146</v>
      </c>
      <c r="M326" s="14">
        <f t="shared" si="35"/>
        <v>44.009889040204257</v>
      </c>
    </row>
    <row r="327" spans="1:13" x14ac:dyDescent="0.45">
      <c r="A327">
        <f t="shared" si="32"/>
        <v>7</v>
      </c>
      <c r="B327">
        <f t="shared" si="33"/>
        <v>18.5</v>
      </c>
      <c r="C327" s="18">
        <f t="shared" si="31"/>
        <v>6.7708333333333046</v>
      </c>
      <c r="D327" s="23">
        <v>162.5</v>
      </c>
      <c r="E327" s="14">
        <f>Eingabemaske!B$15-(12/PI()*SIN(PI()/12*B327))*Eingabemaske!B$17</f>
        <v>25.272224247066092</v>
      </c>
      <c r="F327" s="14">
        <f t="shared" si="36"/>
        <v>29.159756389566105</v>
      </c>
      <c r="G32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7">
        <f>INDEX(Eingabemaske!$K$2:$K$50,(MATCH(B327,Eingabemaske!$F$2:$F$50)))</f>
        <v>300</v>
      </c>
      <c r="I327" s="14">
        <f>IF(Eingabemaske!B$2="Quader",1/(1/Wasser!Z328+1/Luft!Z328+((Eingabemaske!B$12/1000)/Eingabemaske!O$3))*Eingabemaske!B$6*Eingabemaske!B$7*Wasser!B328,1/(1/Wasser!Z328+1/Luft!Z328+((Eingabemaske!B$12/1000)/Eingabemaske!O$3))*(Eingabemaske!B$6/2)^2*PI()*Wasser!B328)</f>
        <v>7.389298690408487</v>
      </c>
      <c r="J327" s="14">
        <f>IF(Eingabemaske!B$2="Quader",1/(1/Wasser!AA328+1/Luft!AA328+((Eingabemaske!B$12/1000)/Eingabemaske!O$3))*(Eingabemaske!B$6*Eingabemaske!B$5+Eingabemaske!B$7*Eingabemaske!B$5)*2*Wasser!B328,1/(1/Wasser!AA328+1/Luft!AA328+((Eingabemaske!B$12/1000)/Eingabemaske!O$3))*(Eingabemaske!B$6+Eingabemaske!B$12/2000)^2*PI()*Wasser!B328)</f>
        <v>10.758507005925525</v>
      </c>
      <c r="K327" s="14">
        <f t="shared" si="34"/>
        <v>18.147805696334011</v>
      </c>
      <c r="L327" s="14">
        <f>IF(Eingabemaske!B$2="Quader",((Eingabemaske!B$6*Eingabemaske!B$7)+((Eingabemaske!B$5*Eingabemaske!B$6)+(Eingabemaske!B$5*Eingabemaske!B$6))*2)*0.9*5.67*10^-8*((F327+273.15)^4-(E327+273.15)^4),((Eingabemaske!B$6/2)^2*PI()+Eingabemaske!B$6*PI())*0.9*5.67*10^-8*((F327+273.15)^4-(E327+273.15)^4))</f>
        <v>38.001646186804017</v>
      </c>
      <c r="M327" s="14">
        <f t="shared" si="35"/>
        <v>56.149451883138028</v>
      </c>
    </row>
    <row r="328" spans="1:13" x14ac:dyDescent="0.45">
      <c r="A328">
        <f t="shared" si="32"/>
        <v>7</v>
      </c>
      <c r="B328">
        <f t="shared" si="33"/>
        <v>19</v>
      </c>
      <c r="C328" s="18">
        <f t="shared" ref="C328:C337" si="37">C327+B$1</f>
        <v>6.7916666666666377</v>
      </c>
      <c r="D328" s="23">
        <v>163</v>
      </c>
      <c r="E328" s="14">
        <f>Eingabemaske!B$15-(12/PI()*SIN(PI()/12*B328))*Eingabemaske!B$17</f>
        <v>25.213738926762012</v>
      </c>
      <c r="F328" s="14">
        <f t="shared" si="36"/>
        <v>29.874945570848471</v>
      </c>
      <c r="G32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8">
        <f>INDEX(Eingabemaske!$K$2:$K$50,(MATCH(B328,Eingabemaske!$F$2:$F$50)))</f>
        <v>300</v>
      </c>
      <c r="I328" s="14">
        <f>IF(Eingabemaske!B$2="Quader",1/(1/Wasser!Z329+1/Luft!Z329+((Eingabemaske!B$12/1000)/Eingabemaske!O$3))*Eingabemaske!B$6*Eingabemaske!B$7*Wasser!B329,1/(1/Wasser!Z329+1/Luft!Z329+((Eingabemaske!B$12/1000)/Eingabemaske!O$3))*(Eingabemaske!B$6/2)^2*PI()*Wasser!B329)</f>
        <v>9.3467534701441952</v>
      </c>
      <c r="J328" s="14">
        <f>IF(Eingabemaske!B$2="Quader",1/(1/Wasser!AA329+1/Luft!AA329+((Eingabemaske!B$12/1000)/Eingabemaske!O$3))*(Eingabemaske!B$6*Eingabemaske!B$5+Eingabemaske!B$7*Eingabemaske!B$5)*2*Wasser!B329,1/(1/Wasser!AA329+1/Luft!AA329+((Eingabemaske!B$12/1000)/Eingabemaske!O$3))*(Eingabemaske!B$6+Eingabemaske!B$12/2000)^2*PI()*Wasser!B329)</f>
        <v>13.58615081021737</v>
      </c>
      <c r="K328" s="14">
        <f t="shared" si="34"/>
        <v>22.932904280361566</v>
      </c>
      <c r="L328" s="14">
        <f>IF(Eingabemaske!B$2="Quader",((Eingabemaske!B$6*Eingabemaske!B$7)+((Eingabemaske!B$5*Eingabemaske!B$6)+(Eingabemaske!B$5*Eingabemaske!B$6))*2)*0.9*5.67*10^-8*((F328+273.15)^4-(E328+273.15)^4),((Eingabemaske!B$6/2)^2*PI()+Eingabemaske!B$6*PI())*0.9*5.67*10^-8*((F328+273.15)^4-(E328+273.15)^4))</f>
        <v>45.714942193104591</v>
      </c>
      <c r="M328" s="14">
        <f t="shared" si="35"/>
        <v>68.64784647346616</v>
      </c>
    </row>
    <row r="329" spans="1:13" x14ac:dyDescent="0.45">
      <c r="A329">
        <f t="shared" si="32"/>
        <v>7</v>
      </c>
      <c r="B329">
        <f t="shared" si="33"/>
        <v>19.5</v>
      </c>
      <c r="C329" s="18">
        <f t="shared" si="37"/>
        <v>6.8124999999999707</v>
      </c>
      <c r="D329" s="23">
        <v>163.5</v>
      </c>
      <c r="E329" s="14">
        <f>Eingabemaske!B$15-(12/PI()*SIN(PI()/12*B329))*Eingabemaske!B$17</f>
        <v>25.117375919656652</v>
      </c>
      <c r="F329" s="14">
        <f t="shared" si="36"/>
        <v>30.553478215315849</v>
      </c>
      <c r="G329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29">
        <f>INDEX(Eingabemaske!$K$2:$K$50,(MATCH(B329,Eingabemaske!$F$2:$F$50)))</f>
        <v>300</v>
      </c>
      <c r="I329" s="14">
        <f>IF(Eingabemaske!B$2="Quader",1/(1/Wasser!Z330+1/Luft!Z330+((Eingabemaske!B$12/1000)/Eingabemaske!O$3))*Eingabemaske!B$6*Eingabemaske!B$7*Wasser!B330,1/(1/Wasser!Z330+1/Luft!Z330+((Eingabemaske!B$12/1000)/Eingabemaske!O$3))*(Eingabemaske!B$6/2)^2*PI()*Wasser!B330)</f>
        <v>11.403745766330776</v>
      </c>
      <c r="J329" s="14">
        <f>IF(Eingabemaske!B$2="Quader",1/(1/Wasser!AA330+1/Luft!AA330+((Eingabemaske!B$12/1000)/Eingabemaske!O$3))*(Eingabemaske!B$6*Eingabemaske!B$5+Eingabemaske!B$7*Eingabemaske!B$5)*2*Wasser!B330,1/(1/Wasser!AA330+1/Luft!AA330+((Eingabemaske!B$12/1000)/Eingabemaske!O$3))*(Eingabemaske!B$6+Eingabemaske!B$12/2000)^2*PI()*Wasser!B330)</f>
        <v>16.559405128183247</v>
      </c>
      <c r="K329" s="14">
        <f t="shared" si="34"/>
        <v>27.963150894514023</v>
      </c>
      <c r="L329" s="14">
        <f>IF(Eingabemaske!B$2="Quader",((Eingabemaske!B$6*Eingabemaske!B$7)+((Eingabemaske!B$5*Eingabemaske!B$6)+(Eingabemaske!B$5*Eingabemaske!B$6))*2)*0.9*5.67*10^-8*((F329+273.15)^4-(E329+273.15)^4),((Eingabemaske!B$6/2)^2*PI()+Eingabemaske!B$6*PI())*0.9*5.67*10^-8*((F329+273.15)^4-(E329+273.15)^4))</f>
        <v>53.47088856267365</v>
      </c>
      <c r="M329" s="14">
        <f t="shared" si="35"/>
        <v>81.43403945718768</v>
      </c>
    </row>
    <row r="330" spans="1:13" x14ac:dyDescent="0.45">
      <c r="A330">
        <f t="shared" si="32"/>
        <v>7</v>
      </c>
      <c r="B330">
        <f t="shared" si="33"/>
        <v>20</v>
      </c>
      <c r="C330" s="18">
        <f t="shared" si="37"/>
        <v>6.8333333333333037</v>
      </c>
      <c r="D330" s="23">
        <v>164</v>
      </c>
      <c r="E330" s="14">
        <f>Eingabemaske!B$15-(12/PI()*SIN(PI()/12*B330))*Eingabemaske!B$17</f>
        <v>24.984784023518451</v>
      </c>
      <c r="F330" s="14">
        <f t="shared" si="36"/>
        <v>31.194510239168</v>
      </c>
      <c r="G330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0">
        <f>INDEX(Eingabemaske!$K$2:$K$50,(MATCH(B330,Eingabemaske!$F$2:$F$50)))</f>
        <v>300</v>
      </c>
      <c r="I330" s="14">
        <f>IF(Eingabemaske!B$2="Quader",1/(1/Wasser!Z331+1/Luft!Z331+((Eingabemaske!B$12/1000)/Eingabemaske!O$3))*Eingabemaske!B$6*Eingabemaske!B$7*Wasser!B331,1/(1/Wasser!Z331+1/Luft!Z331+((Eingabemaske!B$12/1000)/Eingabemaske!O$3))*(Eingabemaske!B$6/2)^2*PI()*Wasser!B331)</f>
        <v>13.543483724156134</v>
      </c>
      <c r="J330" s="14">
        <f>IF(Eingabemaske!B$2="Quader",1/(1/Wasser!AA331+1/Luft!AA331+((Eingabemaske!B$12/1000)/Eingabemaske!O$3))*(Eingabemaske!B$6*Eingabemaske!B$5+Eingabemaske!B$7*Eingabemaske!B$5)*2*Wasser!B331,1/(1/Wasser!AA331+1/Luft!AA331+((Eingabemaske!B$12/1000)/Eingabemaske!O$3))*(Eingabemaske!B$6+Eingabemaske!B$12/2000)^2*PI()*Wasser!B331)</f>
        <v>19.654844099687697</v>
      </c>
      <c r="K330" s="14">
        <f t="shared" si="34"/>
        <v>33.198327823843833</v>
      </c>
      <c r="L330" s="14">
        <f>IF(Eingabemaske!B$2="Quader",((Eingabemaske!B$6*Eingabemaske!B$7)+((Eingabemaske!B$5*Eingabemaske!B$6)+(Eingabemaske!B$5*Eingabemaske!B$6))*2)*0.9*5.67*10^-8*((F330+273.15)^4-(E330+273.15)^4),((Eingabemaske!B$6/2)^2*PI()+Eingabemaske!B$6*PI())*0.9*5.67*10^-8*((F330+273.15)^4-(E330+273.15)^4))</f>
        <v>61.236863239619396</v>
      </c>
      <c r="M330" s="14">
        <f t="shared" si="35"/>
        <v>94.435191063463236</v>
      </c>
    </row>
    <row r="331" spans="1:13" x14ac:dyDescent="0.45">
      <c r="A331">
        <f t="shared" si="32"/>
        <v>7</v>
      </c>
      <c r="B331">
        <f t="shared" si="33"/>
        <v>20.5</v>
      </c>
      <c r="C331" s="18">
        <f t="shared" si="37"/>
        <v>6.8541666666666368</v>
      </c>
      <c r="D331" s="23">
        <v>164.5</v>
      </c>
      <c r="E331" s="14">
        <f>Eingabemaske!B$15-(12/PI()*SIN(PI()/12*B331))*Eingabemaske!B$17</f>
        <v>24.818231922451762</v>
      </c>
      <c r="F331" s="14">
        <f t="shared" si="36"/>
        <v>31.797411190341304</v>
      </c>
      <c r="G331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1">
        <f>INDEX(Eingabemaske!$K$2:$K$50,(MATCH(B331,Eingabemaske!$F$2:$F$50)))</f>
        <v>300</v>
      </c>
      <c r="I331" s="14">
        <f>IF(Eingabemaske!B$2="Quader",1/(1/Wasser!Z332+1/Luft!Z332+((Eingabemaske!B$12/1000)/Eingabemaske!O$3))*Eingabemaske!B$6*Eingabemaske!B$7*Wasser!B332,1/(1/Wasser!Z332+1/Luft!Z332+((Eingabemaske!B$12/1000)/Eingabemaske!O$3))*(Eingabemaske!B$6/2)^2*PI()*Wasser!B332)</f>
        <v>15.74931178000269</v>
      </c>
      <c r="J331" s="14">
        <f>IF(Eingabemaske!B$2="Quader",1/(1/Wasser!AA332+1/Luft!AA332+((Eingabemaske!B$12/1000)/Eingabemaske!O$3))*(Eingabemaske!B$6*Eingabemaske!B$5+Eingabemaske!B$7*Eingabemaske!B$5)*2*Wasser!B332,1/(1/Wasser!AA332+1/Luft!AA332+((Eingabemaske!B$12/1000)/Eingabemaske!O$3))*(Eingabemaske!B$6+Eingabemaske!B$12/2000)^2*PI()*Wasser!B332)</f>
        <v>22.848955041802753</v>
      </c>
      <c r="K331" s="14">
        <f t="shared" si="34"/>
        <v>38.598266821805446</v>
      </c>
      <c r="L331" s="14">
        <f>IF(Eingabemaske!B$2="Quader",((Eingabemaske!B$6*Eingabemaske!B$7)+((Eingabemaske!B$5*Eingabemaske!B$6)+(Eingabemaske!B$5*Eingabemaske!B$6))*2)*0.9*5.67*10^-8*((F331+273.15)^4-(E331+273.15)^4),((Eingabemaske!B$6/2)^2*PI()+Eingabemaske!B$6*PI())*0.9*5.67*10^-8*((F331+273.15)^4-(E331+273.15)^4))</f>
        <v>68.976344189536832</v>
      </c>
      <c r="M331" s="14">
        <f t="shared" si="35"/>
        <v>107.57461101134228</v>
      </c>
    </row>
    <row r="332" spans="1:13" x14ac:dyDescent="0.45">
      <c r="A332">
        <f t="shared" si="32"/>
        <v>7</v>
      </c>
      <c r="B332">
        <f t="shared" si="33"/>
        <v>21</v>
      </c>
      <c r="C332" s="18">
        <f t="shared" si="37"/>
        <v>6.8749999999999698</v>
      </c>
      <c r="D332" s="23">
        <v>165</v>
      </c>
      <c r="E332" s="14">
        <f>Eingabemaske!B$15-(12/PI()*SIN(PI()/12*B332))*Eingabemaske!B$17</f>
        <v>24.620569369082791</v>
      </c>
      <c r="F332" s="14">
        <f t="shared" si="36"/>
        <v>32.361775541668436</v>
      </c>
      <c r="G332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2">
        <f>INDEX(Eingabemaske!$K$2:$K$50,(MATCH(B332,Eingabemaske!$F$2:$F$50)))</f>
        <v>300</v>
      </c>
      <c r="I332" s="14">
        <f>IF(Eingabemaske!B$2="Quader",1/(1/Wasser!Z333+1/Luft!Z333+((Eingabemaske!B$12/1000)/Eingabemaske!O$3))*Eingabemaske!B$6*Eingabemaske!B$7*Wasser!B333,1/(1/Wasser!Z333+1/Luft!Z333+((Eingabemaske!B$12/1000)/Eingabemaske!O$3))*(Eingabemaske!B$6/2)^2*PI()*Wasser!B333)</f>
        <v>18.004156763928744</v>
      </c>
      <c r="J332" s="14">
        <f>IF(Eingabemaske!B$2="Quader",1/(1/Wasser!AA333+1/Luft!AA333+((Eingabemaske!B$12/1000)/Eingabemaske!O$3))*(Eingabemaske!B$6*Eingabemaske!B$5+Eingabemaske!B$7*Eingabemaske!B$5)*2*Wasser!B333,1/(1/Wasser!AA333+1/Luft!AA333+((Eingabemaske!B$12/1000)/Eingabemaske!O$3))*(Eingabemaske!B$6+Eingabemaske!B$12/2000)^2*PI()*Wasser!B333)</f>
        <v>26.117399977576731</v>
      </c>
      <c r="K332" s="14">
        <f t="shared" si="34"/>
        <v>44.121556741505472</v>
      </c>
      <c r="L332" s="14">
        <f>IF(Eingabemaske!B$2="Quader",((Eingabemaske!B$6*Eingabemaske!B$7)+((Eingabemaske!B$5*Eingabemaske!B$6)+(Eingabemaske!B$5*Eingabemaske!B$6))*2)*0.9*5.67*10^-8*((F332+273.15)^4-(E332+273.15)^4),((Eingabemaske!B$6/2)^2*PI()+Eingabemaske!B$6*PI())*0.9*5.67*10^-8*((F332+273.15)^4-(E332+273.15)^4))</f>
        <v>76.649611327676709</v>
      </c>
      <c r="M332" s="14">
        <f t="shared" si="35"/>
        <v>120.77116806918218</v>
      </c>
    </row>
    <row r="333" spans="1:13" x14ac:dyDescent="0.45">
      <c r="A333">
        <f t="shared" si="32"/>
        <v>7</v>
      </c>
      <c r="B333">
        <f t="shared" si="33"/>
        <v>21.5</v>
      </c>
      <c r="C333" s="18">
        <f t="shared" si="37"/>
        <v>6.8958333333333028</v>
      </c>
      <c r="D333" s="23">
        <v>165.5</v>
      </c>
      <c r="E333" s="14">
        <f>Eingabemaske!B$15-(12/PI()*SIN(PI()/12*B333))*Eingabemaske!B$17</f>
        <v>24.395178424502102</v>
      </c>
      <c r="F333" s="14">
        <f t="shared" si="36"/>
        <v>32.887435715740985</v>
      </c>
      <c r="G333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3">
        <f>INDEX(Eingabemaske!$K$2:$K$50,(MATCH(B333,Eingabemaske!$F$2:$F$50)))</f>
        <v>300</v>
      </c>
      <c r="I333" s="14">
        <f>IF(Eingabemaske!B$2="Quader",1/(1/Wasser!Z334+1/Luft!Z334+((Eingabemaske!B$12/1000)/Eingabemaske!O$3))*Eingabemaske!B$6*Eingabemaske!B$7*Wasser!B334,1/(1/Wasser!Z334+1/Luft!Z334+((Eingabemaske!B$12/1000)/Eingabemaske!O$3))*(Eingabemaske!B$6/2)^2*PI()*Wasser!B334)</f>
        <v>20.290285472898272</v>
      </c>
      <c r="J333" s="14">
        <f>IF(Eingabemaske!B$2="Quader",1/(1/Wasser!AA334+1/Luft!AA334+((Eingabemaske!B$12/1000)/Eingabemaske!O$3))*(Eingabemaske!B$6*Eingabemaske!B$5+Eingabemaske!B$7*Eingabemaske!B$5)*2*Wasser!B334,1/(1/Wasser!AA334+1/Luft!AA334+((Eingabemaske!B$12/1000)/Eingabemaske!O$3))*(Eingabemaske!B$6+Eingabemaske!B$12/2000)^2*PI()*Wasser!B334)</f>
        <v>29.434699702378321</v>
      </c>
      <c r="K333" s="14">
        <f t="shared" si="34"/>
        <v>49.724985175276593</v>
      </c>
      <c r="L333" s="14">
        <f>IF(Eingabemaske!B$2="Quader",((Eingabemaske!B$6*Eingabemaske!B$7)+((Eingabemaske!B$5*Eingabemaske!B$6)+(Eingabemaske!B$5*Eingabemaske!B$6))*2)*0.9*5.67*10^-8*((F333+273.15)^4-(E333+273.15)^4),((Eingabemaske!B$6/2)^2*PI()+Eingabemaske!B$6*PI())*0.9*5.67*10^-8*((F333+273.15)^4-(E333+273.15)^4))</f>
        <v>84.214571703369032</v>
      </c>
      <c r="M333" s="14">
        <f t="shared" si="35"/>
        <v>133.93955687864562</v>
      </c>
    </row>
    <row r="334" spans="1:13" x14ac:dyDescent="0.45">
      <c r="A334">
        <f t="shared" si="32"/>
        <v>7</v>
      </c>
      <c r="B334">
        <f t="shared" si="33"/>
        <v>22</v>
      </c>
      <c r="C334" s="18">
        <f t="shared" si="37"/>
        <v>6.9166666666666359</v>
      </c>
      <c r="D334" s="23">
        <v>166</v>
      </c>
      <c r="E334" s="14">
        <f>Eingabemaske!B$15-(12/PI()*SIN(PI()/12*B334))*Eingabemaske!B$17</f>
        <v>24.145915590261648</v>
      </c>
      <c r="F334" s="14">
        <f t="shared" si="36"/>
        <v>33.374474327204069</v>
      </c>
      <c r="G334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4">
        <f>INDEX(Eingabemaske!$K$2:$K$50,(MATCH(B334,Eingabemaske!$F$2:$F$50)))</f>
        <v>300</v>
      </c>
      <c r="I334" s="14">
        <f>IF(Eingabemaske!B$2="Quader",1/(1/Wasser!Z335+1/Luft!Z335+((Eingabemaske!B$12/1000)/Eingabemaske!O$3))*Eingabemaske!B$6*Eingabemaske!B$7*Wasser!B335,1/(1/Wasser!Z335+1/Luft!Z335+((Eingabemaske!B$12/1000)/Eingabemaske!O$3))*(Eingabemaske!B$6/2)^2*PI()*Wasser!B335)</f>
        <v>22.589259852985258</v>
      </c>
      <c r="J334" s="14">
        <f>IF(Eingabemaske!B$2="Quader",1/(1/Wasser!AA335+1/Luft!AA335+((Eingabemaske!B$12/1000)/Eingabemaske!O$3))*(Eingabemaske!B$6*Eingabemaske!B$5+Eingabemaske!B$7*Eingabemaske!B$5)*2*Wasser!B335,1/(1/Wasser!AA335+1/Luft!AA335+((Eingabemaske!B$12/1000)/Eingabemaske!O$3))*(Eingabemaske!B$6+Eingabemaske!B$12/2000)^2*PI()*Wasser!B335)</f>
        <v>32.774190390770912</v>
      </c>
      <c r="K334" s="14">
        <f t="shared" si="34"/>
        <v>55.363450243756169</v>
      </c>
      <c r="L334" s="14">
        <f>IF(Eingabemaske!B$2="Quader",((Eingabemaske!B$6*Eingabemaske!B$7)+((Eingabemaske!B$5*Eingabemaske!B$6)+(Eingabemaske!B$5*Eingabemaske!B$6))*2)*0.9*5.67*10^-8*((F334+273.15)^4-(E334+273.15)^4),((Eingabemaske!B$6/2)^2*PI()+Eingabemaske!B$6*PI())*0.9*5.67*10^-8*((F334+273.15)^4-(E334+273.15)^4))</f>
        <v>91.627663072897519</v>
      </c>
      <c r="M334" s="14">
        <f t="shared" si="35"/>
        <v>146.9911133166537</v>
      </c>
    </row>
    <row r="335" spans="1:13" x14ac:dyDescent="0.45">
      <c r="A335">
        <f t="shared" si="32"/>
        <v>7</v>
      </c>
      <c r="B335">
        <f t="shared" si="33"/>
        <v>22.5</v>
      </c>
      <c r="C335" s="18">
        <f t="shared" si="37"/>
        <v>6.9374999999999689</v>
      </c>
      <c r="D335" s="23">
        <v>166.5</v>
      </c>
      <c r="E335" s="14">
        <f>Eingabemaske!B$15-(12/PI()*SIN(PI()/12*B335))*Eingabemaske!B$17</f>
        <v>23.877045822563989</v>
      </c>
      <c r="F335" s="14">
        <f t="shared" si="36"/>
        <v>33.823234033676194</v>
      </c>
      <c r="G335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5">
        <f>INDEX(Eingabemaske!$K$2:$K$50,(MATCH(B335,Eingabemaske!$F$2:$F$50)))</f>
        <v>300</v>
      </c>
      <c r="I335" s="14">
        <f>IF(Eingabemaske!B$2="Quader",1/(1/Wasser!Z336+1/Luft!Z336+((Eingabemaske!B$12/1000)/Eingabemaske!O$3))*Eingabemaske!B$6*Eingabemaske!B$7*Wasser!B336,1/(1/Wasser!Z336+1/Luft!Z336+((Eingabemaske!B$12/1000)/Eingabemaske!O$3))*(Eingabemaske!B$6/2)^2*PI()*Wasser!B336)</f>
        <v>24.882026925830957</v>
      </c>
      <c r="J335" s="14">
        <f>IF(Eingabemaske!B$2="Quader",1/(1/Wasser!AA336+1/Luft!AA336+((Eingabemaske!B$12/1000)/Eingabemaske!O$3))*(Eingabemaske!B$6*Eingabemaske!B$5+Eingabemaske!B$7*Eingabemaske!B$5)*2*Wasser!B336,1/(1/Wasser!AA336+1/Luft!AA336+((Eingabemaske!B$12/1000)/Eingabemaske!O$3))*(Eingabemaske!B$6+Eingabemaske!B$12/2000)^2*PI()*Wasser!B336)</f>
        <v>36.108169463559236</v>
      </c>
      <c r="K335" s="14">
        <f t="shared" si="34"/>
        <v>60.990196389390192</v>
      </c>
      <c r="L335" s="14">
        <f>IF(Eingabemaske!B$2="Quader",((Eingabemaske!B$6*Eingabemaske!B$7)+((Eingabemaske!B$5*Eingabemaske!B$6)+(Eingabemaske!B$5*Eingabemaske!B$6))*2)*0.9*5.67*10^-8*((F335+273.15)^4-(E335+273.15)^4),((Eingabemaske!B$6/2)^2*PI()+Eingabemaske!B$6*PI())*0.9*5.67*10^-8*((F335+273.15)^4-(E335+273.15)^4))</f>
        <v>98.844797440063829</v>
      </c>
      <c r="M335" s="14">
        <f t="shared" si="35"/>
        <v>159.83499382945402</v>
      </c>
    </row>
    <row r="336" spans="1:13" x14ac:dyDescent="0.45">
      <c r="A336">
        <f t="shared" si="32"/>
        <v>7</v>
      </c>
      <c r="B336">
        <f t="shared" si="33"/>
        <v>23</v>
      </c>
      <c r="C336" s="18">
        <f t="shared" si="37"/>
        <v>6.958333333333302</v>
      </c>
      <c r="D336" s="23">
        <v>167</v>
      </c>
      <c r="E336" s="14">
        <f>Eingabemaske!B$15-(12/PI()*SIN(PI()/12*B336))*Eingabemaske!B$17</f>
        <v>23.593169557679225</v>
      </c>
      <c r="F336" s="14">
        <f t="shared" si="36"/>
        <v>34.234323927800645</v>
      </c>
      <c r="G336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6">
        <f>INDEX(Eingabemaske!$K$2:$K$50,(MATCH(B336,Eingabemaske!$F$2:$F$50)))</f>
        <v>0</v>
      </c>
      <c r="I336" s="14">
        <f>IF(Eingabemaske!B$2="Quader",1/(1/Wasser!Z337+1/Luft!Z337+((Eingabemaske!B$12/1000)/Eingabemaske!O$3))*Eingabemaske!B$6*Eingabemaske!B$7*Wasser!B337,1/(1/Wasser!Z337+1/Luft!Z337+((Eingabemaske!B$12/1000)/Eingabemaske!O$3))*(Eingabemaske!B$6/2)^2*PI()*Wasser!B337)</f>
        <v>27.149104550886243</v>
      </c>
      <c r="J336" s="14">
        <f>IF(Eingabemaske!B$2="Quader",1/(1/Wasser!AA337+1/Luft!AA337+((Eingabemaske!B$12/1000)/Eingabemaske!O$3))*(Eingabemaske!B$6*Eingabemaske!B$5+Eingabemaske!B$7*Eingabemaske!B$5)*2*Wasser!B337,1/(1/Wasser!AA337+1/Luft!AA337+((Eingabemaske!B$12/1000)/Eingabemaske!O$3))*(Eingabemaske!B$6+Eingabemaske!B$12/2000)^2*PI()*Wasser!B337)</f>
        <v>39.408178643602795</v>
      </c>
      <c r="K336" s="14">
        <f t="shared" si="34"/>
        <v>66.557283194489031</v>
      </c>
      <c r="L336" s="14">
        <f>IF(Eingabemaske!B$2="Quader",((Eingabemaske!B$6*Eingabemaske!B$7)+((Eingabemaske!B$5*Eingabemaske!B$6)+(Eingabemaske!B$5*Eingabemaske!B$6))*2)*0.9*5.67*10^-8*((F336+273.15)^4-(E336+273.15)^4),((Eingabemaske!B$6/2)^2*PI()+Eingabemaske!B$6*PI())*0.9*5.67*10^-8*((F336+273.15)^4-(E336+273.15)^4))</f>
        <v>105.82231041648033</v>
      </c>
      <c r="M336" s="14">
        <f t="shared" si="35"/>
        <v>172.37959361096938</v>
      </c>
    </row>
    <row r="337" spans="1:13" x14ac:dyDescent="0.45">
      <c r="A337">
        <f t="shared" si="32"/>
        <v>7</v>
      </c>
      <c r="B337">
        <f t="shared" si="33"/>
        <v>23.5</v>
      </c>
      <c r="C337" s="18">
        <f t="shared" si="37"/>
        <v>6.979166666666635</v>
      </c>
      <c r="D337" s="23">
        <v>167.5</v>
      </c>
      <c r="E337" s="14">
        <f>Eingabemaske!B$15-(12/PI()*SIN(PI()/12*B337))*Eingabemaske!B$17</f>
        <v>23.299143997204894</v>
      </c>
      <c r="F337" s="14">
        <f t="shared" si="36"/>
        <v>33.728751882232253</v>
      </c>
      <c r="G337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7">
        <f>INDEX(Eingabemaske!$K$2:$K$50,(MATCH(B337,Eingabemaske!$F$2:$F$50)))</f>
        <v>0</v>
      </c>
      <c r="I337" s="14">
        <f>IF(Eingabemaske!B$2="Quader",1/(1/Wasser!Z338+1/Luft!Z338+((Eingabemaske!B$12/1000)/Eingabemaske!O$3))*Eingabemaske!B$6*Eingabemaske!B$7*Wasser!B338,1/(1/Wasser!Z338+1/Luft!Z338+((Eingabemaske!B$12/1000)/Eingabemaske!O$3))*(Eingabemaske!B$6/2)^2*PI()*Wasser!B338)</f>
        <v>26.473964391447083</v>
      </c>
      <c r="J337" s="14">
        <f>IF(Eingabemaske!B$2="Quader",1/(1/Wasser!AA338+1/Luft!AA338+((Eingabemaske!B$12/1000)/Eingabemaske!O$3))*(Eingabemaske!B$6*Eingabemaske!B$5+Eingabemaske!B$7*Eingabemaske!B$5)*2*Wasser!B338,1/(1/Wasser!AA338+1/Luft!AA338+((Eingabemaske!B$12/1000)/Eingabemaske!O$3))*(Eingabemaske!B$6+Eingabemaske!B$12/2000)^2*PI()*Wasser!B338)</f>
        <v>38.422181927536315</v>
      </c>
      <c r="K337" s="14">
        <f t="shared" si="34"/>
        <v>64.896146318983398</v>
      </c>
      <c r="L337" s="14">
        <f>IF(Eingabemaske!B$2="Quader",((Eingabemaske!B$6*Eingabemaske!B$7)+((Eingabemaske!B$5*Eingabemaske!B$6)+(Eingabemaske!B$5*Eingabemaske!B$6))*2)*0.9*5.67*10^-8*((F337+273.15)^4-(E337+273.15)^4),((Eingabemaske!B$6/2)^2*PI()+Eingabemaske!B$6*PI())*0.9*5.67*10^-8*((F337+273.15)^4-(E337+273.15)^4))</f>
        <v>103.30609220800798</v>
      </c>
      <c r="M337" s="14">
        <f t="shared" si="35"/>
        <v>168.20223852699138</v>
      </c>
    </row>
    <row r="338" spans="1:13" x14ac:dyDescent="0.45">
      <c r="A338">
        <v>7</v>
      </c>
      <c r="B338">
        <f t="shared" si="33"/>
        <v>24</v>
      </c>
      <c r="C338" s="18">
        <f t="shared" ref="C338" si="38">C337+B$1</f>
        <v>6.999999999999968</v>
      </c>
      <c r="D338" s="23">
        <v>168</v>
      </c>
      <c r="E338" s="14">
        <f>Eingabemaske!B$15-(12/PI()*SIN(PI()/12*B338))*Eingabemaske!B$17</f>
        <v>23</v>
      </c>
      <c r="F338" s="14">
        <f t="shared" si="36"/>
        <v>33.235431599825795</v>
      </c>
      <c r="G338" s="6">
        <f>IF(Eingabemaske!B$2="Quader",Eingabemaske!B$7*Eingabemaske!B$6*Eingabemaske!B$5*(Eingabemaske!B$23/100)*998.2*4179+(Eingabemaske!B$6*Eingabemaske!B$7*(Eingabemaske!B$12/1000)*2+Eingabemaske!B$5*Eingabemaske!B$6*(Eingabemaske!B$12/1000)*2+Eingabemaske!B$5*Eingabemaske!B$7*(Eingabemaske!B$12/1000)*2)*Eingabemaske!P$3*Eingabemaske!N$3,(Eingabemaske!B$6/2)^2*PI()*Eingabemaske!B$5*(Eingabemaske!B$23/100)*998.2*4179+(((Eingabemaske!B$6+Eingabemaske!B$12/1000)^2-Eingabemaske!B$6^2)*PI()*1/4+(Eingabemaske!B$6+Eingabemaske!B$12/1000)^2*(Eingabemaske!B$12/1000))*Eingabemaske!P$3*Eingabemaske!N$3)</f>
        <v>613727.10619493457</v>
      </c>
      <c r="H338">
        <f>INDEX(Eingabemaske!$K$2:$K$50,(MATCH(B338,Eingabemaske!$F$2:$F$50)))</f>
        <v>0</v>
      </c>
      <c r="I338" s="14">
        <f>IF(Eingabemaske!B$2="Quader",1/(1/Wasser!Z339+1/Luft!Z339+((Eingabemaske!B$12/1000)/Eingabemaske!O$3))*Eingabemaske!B$6*Eingabemaske!B$7*Wasser!B339,1/(1/Wasser!Z339+1/Luft!Z339+((Eingabemaske!B$12/1000)/Eingabemaske!O$3))*(Eingabemaske!B$6/2)^2*PI()*Wasser!B339)</f>
        <v>25.858414883974913</v>
      </c>
      <c r="J338" s="14">
        <f>IF(Eingabemaske!B$2="Quader",1/(1/Wasser!AA339+1/Luft!AA339+((Eingabemaske!B$12/1000)/Eingabemaske!O$3))*(Eingabemaske!B$6*Eingabemaske!B$5+Eingabemaske!B$7*Eingabemaske!B$5)*2*Wasser!B339,1/(1/Wasser!AA339+1/Luft!AA339+((Eingabemaske!B$12/1000)/Eingabemaske!O$3))*(Eingabemaske!B$6+Eingabemaske!B$12/2000)^2*PI()*Wasser!B339)</f>
        <v>37.523324201339555</v>
      </c>
      <c r="K338" s="14">
        <f t="shared" si="34"/>
        <v>63.381739085314464</v>
      </c>
      <c r="L338" s="14">
        <f>IF(Eingabemaske!B$2="Quader",((Eingabemaske!B$6*Eingabemaske!B$7)+((Eingabemaske!B$5*Eingabemaske!B$6)+(Eingabemaske!B$5*Eingabemaske!B$6))*2)*0.9*5.67*10^-8*((F338+273.15)^4-(E338+273.15)^4),((Eingabemaske!B$6/2)^2*PI()+Eingabemaske!B$6*PI())*0.9*5.67*10^-8*((F338+273.15)^4-(E338+273.15)^4))</f>
        <v>100.98275354189468</v>
      </c>
      <c r="M338" s="14">
        <f t="shared" si="35"/>
        <v>164.36449262720913</v>
      </c>
    </row>
    <row r="339" spans="1:13" x14ac:dyDescent="0.45">
      <c r="C339" s="18"/>
    </row>
    <row r="340" spans="1:13" x14ac:dyDescent="0.45">
      <c r="C340" s="18"/>
    </row>
    <row r="341" spans="1:13" x14ac:dyDescent="0.45">
      <c r="C341" s="18"/>
    </row>
    <row r="342" spans="1:13" x14ac:dyDescent="0.45">
      <c r="C342" s="18"/>
    </row>
    <row r="343" spans="1:13" x14ac:dyDescent="0.45">
      <c r="C343" s="18"/>
    </row>
    <row r="344" spans="1:13" x14ac:dyDescent="0.45">
      <c r="C344" s="18"/>
    </row>
    <row r="345" spans="1:13" x14ac:dyDescent="0.45">
      <c r="C345" s="18"/>
    </row>
    <row r="346" spans="1:13" x14ac:dyDescent="0.45">
      <c r="C346" s="18"/>
    </row>
    <row r="347" spans="1:13" x14ac:dyDescent="0.45">
      <c r="C347" s="18"/>
    </row>
    <row r="348" spans="1:13" x14ac:dyDescent="0.45">
      <c r="C348" s="18"/>
    </row>
    <row r="349" spans="1:13" x14ac:dyDescent="0.45">
      <c r="C349" s="18"/>
    </row>
    <row r="350" spans="1:13" x14ac:dyDescent="0.45">
      <c r="C350" s="18"/>
    </row>
    <row r="351" spans="1:13" x14ac:dyDescent="0.45">
      <c r="C351" s="18"/>
    </row>
    <row r="352" spans="1:13" x14ac:dyDescent="0.45">
      <c r="C352" s="18"/>
    </row>
    <row r="353" spans="3:3" x14ac:dyDescent="0.45">
      <c r="C353" s="18"/>
    </row>
    <row r="354" spans="3:3" x14ac:dyDescent="0.45">
      <c r="C354" s="18"/>
    </row>
    <row r="355" spans="3:3" x14ac:dyDescent="0.45">
      <c r="C355" s="18"/>
    </row>
    <row r="356" spans="3:3" x14ac:dyDescent="0.45">
      <c r="C356" s="18"/>
    </row>
    <row r="357" spans="3:3" x14ac:dyDescent="0.45">
      <c r="C357" s="18"/>
    </row>
    <row r="358" spans="3:3" x14ac:dyDescent="0.45">
      <c r="C358" s="18"/>
    </row>
    <row r="359" spans="3:3" x14ac:dyDescent="0.45">
      <c r="C359" s="18"/>
    </row>
    <row r="360" spans="3:3" x14ac:dyDescent="0.45">
      <c r="C360" s="18"/>
    </row>
    <row r="361" spans="3:3" x14ac:dyDescent="0.45">
      <c r="C361" s="18"/>
    </row>
    <row r="362" spans="3:3" x14ac:dyDescent="0.45">
      <c r="C362" s="18"/>
    </row>
    <row r="363" spans="3:3" x14ac:dyDescent="0.45">
      <c r="C363" s="18"/>
    </row>
    <row r="364" spans="3:3" x14ac:dyDescent="0.45">
      <c r="C364" s="18"/>
    </row>
    <row r="365" spans="3:3" x14ac:dyDescent="0.45">
      <c r="C365" s="18"/>
    </row>
    <row r="366" spans="3:3" x14ac:dyDescent="0.45">
      <c r="C366" s="18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4" zoomScaleNormal="100" workbookViewId="0">
      <selection activeCell="K105" sqref="K10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9"/>
  <sheetViews>
    <sheetView topLeftCell="K9" workbookViewId="0">
      <selection activeCell="AA9" sqref="AA9"/>
    </sheetView>
  </sheetViews>
  <sheetFormatPr baseColWidth="10" defaultRowHeight="14.25" x14ac:dyDescent="0.45"/>
  <cols>
    <col min="1" max="1" width="13.6640625" customWidth="1"/>
    <col min="2" max="3" width="10.6640625" style="4" customWidth="1"/>
    <col min="4" max="4" width="10.6640625" style="14"/>
    <col min="7" max="8" width="10.6640625" style="4"/>
    <col min="9" max="9" width="12.53125" style="6" customWidth="1"/>
    <col min="10" max="10" width="12.265625" style="12" customWidth="1"/>
    <col min="11" max="11" width="11.1328125" style="8" customWidth="1"/>
    <col min="12" max="12" width="11.59765625" style="10" bestFit="1" customWidth="1"/>
    <col min="13" max="13" width="10.6640625" style="10"/>
    <col min="14" max="16" width="10.6640625" style="12"/>
    <col min="18" max="18" width="10.6640625" style="10"/>
    <col min="20" max="25" width="10.6640625" style="14"/>
    <col min="26" max="27" width="17.796875" style="14" customWidth="1"/>
  </cols>
  <sheetData>
    <row r="1" spans="1:27" ht="15.75" x14ac:dyDescent="0.55000000000000004">
      <c r="A1" t="s">
        <v>11</v>
      </c>
    </row>
    <row r="2" spans="1:27" ht="15.75" x14ac:dyDescent="0.55000000000000004">
      <c r="C2" s="4" t="s">
        <v>17</v>
      </c>
      <c r="D2" s="14" t="s">
        <v>1</v>
      </c>
      <c r="E2" t="s">
        <v>31</v>
      </c>
      <c r="F2" t="s">
        <v>21</v>
      </c>
      <c r="G2" s="4" t="s">
        <v>18</v>
      </c>
      <c r="H2" s="5" t="s">
        <v>5</v>
      </c>
      <c r="I2" s="7" t="s">
        <v>6</v>
      </c>
      <c r="J2" s="3" t="s">
        <v>7</v>
      </c>
      <c r="K2" s="9" t="s">
        <v>8</v>
      </c>
      <c r="L2" s="11" t="s">
        <v>9</v>
      </c>
      <c r="M2" s="11" t="s">
        <v>10</v>
      </c>
      <c r="N2" s="1" t="s">
        <v>3</v>
      </c>
      <c r="O2" s="13" t="s">
        <v>4</v>
      </c>
      <c r="P2" s="13" t="s">
        <v>4</v>
      </c>
      <c r="Q2" s="2" t="s">
        <v>12</v>
      </c>
      <c r="R2" s="11" t="s">
        <v>13</v>
      </c>
      <c r="S2" s="2" t="s">
        <v>22</v>
      </c>
      <c r="T2" s="15" t="s">
        <v>24</v>
      </c>
      <c r="U2" s="15" t="s">
        <v>23</v>
      </c>
      <c r="V2" s="16" t="s">
        <v>25</v>
      </c>
      <c r="W2" s="16" t="s">
        <v>26</v>
      </c>
      <c r="X2" s="15" t="s">
        <v>27</v>
      </c>
      <c r="Y2" s="15" t="s">
        <v>28</v>
      </c>
      <c r="Z2" s="17" t="s">
        <v>29</v>
      </c>
      <c r="AA2" s="17" t="s">
        <v>30</v>
      </c>
    </row>
    <row r="3" spans="1:27" x14ac:dyDescent="0.45">
      <c r="B3" s="4">
        <f>Temperaturverlauf!F2-Temperaturverlauf!E2</f>
        <v>0</v>
      </c>
      <c r="C3" s="4">
        <f>IF(B3&lt;0,B3*-1,B3)</f>
        <v>0</v>
      </c>
      <c r="D3" s="14">
        <f>Temperaturverlauf!F2</f>
        <v>23</v>
      </c>
      <c r="E3">
        <f>Eingabemaske!$B$5</f>
        <v>0.745</v>
      </c>
      <c r="F3">
        <f>IF(Eingabemaske!$B$3="horizontal_Breite",Eingabemaske!$B$6,Eingabemaske!$B$7)</f>
        <v>0.5</v>
      </c>
      <c r="G3" s="4">
        <f>Eingabemaske!B$9/3600*(1/(F3*E3))</f>
        <v>5.9656972408650269E-2</v>
      </c>
      <c r="H3" s="4">
        <f>(999.876190383677+6.22004419638581*D3)/(1 + 0.00616745673016879*D3 + 7.35840514520081E-06*D3^2)</f>
        <v>997.55015608423412</v>
      </c>
      <c r="I3" s="6">
        <f>(4219.55641754205+135.362146222791*D3)/(1 + 0.0329211502786147*D3 + -7.31100234138406E-06*D3^2)</f>
        <v>4182.2885895970012</v>
      </c>
      <c r="J3" s="12">
        <f>(0.560797355231932+-0.0000820827204607212*D3)/(1 + -0.00367393421746487*D3 + 0.0000194205323988223*D3^2)</f>
        <v>0.6037219361262024</v>
      </c>
      <c r="K3" s="8">
        <f>1/(0.557121148602003 + 0.0198102138112735*D3 + 0.000112775616236414*D3^2)</f>
        <v>0.93247538501743021</v>
      </c>
      <c r="L3" s="10">
        <f>1/(556600.170819615 + 19992.6583096351*D3 + 100.520529013287*D3^2)</f>
        <v>9.3492311367802883E-7</v>
      </c>
      <c r="M3" s="10">
        <f>(-0.0000674250246477024+0.000016937531209182*D3)/(1 + 0.0165977768793498*D3 + -0.0000507449784446722*D3^2)</f>
        <v>2.3775707281862185E-4</v>
      </c>
      <c r="N3" s="12">
        <f>L3*H3*I3/J3</f>
        <v>6.4608205493727056</v>
      </c>
      <c r="O3" s="1">
        <f>((1+(0.332/N3)^(11/20)))^(-20/11)</f>
        <v>0.72285965605595748</v>
      </c>
      <c r="P3" s="12">
        <f>((1+(0.492/N3)^(9/16)))^(-16/9)</f>
        <v>0.68719274710761402</v>
      </c>
      <c r="Q3" s="10">
        <f>((9.807*Eingabemaske!$B$5^3)/(L3)^2)*M3*C3*N3</f>
        <v>0</v>
      </c>
      <c r="R3" s="10">
        <f>H3*G3*F3*(1/K3*1000)</f>
        <v>31910.130333708232</v>
      </c>
      <c r="S3" s="10">
        <f>Q3*O3</f>
        <v>0</v>
      </c>
      <c r="T3" s="14">
        <f>IF(S3&gt;7*10^4,(0.15*S3)^(1/3),(0.766*S3)^(1/5))</f>
        <v>0</v>
      </c>
      <c r="U3" s="14">
        <f>(0.825+0.387*(Q3*P3)^(1/6))^2</f>
        <v>0.68062499999999992</v>
      </c>
      <c r="V3" s="14">
        <f>0.664*SQRT(R3)*N3^(1/3)</f>
        <v>220.91655453339547</v>
      </c>
      <c r="W3" s="14">
        <f>(0.037*R3^0.8*N3)/(1+2.443*R3^(-0.1)*(N3^(2/3)-1))</f>
        <v>305.46490987288854</v>
      </c>
      <c r="X3" s="14">
        <f>((SQRT(V3^2+W3^2))^3+T3^3)^(1/3)</f>
        <v>376.9786933376455</v>
      </c>
      <c r="Y3" s="14">
        <f>((SQRT(V3^2+W3^2))^3+U3^3)^(1/3)</f>
        <v>376.97869407719782</v>
      </c>
      <c r="Z3" s="14">
        <f>IF(G3=0,T3*J3/E3,X3*J3/F3)</f>
        <v>455.18061324025854</v>
      </c>
      <c r="AA3" s="14">
        <f>IF(G3=0,U3*J3/E3,Y3*J3/F3)</f>
        <v>455.18061413322641</v>
      </c>
    </row>
    <row r="4" spans="1:27" x14ac:dyDescent="0.45">
      <c r="B4" s="4">
        <f>Temperaturverlauf!F3-Temperaturverlauf!E3</f>
        <v>0.29914399720489016</v>
      </c>
      <c r="C4" s="4">
        <f t="shared" ref="C4:C67" si="0">IF(B4&lt;0,B4*-1,B4)</f>
        <v>0.29914399720489016</v>
      </c>
      <c r="D4" s="14">
        <f>Temperaturverlauf!F3</f>
        <v>23</v>
      </c>
      <c r="E4">
        <f>Eingabemaske!$B$5</f>
        <v>0.745</v>
      </c>
      <c r="F4">
        <f>IF(Eingabemaske!$B$3="horizontal_Breite",Eingabemaske!$B$6,Eingabemaske!$B$7)</f>
        <v>0.5</v>
      </c>
      <c r="G4" s="4">
        <f>Eingabemaske!B$9/3600*(1/(F4*E4))</f>
        <v>5.9656972408650269E-2</v>
      </c>
      <c r="H4" s="4">
        <f t="shared" ref="H4:H60" si="1">(999.876190383677+6.22004419638581*D4)/(1 + 0.00616745673016879*D4 + 7.35840514520081E-06*D4^2)</f>
        <v>997.55015608423412</v>
      </c>
      <c r="I4" s="6">
        <f t="shared" ref="I4:I60" si="2">(4219.55641754205+135.362146222791*D4)/(1 + 0.0329211502786147*D4 + -7.31100234138406E-06*D4^2)</f>
        <v>4182.2885895970012</v>
      </c>
      <c r="J4" s="12">
        <f t="shared" ref="J4:J60" si="3">(0.560797355231932+-0.0000820827204607212*D4)/(1 + -0.00367393421746487*D4 + 0.0000194205323988223*D4^2)</f>
        <v>0.6037219361262024</v>
      </c>
      <c r="K4" s="8">
        <f t="shared" ref="K4:K60" si="4">1/(0.557121148602003 + 0.0198102138112735*D4 + 0.000112775616236414*D4^2)</f>
        <v>0.93247538501743021</v>
      </c>
      <c r="L4" s="10">
        <f t="shared" ref="L4:L60" si="5">1/(556600.170819615 + 19992.6583096351*D4 + 100.520529013287*D4^2)</f>
        <v>9.3492311367802883E-7</v>
      </c>
      <c r="M4" s="10">
        <f t="shared" ref="M4:M60" si="6">(-0.0000674250246477024+0.000016937531209182*D4)/(1 + 0.0165977768793498*D4 + -0.0000507449784446722*D4^2)</f>
        <v>2.3775707281862185E-4</v>
      </c>
      <c r="N4" s="12">
        <f t="shared" ref="N4:N60" si="7">L4*H4*I4/J4</f>
        <v>6.4608205493727056</v>
      </c>
      <c r="O4" s="1">
        <f t="shared" ref="O4:O67" si="8">((1+(0.332/N4)^(11/20)))^(-20/11)</f>
        <v>0.72285965605595748</v>
      </c>
      <c r="P4" s="12">
        <f t="shared" ref="P4:P60" si="9">((1+(0.492/N4)^(9/16)))^(-16/9)</f>
        <v>0.68719274710761402</v>
      </c>
      <c r="Q4" s="10">
        <f>((9.807*Eingabemaske!$B$5^3)/(L4)^2)*M4*C4*N4</f>
        <v>2131840047.1152837</v>
      </c>
      <c r="R4" s="10">
        <f t="shared" ref="R4:R60" si="10">H4*G4*F4*(1/K4*1000)</f>
        <v>31910.130333708232</v>
      </c>
      <c r="S4" s="10">
        <f t="shared" ref="S4:S60" si="11">Q4*O4</f>
        <v>1541021163.2240701</v>
      </c>
      <c r="T4" s="14">
        <f t="shared" ref="T4:T67" si="12">IF(S4&gt;7*10^4,(0.15*S4)^(1/3),(0.766*S4)^(1/5))</f>
        <v>613.71483403541515</v>
      </c>
      <c r="U4" s="14">
        <f t="shared" ref="U4:U60" si="13">(0.825+0.387*(Q4*P4)^(1/6))^2</f>
        <v>192.29838060489402</v>
      </c>
      <c r="V4" s="14">
        <f t="shared" ref="V4:V60" si="14">0.664*SQRT(R4)*N4^(1/3)</f>
        <v>220.91655453339547</v>
      </c>
      <c r="W4" s="14">
        <f t="shared" ref="W4:W60" si="15">(0.037*R4^0.8*N4)/(1+2.443*R4^(-0.1)*(N4^(2/3)-1))</f>
        <v>305.46490987288854</v>
      </c>
      <c r="X4" s="14">
        <f t="shared" ref="X4:X60" si="16">((SQRT(V4^2+W4^2))^3+T4^3)^(1/3)</f>
        <v>657.87403093664898</v>
      </c>
      <c r="Y4" s="14">
        <f t="shared" ref="Y4:Y67" si="17">((SQRT(V4^2+W4^2))^3+U4^3)^(1/3)</f>
        <v>392.96984630069784</v>
      </c>
      <c r="Z4" s="14">
        <f t="shared" ref="Z4:Z60" si="18">IF(G4=0,T4*J4/E4,X4*J4/F4)</f>
        <v>794.34596736844583</v>
      </c>
      <c r="AA4" s="14">
        <f t="shared" ref="AA4:AA60" si="19">IF(G4=0,U4*J4/E4,Y4*J4/F4)</f>
        <v>474.48903289574696</v>
      </c>
    </row>
    <row r="5" spans="1:27" x14ac:dyDescent="0.45">
      <c r="B5" s="4">
        <f>Temperaturverlauf!F4-Temperaturverlauf!E4</f>
        <v>0.58298832301161241</v>
      </c>
      <c r="C5" s="4">
        <f t="shared" si="0"/>
        <v>0.58298832301161241</v>
      </c>
      <c r="D5" s="14">
        <f>Temperaturverlauf!F4</f>
        <v>22.989818765332391</v>
      </c>
      <c r="E5">
        <f>Eingabemaske!$B$5</f>
        <v>0.745</v>
      </c>
      <c r="F5">
        <f>IF(Eingabemaske!$B$3="horizontal_Breite",Eingabemaske!$B$6,Eingabemaske!$B$7)</f>
        <v>0.5</v>
      </c>
      <c r="G5" s="4">
        <f>Eingabemaske!B$9/3600*(1/(F5*E5))</f>
        <v>5.9656972408650269E-2</v>
      </c>
      <c r="H5" s="4">
        <f t="shared" si="1"/>
        <v>997.55255446485535</v>
      </c>
      <c r="I5" s="6">
        <f t="shared" si="2"/>
        <v>4182.2939177209</v>
      </c>
      <c r="J5" s="12">
        <f t="shared" si="3"/>
        <v>0.6037043764387614</v>
      </c>
      <c r="K5" s="8">
        <f t="shared" si="4"/>
        <v>0.93269672594116448</v>
      </c>
      <c r="L5" s="10">
        <f t="shared" si="5"/>
        <v>9.3514222462260608E-7</v>
      </c>
      <c r="M5" s="10">
        <f t="shared" si="6"/>
        <v>2.3765527127122429E-4</v>
      </c>
      <c r="N5" s="12">
        <f t="shared" si="7"/>
        <v>6.4625464614939432</v>
      </c>
      <c r="O5" s="1">
        <f t="shared" si="8"/>
        <v>0.72289121752410757</v>
      </c>
      <c r="P5" s="12">
        <f t="shared" si="9"/>
        <v>0.68722766406767621</v>
      </c>
      <c r="Q5" s="10">
        <f>((9.807*Eingabemaske!$B$5^3)/(L5)^2)*M5*C5*N5</f>
        <v>4152031552.6429205</v>
      </c>
      <c r="R5" s="10">
        <f t="shared" si="10"/>
        <v>31902.634351931076</v>
      </c>
      <c r="S5" s="10">
        <f t="shared" si="11"/>
        <v>3001467144.2885513</v>
      </c>
      <c r="T5" s="14">
        <f t="shared" si="12"/>
        <v>766.43433275800317</v>
      </c>
      <c r="U5" s="14">
        <f t="shared" si="13"/>
        <v>237.15581171668384</v>
      </c>
      <c r="V5" s="14">
        <f t="shared" si="14"/>
        <v>220.91027281087571</v>
      </c>
      <c r="W5" s="14">
        <f t="shared" si="15"/>
        <v>305.43212813251023</v>
      </c>
      <c r="X5" s="14">
        <f t="shared" si="16"/>
        <v>795.69601489274953</v>
      </c>
      <c r="Y5" s="14">
        <f t="shared" si="17"/>
        <v>405.95058152483921</v>
      </c>
      <c r="Z5" s="14">
        <f t="shared" si="18"/>
        <v>960.73033301126952</v>
      </c>
      <c r="AA5" s="14">
        <f t="shared" si="19"/>
        <v>490.14828536881129</v>
      </c>
    </row>
    <row r="6" spans="1:27" x14ac:dyDescent="0.45">
      <c r="B6" s="4">
        <f>Temperaturverlauf!F5-Temperaturverlauf!E5</f>
        <v>0.84625081706009553</v>
      </c>
      <c r="C6" s="4">
        <f t="shared" si="0"/>
        <v>0.84625081706009553</v>
      </c>
      <c r="D6" s="14">
        <f>Temperaturverlauf!F5</f>
        <v>22.969204994496106</v>
      </c>
      <c r="E6">
        <f>Eingabemaske!$B$5</f>
        <v>0.745</v>
      </c>
      <c r="F6">
        <f>IF(Eingabemaske!$B$3="horizontal_Breite",Eingabemaske!$B$6,Eingabemaske!$B$7)</f>
        <v>0.5</v>
      </c>
      <c r="G6" s="4">
        <f>Eingabemaske!B$9/3600*(1/(F6*E6))</f>
        <v>5.9656972408650269E-2</v>
      </c>
      <c r="H6" s="4">
        <f t="shared" si="1"/>
        <v>997.55740720646372</v>
      </c>
      <c r="I6" s="6">
        <f t="shared" si="2"/>
        <v>4182.3047227362185</v>
      </c>
      <c r="J6" s="12">
        <f t="shared" si="3"/>
        <v>0.60366881889166824</v>
      </c>
      <c r="K6" s="8">
        <f t="shared" si="4"/>
        <v>0.93314513067517679</v>
      </c>
      <c r="L6" s="10">
        <f t="shared" si="5"/>
        <v>9.3558611355769889E-7</v>
      </c>
      <c r="M6" s="10">
        <f t="shared" si="6"/>
        <v>2.3744909423066113E-4</v>
      </c>
      <c r="N6" s="12">
        <f t="shared" si="7"/>
        <v>6.4660430729012628</v>
      </c>
      <c r="O6" s="1">
        <f t="shared" si="8"/>
        <v>0.72295512598765244</v>
      </c>
      <c r="P6" s="12">
        <f t="shared" si="9"/>
        <v>0.68729836792495336</v>
      </c>
      <c r="Q6" s="10">
        <f>((9.807*Eingabemaske!$B$5^3)/(L6)^2)*M6*C6*N6</f>
        <v>6019295590.0294971</v>
      </c>
      <c r="R6" s="10">
        <f t="shared" si="10"/>
        <v>31887.459282299082</v>
      </c>
      <c r="S6" s="10">
        <f t="shared" si="11"/>
        <v>4351680601.6466961</v>
      </c>
      <c r="T6" s="14">
        <f t="shared" si="12"/>
        <v>867.4599317631737</v>
      </c>
      <c r="U6" s="14">
        <f t="shared" si="13"/>
        <v>266.69341660971622</v>
      </c>
      <c r="V6" s="14">
        <f t="shared" si="14"/>
        <v>220.89755164841267</v>
      </c>
      <c r="W6" s="14">
        <f t="shared" si="15"/>
        <v>305.3657469135394</v>
      </c>
      <c r="X6" s="14">
        <f t="shared" si="16"/>
        <v>890.55414914110747</v>
      </c>
      <c r="Y6" s="14">
        <f t="shared" si="17"/>
        <v>416.98372772836501</v>
      </c>
      <c r="Z6" s="14">
        <f t="shared" si="18"/>
        <v>1075.1995427421739</v>
      </c>
      <c r="AA6" s="14">
        <f t="shared" si="19"/>
        <v>503.44014882965416</v>
      </c>
    </row>
    <row r="7" spans="1:27" x14ac:dyDescent="0.45">
      <c r="B7" s="4">
        <f>Temperaturverlauf!F6-Temperaturverlauf!E6</f>
        <v>1.0844724814161175</v>
      </c>
      <c r="C7" s="4">
        <f t="shared" si="0"/>
        <v>1.0844724814161175</v>
      </c>
      <c r="D7" s="14">
        <f>Temperaturverlauf!F6</f>
        <v>22.938556891154473</v>
      </c>
      <c r="E7">
        <f>Eingabemaske!$B$5</f>
        <v>0.745</v>
      </c>
      <c r="F7">
        <f>IF(Eingabemaske!$B$3="horizontal_Breite",Eingabemaske!$B$6,Eingabemaske!$B$7)</f>
        <v>0.5</v>
      </c>
      <c r="G7" s="4">
        <f>Eingabemaske!B$9/3600*(1/(F7*E7))</f>
        <v>5.9656972408650269E-2</v>
      </c>
      <c r="H7" s="4">
        <f t="shared" si="1"/>
        <v>997.56461418826052</v>
      </c>
      <c r="I7" s="6">
        <f t="shared" si="2"/>
        <v>4182.3208301488312</v>
      </c>
      <c r="J7" s="12">
        <f t="shared" si="3"/>
        <v>0.60361594095927473</v>
      </c>
      <c r="K7" s="8">
        <f t="shared" si="4"/>
        <v>0.93381245213439568</v>
      </c>
      <c r="L7" s="10">
        <f t="shared" si="5"/>
        <v>9.362467190608663E-7</v>
      </c>
      <c r="M7" s="10">
        <f t="shared" si="6"/>
        <v>2.3714240312658011E-4</v>
      </c>
      <c r="N7" s="12">
        <f t="shared" si="7"/>
        <v>6.4712471765474247</v>
      </c>
      <c r="O7" s="1">
        <f t="shared" si="8"/>
        <v>0.72305015978754361</v>
      </c>
      <c r="P7" s="12">
        <f t="shared" si="9"/>
        <v>0.68740350889609125</v>
      </c>
      <c r="Q7" s="10">
        <f>((9.807*Eingabemaske!$B$5^3)/(L7)^2)*M7*C7*N7</f>
        <v>7699102778.740428</v>
      </c>
      <c r="R7" s="10">
        <f t="shared" si="10"/>
        <v>31864.902062748406</v>
      </c>
      <c r="S7" s="10">
        <f t="shared" si="11"/>
        <v>5566837494.3889875</v>
      </c>
      <c r="T7" s="14">
        <f t="shared" si="12"/>
        <v>941.67260082441919</v>
      </c>
      <c r="U7" s="14">
        <f t="shared" si="13"/>
        <v>288.33637595965541</v>
      </c>
      <c r="V7" s="14">
        <f t="shared" si="14"/>
        <v>220.87863149811508</v>
      </c>
      <c r="W7" s="14">
        <f t="shared" si="15"/>
        <v>305.26703149949606</v>
      </c>
      <c r="X7" s="14">
        <f t="shared" si="16"/>
        <v>961.36718556009293</v>
      </c>
      <c r="Y7" s="14">
        <f t="shared" si="17"/>
        <v>426.29120988902514</v>
      </c>
      <c r="Z7" s="14">
        <f t="shared" si="18"/>
        <v>1160.5931166384503</v>
      </c>
      <c r="AA7" s="14">
        <f t="shared" si="19"/>
        <v>514.63233955966314</v>
      </c>
    </row>
    <row r="8" spans="1:27" x14ac:dyDescent="0.45">
      <c r="B8" s="4">
        <f>Temperaturverlauf!F7-Temperaturverlauf!E7</f>
        <v>1.2937889619489233</v>
      </c>
      <c r="C8" s="4">
        <f t="shared" si="0"/>
        <v>1.2937889619489233</v>
      </c>
      <c r="D8" s="14">
        <f>Temperaturverlauf!F7</f>
        <v>22.898610537446821</v>
      </c>
      <c r="E8">
        <f>Eingabemaske!$B$5</f>
        <v>0.745</v>
      </c>
      <c r="F8">
        <f>IF(Eingabemaske!$B$3="horizontal_Breite",Eingabemaske!$B$6,Eingabemaske!$B$7)</f>
        <v>0.5</v>
      </c>
      <c r="G8" s="4">
        <f>Eingabemaske!B$9/3600*(1/(F8*E8))</f>
        <v>5.9656972408650269E-2</v>
      </c>
      <c r="H8" s="4">
        <f t="shared" si="1"/>
        <v>997.57399336771971</v>
      </c>
      <c r="I8" s="6">
        <f t="shared" si="2"/>
        <v>4182.3419012171898</v>
      </c>
      <c r="J8" s="12">
        <f t="shared" si="3"/>
        <v>0.60354699945038393</v>
      </c>
      <c r="K8" s="8">
        <f t="shared" si="4"/>
        <v>0.93468338677819829</v>
      </c>
      <c r="L8" s="10">
        <f t="shared" si="5"/>
        <v>9.3710889671417125E-7</v>
      </c>
      <c r="M8" s="10">
        <f t="shared" si="6"/>
        <v>2.3674239332877696E-4</v>
      </c>
      <c r="N8" s="12">
        <f t="shared" si="7"/>
        <v>6.4780398820825651</v>
      </c>
      <c r="O8" s="1">
        <f t="shared" si="8"/>
        <v>0.72317405455216943</v>
      </c>
      <c r="P8" s="12">
        <f t="shared" si="9"/>
        <v>0.6875405842753336</v>
      </c>
      <c r="Q8" s="10">
        <f>((9.807*Eingabemaske!$B$5^3)/(L8)^2)*M8*C8*N8</f>
        <v>9162372924.4265156</v>
      </c>
      <c r="R8" s="10">
        <f t="shared" si="10"/>
        <v>31835.509777840663</v>
      </c>
      <c r="S8" s="10">
        <f t="shared" si="11"/>
        <v>6625990377.0765409</v>
      </c>
      <c r="T8" s="14">
        <f t="shared" si="12"/>
        <v>997.96203504074572</v>
      </c>
      <c r="U8" s="14">
        <f t="shared" si="13"/>
        <v>304.72573165554303</v>
      </c>
      <c r="V8" s="14">
        <f t="shared" si="14"/>
        <v>220.85395934596397</v>
      </c>
      <c r="W8" s="14">
        <f t="shared" si="15"/>
        <v>305.13832887567378</v>
      </c>
      <c r="X8" s="14">
        <f t="shared" si="16"/>
        <v>1015.5385557048065</v>
      </c>
      <c r="Y8" s="14">
        <f t="shared" si="17"/>
        <v>433.99088727108631</v>
      </c>
      <c r="Z8" s="14">
        <f t="shared" si="18"/>
        <v>1225.850496243625</v>
      </c>
      <c r="AA8" s="14">
        <f t="shared" si="19"/>
        <v>523.86779560254797</v>
      </c>
    </row>
    <row r="9" spans="1:27" x14ac:dyDescent="0.45">
      <c r="B9" s="4">
        <f>Temperaturverlauf!F8-Temperaturverlauf!E8</f>
        <v>1.4709259357121987</v>
      </c>
      <c r="C9" s="4">
        <f t="shared" si="0"/>
        <v>1.4709259357121987</v>
      </c>
      <c r="D9" s="14">
        <f>Temperaturverlauf!F8</f>
        <v>22.850356566629408</v>
      </c>
      <c r="E9">
        <f>Eingabemaske!$B$5</f>
        <v>0.745</v>
      </c>
      <c r="F9">
        <f>IF(Eingabemaske!$B$3="horizontal_Breite",Eingabemaske!$B$6,Eingabemaske!$B$7)</f>
        <v>0.5</v>
      </c>
      <c r="G9" s="4">
        <f>Eingabemaske!B$9/3600*(1/(F9*E9))</f>
        <v>5.9656972408650269E-2</v>
      </c>
      <c r="H9" s="4">
        <f t="shared" si="1"/>
        <v>997.58530151616651</v>
      </c>
      <c r="I9" s="6">
        <f t="shared" si="2"/>
        <v>4182.3674706924903</v>
      </c>
      <c r="J9" s="12">
        <f t="shared" si="3"/>
        <v>0.60346368844404052</v>
      </c>
      <c r="K9" s="8">
        <f t="shared" si="4"/>
        <v>0.93573719781560516</v>
      </c>
      <c r="L9" s="10">
        <f t="shared" si="5"/>
        <v>9.3815212435536965E-7</v>
      </c>
      <c r="M9" s="10">
        <f t="shared" si="6"/>
        <v>2.3625878184804238E-4</v>
      </c>
      <c r="N9" s="12">
        <f t="shared" si="7"/>
        <v>6.4862599977399462</v>
      </c>
      <c r="O9" s="1">
        <f t="shared" si="8"/>
        <v>0.72332375927166692</v>
      </c>
      <c r="P9" s="12">
        <f t="shared" si="9"/>
        <v>0.68770622142531923</v>
      </c>
      <c r="Q9" s="10">
        <f>((9.807*Eingabemaske!$B$5^3)/(L9)^2)*M9*C9*N9</f>
        <v>10385599718.978832</v>
      </c>
      <c r="R9" s="10">
        <f t="shared" si="10"/>
        <v>31800.017647450906</v>
      </c>
      <c r="S9" s="10">
        <f t="shared" si="11"/>
        <v>7512151031.0225363</v>
      </c>
      <c r="T9" s="14">
        <f t="shared" si="12"/>
        <v>1040.6032787612785</v>
      </c>
      <c r="U9" s="14">
        <f t="shared" si="13"/>
        <v>317.12808262762962</v>
      </c>
      <c r="V9" s="14">
        <f t="shared" si="14"/>
        <v>220.82413821308882</v>
      </c>
      <c r="W9" s="14">
        <f t="shared" si="15"/>
        <v>304.98280239024643</v>
      </c>
      <c r="X9" s="14">
        <f t="shared" si="16"/>
        <v>1056.7835369850261</v>
      </c>
      <c r="Y9" s="14">
        <f t="shared" si="17"/>
        <v>440.16144032047214</v>
      </c>
      <c r="Z9" s="14">
        <f t="shared" si="18"/>
        <v>1275.4609822318459</v>
      </c>
      <c r="AA9" s="14">
        <f t="shared" si="19"/>
        <v>531.24289257326711</v>
      </c>
    </row>
    <row r="10" spans="1:27" x14ac:dyDescent="0.45">
      <c r="B10" s="4">
        <f>Temperaturverlauf!F9-Temperaturverlauf!E9</f>
        <v>1.6132204481305159</v>
      </c>
      <c r="C10" s="4">
        <f t="shared" si="0"/>
        <v>1.6132204481305159</v>
      </c>
      <c r="D10" s="14">
        <f>Temperaturverlauf!F9</f>
        <v>22.794988525678757</v>
      </c>
      <c r="E10">
        <f>Eingabemaske!$B$5</f>
        <v>0.745</v>
      </c>
      <c r="F10">
        <f>IF(Eingabemaske!$B$3="horizontal_Breite",Eingabemaske!$B$6,Eingabemaske!$B$7)</f>
        <v>0.5</v>
      </c>
      <c r="G10" s="4">
        <f>Eingabemaske!B$9/3600*(1/(F10*E10))</f>
        <v>5.9656972408650269E-2</v>
      </c>
      <c r="H10" s="4">
        <f t="shared" si="1"/>
        <v>997.59824766160568</v>
      </c>
      <c r="I10" s="6">
        <f t="shared" si="2"/>
        <v>4182.3969670297092</v>
      </c>
      <c r="J10" s="12">
        <f t="shared" si="3"/>
        <v>0.60336805212944911</v>
      </c>
      <c r="K10" s="8">
        <f t="shared" si="4"/>
        <v>0.93694873527571521</v>
      </c>
      <c r="L10" s="10">
        <f t="shared" si="5"/>
        <v>9.393515111710253E-7</v>
      </c>
      <c r="M10" s="10">
        <f t="shared" si="6"/>
        <v>2.3570331523030351E-4</v>
      </c>
      <c r="N10" s="12">
        <f t="shared" si="7"/>
        <v>6.4957119204331928</v>
      </c>
      <c r="O10" s="1">
        <f t="shared" si="8"/>
        <v>0.72349559378719508</v>
      </c>
      <c r="P10" s="12">
        <f t="shared" si="9"/>
        <v>0.68789635165382856</v>
      </c>
      <c r="Q10" s="10">
        <f>((9.807*Eingabemaske!$B$5^3)/(L10)^2)*M10*C10*N10</f>
        <v>11351019822.398632</v>
      </c>
      <c r="R10" s="10">
        <f t="shared" si="10"/>
        <v>31759.310245588422</v>
      </c>
      <c r="S10" s="10">
        <f t="shared" si="11"/>
        <v>8212412826.49652</v>
      </c>
      <c r="T10" s="14">
        <f t="shared" si="12"/>
        <v>1071.9816318620981</v>
      </c>
      <c r="U10" s="14">
        <f t="shared" si="13"/>
        <v>326.24864968364437</v>
      </c>
      <c r="V10" s="14">
        <f t="shared" si="14"/>
        <v>220.78989635338169</v>
      </c>
      <c r="W10" s="14">
        <f t="shared" si="15"/>
        <v>304.80426890941737</v>
      </c>
      <c r="X10" s="14">
        <f t="shared" si="16"/>
        <v>1087.2286209646736</v>
      </c>
      <c r="Y10" s="14">
        <f t="shared" si="17"/>
        <v>444.86248627980194</v>
      </c>
      <c r="Z10" s="14">
        <f t="shared" si="18"/>
        <v>1311.9980305016845</v>
      </c>
      <c r="AA10" s="14">
        <f t="shared" si="19"/>
        <v>536.83162362421581</v>
      </c>
    </row>
    <row r="11" spans="1:27" x14ac:dyDescent="0.45">
      <c r="B11" s="4">
        <f>Temperaturverlauf!F10-Temperaturverlauf!E10</f>
        <v>1.7186442253125378</v>
      </c>
      <c r="C11" s="4">
        <f t="shared" si="0"/>
        <v>1.7186442253125378</v>
      </c>
      <c r="D11" s="14">
        <f>Temperaturverlauf!F10</f>
        <v>22.733860201794087</v>
      </c>
      <c r="E11">
        <f>Eingabemaske!$B$5</f>
        <v>0.745</v>
      </c>
      <c r="F11">
        <f>IF(Eingabemaske!$B$3="horizontal_Breite",Eingabemaske!$B$6,Eingabemaske!$B$7)</f>
        <v>0.5</v>
      </c>
      <c r="G11" s="4">
        <f>Eingabemaske!B$9/3600*(1/(F11*E11))</f>
        <v>5.9656972408650269E-2</v>
      </c>
      <c r="H11" s="4">
        <f t="shared" si="1"/>
        <v>997.61250444573886</v>
      </c>
      <c r="I11" s="6">
        <f t="shared" si="2"/>
        <v>4182.4297277269561</v>
      </c>
      <c r="J11" s="12">
        <f t="shared" si="3"/>
        <v>0.60326241313133355</v>
      </c>
      <c r="K11" s="8">
        <f t="shared" si="4"/>
        <v>0.93828925853226042</v>
      </c>
      <c r="L11" s="10">
        <f t="shared" si="5"/>
        <v>9.4067861119866816E-7</v>
      </c>
      <c r="M11" s="10">
        <f t="shared" si="6"/>
        <v>2.3508936767083059E-4</v>
      </c>
      <c r="N11" s="12">
        <f t="shared" si="7"/>
        <v>6.5061719834475076</v>
      </c>
      <c r="O11" s="1">
        <f t="shared" si="8"/>
        <v>0.72368537844229919</v>
      </c>
      <c r="P11" s="12">
        <f t="shared" si="9"/>
        <v>0.68810635328612701</v>
      </c>
      <c r="Q11" s="10">
        <f>((9.807*Eingabemaske!$B$5^3)/(L11)^2)*M11*C11*N11</f>
        <v>12046668652.958797</v>
      </c>
      <c r="R11" s="10">
        <f t="shared" si="10"/>
        <v>31714.389305351775</v>
      </c>
      <c r="S11" s="10">
        <f t="shared" si="11"/>
        <v>8717997963.0854702</v>
      </c>
      <c r="T11" s="14">
        <f t="shared" si="12"/>
        <v>1093.5433588204141</v>
      </c>
      <c r="U11" s="14">
        <f t="shared" si="13"/>
        <v>332.51417630915944</v>
      </c>
      <c r="V11" s="14">
        <f t="shared" si="14"/>
        <v>220.75206200530835</v>
      </c>
      <c r="W11" s="14">
        <f t="shared" si="15"/>
        <v>304.6070648991124</v>
      </c>
      <c r="X11" s="14">
        <f t="shared" si="16"/>
        <v>1108.18592268308</v>
      </c>
      <c r="Y11" s="14">
        <f t="shared" si="17"/>
        <v>448.14302964558306</v>
      </c>
      <c r="Z11" s="14">
        <f t="shared" si="18"/>
        <v>1337.0538278319366</v>
      </c>
      <c r="AA11" s="14">
        <f t="shared" si="19"/>
        <v>540.69569098396232</v>
      </c>
    </row>
    <row r="12" spans="1:27" x14ac:dyDescent="0.45">
      <c r="B12" s="4">
        <f>Temperaturverlauf!F11-Temperaturverlauf!E11</f>
        <v>1.7858218086337772</v>
      </c>
      <c r="C12" s="4">
        <f t="shared" si="0"/>
        <v>1.7858218086337772</v>
      </c>
      <c r="D12" s="14">
        <f>Temperaturverlauf!F11</f>
        <v>22.668445888977129</v>
      </c>
      <c r="E12">
        <f>Eingabemaske!$B$5</f>
        <v>0.745</v>
      </c>
      <c r="F12">
        <f>IF(Eingabemaske!$B$3="horizontal_Breite",Eingabemaske!$B$6,Eingabemaske!$B$7)</f>
        <v>0.5</v>
      </c>
      <c r="G12" s="4">
        <f>Eingabemaske!B$9/3600*(1/(F12*E12))</f>
        <v>5.9656972408650269E-2</v>
      </c>
      <c r="H12" s="4">
        <f t="shared" si="1"/>
        <v>997.62771867974641</v>
      </c>
      <c r="I12" s="6">
        <f t="shared" si="2"/>
        <v>4182.4650136537221</v>
      </c>
      <c r="J12" s="12">
        <f t="shared" si="3"/>
        <v>0.60314930572936509</v>
      </c>
      <c r="K12" s="8">
        <f t="shared" si="4"/>
        <v>0.93972720290860245</v>
      </c>
      <c r="L12" s="10">
        <f t="shared" si="5"/>
        <v>9.4210218150694225E-7</v>
      </c>
      <c r="M12" s="10">
        <f t="shared" si="6"/>
        <v>2.3443156658960285E-4</v>
      </c>
      <c r="N12" s="12">
        <f t="shared" si="7"/>
        <v>6.5173943726397106</v>
      </c>
      <c r="O12" s="1">
        <f t="shared" si="8"/>
        <v>0.72388855484210435</v>
      </c>
      <c r="P12" s="12">
        <f t="shared" si="9"/>
        <v>0.68833118493038581</v>
      </c>
      <c r="Q12" s="10">
        <f>((9.807*Eingabemaske!$B$5^3)/(L12)^2)*M12*C12*N12</f>
        <v>12466288922.374882</v>
      </c>
      <c r="R12" s="10">
        <f t="shared" si="10"/>
        <v>31666.343755492406</v>
      </c>
      <c r="S12" s="10">
        <f t="shared" si="11"/>
        <v>9024203872.2620869</v>
      </c>
      <c r="T12" s="14">
        <f t="shared" si="12"/>
        <v>1106.1993164080379</v>
      </c>
      <c r="U12" s="14">
        <f t="shared" si="13"/>
        <v>336.19281270697172</v>
      </c>
      <c r="V12" s="14">
        <f t="shared" si="14"/>
        <v>220.71153987049752</v>
      </c>
      <c r="W12" s="14">
        <f t="shared" si="15"/>
        <v>304.39592167733673</v>
      </c>
      <c r="X12" s="14">
        <f t="shared" si="16"/>
        <v>1120.493201377212</v>
      </c>
      <c r="Y12" s="14">
        <f t="shared" si="17"/>
        <v>450.04550790260021</v>
      </c>
      <c r="Z12" s="14">
        <f t="shared" si="18"/>
        <v>1351.6493929702781</v>
      </c>
      <c r="AA12" s="14">
        <f t="shared" si="19"/>
        <v>542.88927127614556</v>
      </c>
    </row>
    <row r="13" spans="1:27" x14ac:dyDescent="0.45">
      <c r="B13" s="4">
        <f>Temperaturverlauf!F12-Temperaturverlauf!E12</f>
        <v>1.8140406358335071</v>
      </c>
      <c r="C13" s="4">
        <f t="shared" si="0"/>
        <v>1.8140406358335071</v>
      </c>
      <c r="D13" s="14">
        <f>Temperaturverlauf!F12</f>
        <v>22.600301709071495</v>
      </c>
      <c r="E13">
        <f>Eingabemaske!$B$5</f>
        <v>0.745</v>
      </c>
      <c r="F13">
        <f>IF(Eingabemaske!$B$3="horizontal_Breite",Eingabemaske!$B$6,Eingabemaske!$B$7)</f>
        <v>0.5</v>
      </c>
      <c r="G13" s="4">
        <f>Eingabemaske!B$9/3600*(1/(F13*E13))</f>
        <v>5.9656972408650269E-2</v>
      </c>
      <c r="H13" s="4">
        <f t="shared" si="1"/>
        <v>997.64352142608902</v>
      </c>
      <c r="I13" s="6">
        <f t="shared" si="2"/>
        <v>4182.5020239816367</v>
      </c>
      <c r="J13" s="12">
        <f t="shared" si="3"/>
        <v>0.60303141054718945</v>
      </c>
      <c r="K13" s="8">
        <f t="shared" si="4"/>
        <v>0.94122894078727215</v>
      </c>
      <c r="L13" s="10">
        <f t="shared" si="5"/>
        <v>9.4358893503556326E-7</v>
      </c>
      <c r="M13" s="10">
        <f t="shared" si="6"/>
        <v>2.3374542458982388E-4</v>
      </c>
      <c r="N13" s="12">
        <f t="shared" si="7"/>
        <v>6.5291170102410856</v>
      </c>
      <c r="O13" s="1">
        <f t="shared" si="8"/>
        <v>0.72410030380180179</v>
      </c>
      <c r="P13" s="12">
        <f t="shared" si="9"/>
        <v>0.68856551569674007</v>
      </c>
      <c r="Q13" s="10">
        <f>((9.807*Eingabemaske!$B$5^3)/(L13)^2)*M13*C13*N13</f>
        <v>12609094403.779016</v>
      </c>
      <c r="R13" s="10">
        <f t="shared" si="10"/>
        <v>31616.320669869961</v>
      </c>
      <c r="S13" s="10">
        <f t="shared" si="11"/>
        <v>9130249088.4419842</v>
      </c>
      <c r="T13" s="14">
        <f t="shared" si="12"/>
        <v>1110.5155096126568</v>
      </c>
      <c r="U13" s="14">
        <f t="shared" si="13"/>
        <v>337.45064638750671</v>
      </c>
      <c r="V13" s="14">
        <f t="shared" si="14"/>
        <v>220.66928805877936</v>
      </c>
      <c r="W13" s="14">
        <f t="shared" si="15"/>
        <v>304.17584345374564</v>
      </c>
      <c r="X13" s="14">
        <f t="shared" si="16"/>
        <v>1124.677921599387</v>
      </c>
      <c r="Y13" s="14">
        <f t="shared" si="17"/>
        <v>450.60776670819428</v>
      </c>
      <c r="Z13" s="14">
        <f t="shared" si="18"/>
        <v>1356.4322269467193</v>
      </c>
      <c r="AA13" s="14">
        <f t="shared" si="19"/>
        <v>543.46127432312255</v>
      </c>
    </row>
    <row r="14" spans="1:27" x14ac:dyDescent="0.45">
      <c r="B14" s="4">
        <f>Temperaturverlauf!F13-Temperaturverlauf!E13</f>
        <v>1.8032517545277109</v>
      </c>
      <c r="C14" s="4">
        <f t="shared" si="0"/>
        <v>1.8032517545277109</v>
      </c>
      <c r="D14" s="14">
        <f>Temperaturverlauf!F13</f>
        <v>22.531027507461619</v>
      </c>
      <c r="E14">
        <f>Eingabemaske!$B$5</f>
        <v>0.745</v>
      </c>
      <c r="F14">
        <f>IF(Eingabemaske!$B$3="horizontal_Breite",Eingabemaske!$B$6,Eingabemaske!$B$7)</f>
        <v>0.5</v>
      </c>
      <c r="G14" s="4">
        <f>Eingabemaske!B$9/3600*(1/(F14*E14))</f>
        <v>5.9656972408650269E-2</v>
      </c>
      <c r="H14" s="4">
        <f t="shared" si="1"/>
        <v>997.65953762704055</v>
      </c>
      <c r="I14" s="6">
        <f t="shared" si="2"/>
        <v>4182.5399124770847</v>
      </c>
      <c r="J14" s="12">
        <f t="shared" si="3"/>
        <v>0.60291148975150943</v>
      </c>
      <c r="K14" s="8">
        <f t="shared" si="4"/>
        <v>0.94275955528675914</v>
      </c>
      <c r="L14" s="10">
        <f t="shared" si="5"/>
        <v>9.4510430603428516E-7</v>
      </c>
      <c r="M14" s="10">
        <f t="shared" si="6"/>
        <v>2.3304697121474078E-4</v>
      </c>
      <c r="N14" s="12">
        <f t="shared" si="7"/>
        <v>6.5410675520054093</v>
      </c>
      <c r="O14" s="1">
        <f t="shared" si="8"/>
        <v>0.72431566215758403</v>
      </c>
      <c r="P14" s="12">
        <f t="shared" si="9"/>
        <v>0.68880385424662383</v>
      </c>
      <c r="Q14" s="10">
        <f>((9.807*Eingabemaske!$B$5^3)/(L14)^2)*M14*C14*N14</f>
        <v>12479407620.315046</v>
      </c>
      <c r="R14" s="10">
        <f t="shared" si="10"/>
        <v>31565.496830917691</v>
      </c>
      <c r="S14" s="10">
        <f t="shared" si="11"/>
        <v>9039030393.8428936</v>
      </c>
      <c r="T14" s="14">
        <f t="shared" si="12"/>
        <v>1106.804803395348</v>
      </c>
      <c r="U14" s="14">
        <f t="shared" si="13"/>
        <v>336.37889462876183</v>
      </c>
      <c r="V14" s="14">
        <f t="shared" si="14"/>
        <v>220.6262951264369</v>
      </c>
      <c r="W14" s="14">
        <f t="shared" si="15"/>
        <v>303.95198636653595</v>
      </c>
      <c r="X14" s="14">
        <f t="shared" si="16"/>
        <v>1121.037350032361</v>
      </c>
      <c r="Y14" s="14">
        <f t="shared" si="17"/>
        <v>449.86389495229366</v>
      </c>
      <c r="Z14" s="14">
        <f t="shared" si="18"/>
        <v>1351.7725975501903</v>
      </c>
      <c r="AA14" s="14">
        <f t="shared" si="19"/>
        <v>542.45622218220785</v>
      </c>
    </row>
    <row r="15" spans="1:27" x14ac:dyDescent="0.45">
      <c r="B15" s="4">
        <f>Temperaturverlauf!F14-Temperaturverlauf!E14</f>
        <v>1.754060584640353</v>
      </c>
      <c r="C15" s="4">
        <f t="shared" si="0"/>
        <v>1.754060584640353</v>
      </c>
      <c r="D15" s="14">
        <f>Temperaturverlauf!F14</f>
        <v>22.46222940411706</v>
      </c>
      <c r="E15">
        <f>Eingabemaske!$B$5</f>
        <v>0.745</v>
      </c>
      <c r="F15">
        <f>IF(Eingabemaske!$B$3="horizontal_Breite",Eingabemaske!$B$6,Eingabemaske!$B$7)</f>
        <v>0.5</v>
      </c>
      <c r="G15" s="4">
        <f>Eingabemaske!B$9/3600*(1/(F15*E15))</f>
        <v>5.9656972408650269E-2</v>
      </c>
      <c r="H15" s="4">
        <f t="shared" si="1"/>
        <v>997.67539519927811</v>
      </c>
      <c r="I15" s="6">
        <f t="shared" si="2"/>
        <v>4182.5778054686134</v>
      </c>
      <c r="J15" s="12">
        <f t="shared" si="3"/>
        <v>0.60279232281684947</v>
      </c>
      <c r="K15" s="8">
        <f t="shared" si="4"/>
        <v>0.94428363006715887</v>
      </c>
      <c r="L15" s="10">
        <f t="shared" si="5"/>
        <v>9.4661323167344667E-7</v>
      </c>
      <c r="M15" s="10">
        <f t="shared" si="6"/>
        <v>2.3235238407886535E-4</v>
      </c>
      <c r="N15" s="12">
        <f t="shared" si="7"/>
        <v>6.5529695290177701</v>
      </c>
      <c r="O15" s="1">
        <f t="shared" si="8"/>
        <v>0.72452963831329975</v>
      </c>
      <c r="P15" s="12">
        <f t="shared" si="9"/>
        <v>0.68904067654915646</v>
      </c>
      <c r="Q15" s="10">
        <f>((9.807*Eingabemaske!$B$5^3)/(L15)^2)*M15*C15*N15</f>
        <v>12086198516.646975</v>
      </c>
      <c r="R15" s="10">
        <f t="shared" si="10"/>
        <v>31515.051002186468</v>
      </c>
      <c r="S15" s="10">
        <f t="shared" si="11"/>
        <v>8756809039.8489723</v>
      </c>
      <c r="T15" s="14">
        <f t="shared" si="12"/>
        <v>1095.1637143865703</v>
      </c>
      <c r="U15" s="14">
        <f t="shared" si="13"/>
        <v>333.00481791783136</v>
      </c>
      <c r="V15" s="14">
        <f t="shared" si="14"/>
        <v>220.58355720508624</v>
      </c>
      <c r="W15" s="14">
        <f t="shared" si="15"/>
        <v>303.72953861447036</v>
      </c>
      <c r="X15" s="14">
        <f t="shared" si="16"/>
        <v>1109.6710369682971</v>
      </c>
      <c r="Y15" s="14">
        <f t="shared" si="17"/>
        <v>447.84433712892474</v>
      </c>
      <c r="Z15" s="14">
        <f t="shared" si="18"/>
        <v>1337.8023638734037</v>
      </c>
      <c r="AA15" s="14">
        <f t="shared" si="19"/>
        <v>539.91425647663357</v>
      </c>
    </row>
    <row r="16" spans="1:27" x14ac:dyDescent="0.45">
      <c r="B16" s="4">
        <f>Temperaturverlauf!F15-Temperaturverlauf!E15</f>
        <v>1.6677075589252617</v>
      </c>
      <c r="C16" s="4">
        <f t="shared" si="0"/>
        <v>1.6677075589252617</v>
      </c>
      <c r="D16" s="14">
        <f>Temperaturverlauf!F15</f>
        <v>22.39548331185917</v>
      </c>
      <c r="E16">
        <f>Eingabemaske!$B$5</f>
        <v>0.745</v>
      </c>
      <c r="F16">
        <f>IF(Eingabemaske!$B$3="horizontal_Breite",Eingabemaske!$B$6,Eingabemaske!$B$7)</f>
        <v>0.5</v>
      </c>
      <c r="G16" s="4">
        <f>Eingabemaske!B$9/3600*(1/(F16*E16))</f>
        <v>5.9656972408650269E-2</v>
      </c>
      <c r="H16" s="4">
        <f t="shared" si="1"/>
        <v>997.69073349393716</v>
      </c>
      <c r="I16" s="6">
        <f t="shared" si="2"/>
        <v>4182.6148215027979</v>
      </c>
      <c r="J16" s="12">
        <f t="shared" si="3"/>
        <v>0.60267664336315818</v>
      </c>
      <c r="K16" s="8">
        <f t="shared" si="4"/>
        <v>0.94576605110904666</v>
      </c>
      <c r="L16" s="10">
        <f t="shared" si="5"/>
        <v>9.4808094574323011E-7</v>
      </c>
      <c r="M16" s="10">
        <f t="shared" si="6"/>
        <v>2.3167762190240938E-4</v>
      </c>
      <c r="N16" s="12">
        <f t="shared" si="7"/>
        <v>6.5645486036778022</v>
      </c>
      <c r="O16" s="1">
        <f t="shared" si="8"/>
        <v>0.72473732560941884</v>
      </c>
      <c r="P16" s="12">
        <f t="shared" si="9"/>
        <v>0.6892705513413937</v>
      </c>
      <c r="Q16" s="10">
        <f>((9.807*Eingabemaske!$B$5^3)/(L16)^2)*M16*C16*N16</f>
        <v>11442555008.096924</v>
      </c>
      <c r="R16" s="10">
        <f t="shared" si="10"/>
        <v>31466.137154436357</v>
      </c>
      <c r="S16" s="10">
        <f t="shared" si="11"/>
        <v>8292846714.7068262</v>
      </c>
      <c r="T16" s="14">
        <f t="shared" si="12"/>
        <v>1075.4699966712942</v>
      </c>
      <c r="U16" s="14">
        <f t="shared" si="13"/>
        <v>327.29101872943289</v>
      </c>
      <c r="V16" s="14">
        <f t="shared" si="14"/>
        <v>220.54205538953855</v>
      </c>
      <c r="W16" s="14">
        <f t="shared" si="15"/>
        <v>303.51360261906979</v>
      </c>
      <c r="X16" s="14">
        <f t="shared" si="16"/>
        <v>1090.478971076494</v>
      </c>
      <c r="Y16" s="14">
        <f t="shared" si="17"/>
        <v>444.57546656080643</v>
      </c>
      <c r="Z16" s="14">
        <f t="shared" si="18"/>
        <v>1314.4124118929838</v>
      </c>
      <c r="AA16" s="14">
        <f t="shared" si="19"/>
        <v>535.87049981695361</v>
      </c>
    </row>
    <row r="17" spans="2:27" x14ac:dyDescent="0.45">
      <c r="B17" s="4">
        <f>Temperaturverlauf!F16-Temperaturverlauf!E16</f>
        <v>1.5460387335746297</v>
      </c>
      <c r="C17" s="4">
        <f t="shared" si="0"/>
        <v>1.5460387335746297</v>
      </c>
      <c r="D17" s="14">
        <f>Temperaturverlauf!F16</f>
        <v>22.332299806812618</v>
      </c>
      <c r="E17">
        <f>Eingabemaske!$B$5</f>
        <v>0.745</v>
      </c>
      <c r="F17">
        <f>IF(Eingabemaske!$B$3="horizontal_Breite",Eingabemaske!$B$6,Eingabemaske!$B$7)</f>
        <v>0.5</v>
      </c>
      <c r="G17" s="4">
        <f>Eingabemaske!B$9/3600*(1/(F17*E17))</f>
        <v>5.9656972408650269E-2</v>
      </c>
      <c r="H17" s="4">
        <f t="shared" si="1"/>
        <v>997.70521103999567</v>
      </c>
      <c r="I17" s="6">
        <f t="shared" si="2"/>
        <v>4182.6500924733855</v>
      </c>
      <c r="J17" s="12">
        <f t="shared" si="3"/>
        <v>0.60256707775209406</v>
      </c>
      <c r="K17" s="8">
        <f t="shared" si="4"/>
        <v>0.94717281185355584</v>
      </c>
      <c r="L17" s="10">
        <f t="shared" si="5"/>
        <v>9.4947377592769571E-7</v>
      </c>
      <c r="M17" s="10">
        <f t="shared" si="6"/>
        <v>2.3103806338559395E-4</v>
      </c>
      <c r="N17" s="12">
        <f t="shared" si="7"/>
        <v>6.5755388728328219</v>
      </c>
      <c r="O17" s="1">
        <f t="shared" si="8"/>
        <v>0.72493401230232946</v>
      </c>
      <c r="P17" s="12">
        <f t="shared" si="9"/>
        <v>0.68948826194900392</v>
      </c>
      <c r="Q17" s="10">
        <f>((9.807*Eingabemaske!$B$5^3)/(L17)^2)*M17*C17*N17</f>
        <v>10565116748.013561</v>
      </c>
      <c r="R17" s="10">
        <f t="shared" si="10"/>
        <v>31419.858922313597</v>
      </c>
      <c r="S17" s="10">
        <f t="shared" si="11"/>
        <v>7659012474.5800104</v>
      </c>
      <c r="T17" s="14">
        <f t="shared" si="12"/>
        <v>1047.340775463329</v>
      </c>
      <c r="U17" s="14">
        <f t="shared" si="13"/>
        <v>319.12304504893649</v>
      </c>
      <c r="V17" s="14">
        <f t="shared" si="14"/>
        <v>220.50273362763596</v>
      </c>
      <c r="W17" s="14">
        <f t="shared" si="15"/>
        <v>303.30908048260056</v>
      </c>
      <c r="X17" s="14">
        <f t="shared" si="16"/>
        <v>1063.1254103329545</v>
      </c>
      <c r="Y17" s="14">
        <f t="shared" si="17"/>
        <v>440.07865740636134</v>
      </c>
      <c r="Z17" s="14">
        <f t="shared" si="18"/>
        <v>1281.2087435766487</v>
      </c>
      <c r="AA17" s="14">
        <f t="shared" si="19"/>
        <v>530.35382114883225</v>
      </c>
    </row>
    <row r="18" spans="2:27" x14ac:dyDescent="0.45">
      <c r="B18" s="4">
        <f>Temperaturverlauf!F17-Temperaturverlauf!E17</f>
        <v>1.3914666290844195</v>
      </c>
      <c r="C18" s="4">
        <f t="shared" si="0"/>
        <v>1.3914666290844195</v>
      </c>
      <c r="D18" s="14">
        <f>Temperaturverlauf!F17</f>
        <v>22.274090709427767</v>
      </c>
      <c r="E18">
        <f>Eingabemaske!$B$5</f>
        <v>0.745</v>
      </c>
      <c r="F18">
        <f>IF(Eingabemaske!$B$3="horizontal_Breite",Eingabemaske!$B$6,Eingabemaske!$B$7)</f>
        <v>0.5</v>
      </c>
      <c r="G18" s="4">
        <f>Eingabemaske!B$9/3600*(1/(F18*E18))</f>
        <v>5.9656972408650269E-2</v>
      </c>
      <c r="H18" s="4">
        <f t="shared" si="1"/>
        <v>997.71851252898648</v>
      </c>
      <c r="I18" s="6">
        <f t="shared" si="2"/>
        <v>4182.682785835219</v>
      </c>
      <c r="J18" s="12">
        <f t="shared" si="3"/>
        <v>0.60246608613014385</v>
      </c>
      <c r="K18" s="8">
        <f t="shared" si="4"/>
        <v>0.94847181085738075</v>
      </c>
      <c r="L18" s="10">
        <f t="shared" si="5"/>
        <v>9.5075993390613265E-7</v>
      </c>
      <c r="M18" s="10">
        <f t="shared" si="6"/>
        <v>2.3044815625171048E-4</v>
      </c>
      <c r="N18" s="12">
        <f t="shared" si="7"/>
        <v>6.5856891318043882</v>
      </c>
      <c r="O18" s="1">
        <f t="shared" si="8"/>
        <v>0.72511528695625704</v>
      </c>
      <c r="P18" s="12">
        <f t="shared" si="9"/>
        <v>0.68968892313033847</v>
      </c>
      <c r="Q18" s="10">
        <f>((9.807*Eingabemaske!$B$5^3)/(L18)^2)*M18*C18*N18</f>
        <v>9473501095.9534092</v>
      </c>
      <c r="R18" s="10">
        <f t="shared" si="10"/>
        <v>31377.245529172258</v>
      </c>
      <c r="S18" s="10">
        <f t="shared" si="11"/>
        <v>6869380465.6726723</v>
      </c>
      <c r="T18" s="14">
        <f t="shared" si="12"/>
        <v>1010.0346587625826</v>
      </c>
      <c r="U18" s="14">
        <f t="shared" si="13"/>
        <v>308.28036138392497</v>
      </c>
      <c r="V18" s="14">
        <f t="shared" si="14"/>
        <v>220.46647736703736</v>
      </c>
      <c r="W18" s="14">
        <f t="shared" si="15"/>
        <v>303.12056401169741</v>
      </c>
      <c r="X18" s="14">
        <f t="shared" si="16"/>
        <v>1026.954950664516</v>
      </c>
      <c r="Y18" s="14">
        <f t="shared" si="17"/>
        <v>434.36874685727457</v>
      </c>
      <c r="Z18" s="14">
        <f t="shared" si="18"/>
        <v>1237.4110595176519</v>
      </c>
      <c r="AA18" s="14">
        <f t="shared" si="19"/>
        <v>523.38487771271491</v>
      </c>
    </row>
    <row r="19" spans="2:27" x14ac:dyDescent="0.45">
      <c r="B19" s="4">
        <f>Temperaturverlauf!F18-Temperaturverlauf!E18</f>
        <v>1.2069216374274703</v>
      </c>
      <c r="C19" s="4">
        <f t="shared" si="0"/>
        <v>1.2069216374274703</v>
      </c>
      <c r="D19" s="14">
        <f>Temperaturverlauf!F18</f>
        <v>22.22213761390902</v>
      </c>
      <c r="E19">
        <f>Eingabemaske!$B$5</f>
        <v>0.745</v>
      </c>
      <c r="F19">
        <f>IF(Eingabemaske!$B$3="horizontal_Breite",Eingabemaske!$B$6,Eingabemaske!$B$7)</f>
        <v>0.5</v>
      </c>
      <c r="G19" s="4">
        <f>Eingabemaske!B$9/3600*(1/(F19*E19))</f>
        <v>5.9656972408650269E-2</v>
      </c>
      <c r="H19" s="4">
        <f t="shared" si="1"/>
        <v>997.73035505660221</v>
      </c>
      <c r="I19" s="6">
        <f t="shared" si="2"/>
        <v>4182.7121274099709</v>
      </c>
      <c r="J19" s="12">
        <f t="shared" si="3"/>
        <v>0.60237590643845551</v>
      </c>
      <c r="K19" s="8">
        <f t="shared" si="4"/>
        <v>0.94963363122928079</v>
      </c>
      <c r="L19" s="10">
        <f t="shared" si="5"/>
        <v>9.5191028762402727E-7</v>
      </c>
      <c r="M19" s="10">
        <f t="shared" si="6"/>
        <v>2.2992108016340134E-4</v>
      </c>
      <c r="N19" s="12">
        <f t="shared" si="7"/>
        <v>6.5947690122631073</v>
      </c>
      <c r="O19" s="1">
        <f t="shared" si="8"/>
        <v>0.72527713836541807</v>
      </c>
      <c r="P19" s="12">
        <f t="shared" si="9"/>
        <v>0.6898680919476684</v>
      </c>
      <c r="Q19" s="10">
        <f>((9.807*Eingabemaske!$B$5^3)/(L19)^2)*M19*C19*N19</f>
        <v>8189745492.9588499</v>
      </c>
      <c r="R19" s="10">
        <f t="shared" si="10"/>
        <v>31339.229311958512</v>
      </c>
      <c r="S19" s="10">
        <f t="shared" si="11"/>
        <v>5939835175.074275</v>
      </c>
      <c r="T19" s="14">
        <f t="shared" si="12"/>
        <v>962.25139855265638</v>
      </c>
      <c r="U19" s="14">
        <f t="shared" si="13"/>
        <v>294.37684953046295</v>
      </c>
      <c r="V19" s="14">
        <f t="shared" si="14"/>
        <v>220.43409316429464</v>
      </c>
      <c r="W19" s="14">
        <f t="shared" si="15"/>
        <v>302.95223026499627</v>
      </c>
      <c r="X19" s="14">
        <f t="shared" si="16"/>
        <v>980.82360913761386</v>
      </c>
      <c r="Y19" s="14">
        <f t="shared" si="17"/>
        <v>427.45153975771933</v>
      </c>
      <c r="Z19" s="14">
        <f t="shared" si="18"/>
        <v>1181.6490212210151</v>
      </c>
      <c r="AA19" s="14">
        <f t="shared" si="19"/>
        <v>514.97301744013942</v>
      </c>
    </row>
    <row r="20" spans="2:27" x14ac:dyDescent="0.45">
      <c r="B20" s="4">
        <f>Temperaturverlauf!F19-Temperaturverlauf!E19</f>
        <v>0.99579426657113146</v>
      </c>
      <c r="C20" s="4">
        <f t="shared" si="0"/>
        <v>0.99579426657113146</v>
      </c>
      <c r="D20" s="14">
        <f>Temperaturverlauf!F19</f>
        <v>22.177562344119373</v>
      </c>
      <c r="E20">
        <f>Eingabemaske!$B$5</f>
        <v>0.745</v>
      </c>
      <c r="F20">
        <f>IF(Eingabemaske!$B$3="horizontal_Breite",Eingabemaske!$B$6,Eingabemaske!$B$7)</f>
        <v>0.5</v>
      </c>
      <c r="G20" s="4">
        <f>Eingabemaske!B$9/3600*(1/(F20*E20))</f>
        <v>5.9656972408650269E-2</v>
      </c>
      <c r="H20" s="4">
        <f t="shared" si="1"/>
        <v>997.74049371953174</v>
      </c>
      <c r="I20" s="6">
        <f t="shared" si="2"/>
        <v>4182.7374242961305</v>
      </c>
      <c r="J20" s="12">
        <f t="shared" si="3"/>
        <v>0.60229850148882991</v>
      </c>
      <c r="K20" s="8">
        <f t="shared" si="4"/>
        <v>0.95063229481646383</v>
      </c>
      <c r="L20" s="10">
        <f t="shared" si="5"/>
        <v>9.5289910872089615E-7</v>
      </c>
      <c r="M20" s="10">
        <f t="shared" si="6"/>
        <v>2.2946842506415874E-4</v>
      </c>
      <c r="N20" s="12">
        <f t="shared" si="7"/>
        <v>6.602574934422992</v>
      </c>
      <c r="O20" s="1">
        <f t="shared" si="8"/>
        <v>0.72541604988630248</v>
      </c>
      <c r="P20" s="12">
        <f t="shared" si="9"/>
        <v>0.69002187250678437</v>
      </c>
      <c r="Q20" s="10">
        <f>((9.807*Eingabemaske!$B$5^3)/(L20)^2)*M20*C20*N20</f>
        <v>6737783425.9664497</v>
      </c>
      <c r="R20" s="10">
        <f t="shared" si="10"/>
        <v>31306.624774572272</v>
      </c>
      <c r="S20" s="10">
        <f t="shared" si="11"/>
        <v>4887696237.8539801</v>
      </c>
      <c r="T20" s="14">
        <f t="shared" si="12"/>
        <v>901.70640690662833</v>
      </c>
      <c r="U20" s="14">
        <f t="shared" si="13"/>
        <v>276.73422154086273</v>
      </c>
      <c r="V20" s="14">
        <f t="shared" si="14"/>
        <v>220.40628931990921</v>
      </c>
      <c r="W20" s="14">
        <f t="shared" si="15"/>
        <v>302.80774280284425</v>
      </c>
      <c r="X20" s="14">
        <f t="shared" si="16"/>
        <v>922.74936462666585</v>
      </c>
      <c r="Y20" s="14">
        <f t="shared" si="17"/>
        <v>419.31947154418629</v>
      </c>
      <c r="Z20" s="14">
        <f t="shared" si="18"/>
        <v>1111.5411191288215</v>
      </c>
      <c r="AA20" s="14">
        <f t="shared" si="19"/>
        <v>505.11097871230288</v>
      </c>
    </row>
    <row r="21" spans="2:27" x14ac:dyDescent="0.45">
      <c r="B21" s="4">
        <f>Temperaturverlauf!F20-Temperaturverlauf!E20</f>
        <v>0.76186813252298435</v>
      </c>
      <c r="C21" s="4">
        <f t="shared" si="0"/>
        <v>0.76186813252298435</v>
      </c>
      <c r="D21" s="14">
        <f>Temperaturverlauf!F20</f>
        <v>22.141298763440194</v>
      </c>
      <c r="E21">
        <f>Eingabemaske!$B$5</f>
        <v>0.745</v>
      </c>
      <c r="F21">
        <f>IF(Eingabemaske!$B$3="horizontal_Breite",Eingabemaske!$B$6,Eingabemaske!$B$7)</f>
        <v>0.5</v>
      </c>
      <c r="G21" s="4">
        <f>Eingabemaske!B$9/3600*(1/(F21*E21))</f>
        <v>5.9656972408650269E-2</v>
      </c>
      <c r="H21" s="4">
        <f t="shared" si="1"/>
        <v>997.74872680645035</v>
      </c>
      <c r="I21" s="6">
        <f t="shared" si="2"/>
        <v>4182.7580876102329</v>
      </c>
      <c r="J21" s="12">
        <f t="shared" si="3"/>
        <v>0.60223550826742311</v>
      </c>
      <c r="K21" s="8">
        <f t="shared" si="4"/>
        <v>0.95144599498823923</v>
      </c>
      <c r="L21" s="10">
        <f t="shared" si="5"/>
        <v>9.5370479885768366E-7</v>
      </c>
      <c r="M21" s="10">
        <f t="shared" si="6"/>
        <v>2.2909988123431615E-4</v>
      </c>
      <c r="N21" s="12">
        <f t="shared" si="7"/>
        <v>6.6089358980366777</v>
      </c>
      <c r="O21" s="1">
        <f t="shared" si="8"/>
        <v>0.72552908974540997</v>
      </c>
      <c r="P21" s="12">
        <f t="shared" si="9"/>
        <v>0.69014701626785524</v>
      </c>
      <c r="Q21" s="10">
        <f>((9.807*Eingabemaske!$B$5^3)/(L21)^2)*M21*C21*N21</f>
        <v>5142961456.3862505</v>
      </c>
      <c r="R21" s="10">
        <f t="shared" si="10"/>
        <v>31280.108686880387</v>
      </c>
      <c r="S21" s="10">
        <f t="shared" si="11"/>
        <v>3731368144.0476441</v>
      </c>
      <c r="T21" s="14">
        <f t="shared" si="12"/>
        <v>824.11240768981418</v>
      </c>
      <c r="U21" s="14">
        <f t="shared" si="13"/>
        <v>254.07837880944291</v>
      </c>
      <c r="V21" s="14">
        <f t="shared" si="14"/>
        <v>220.38365727312862</v>
      </c>
      <c r="W21" s="14">
        <f t="shared" si="15"/>
        <v>302.69015707188566</v>
      </c>
      <c r="X21" s="14">
        <f t="shared" si="16"/>
        <v>849.10875901274869</v>
      </c>
      <c r="Y21" s="14">
        <f t="shared" si="17"/>
        <v>409.94303606829999</v>
      </c>
      <c r="Z21" s="14">
        <f t="shared" si="18"/>
        <v>1022.7268901167272</v>
      </c>
      <c r="AA21" s="14">
        <f t="shared" si="19"/>
        <v>493.7645053745664</v>
      </c>
    </row>
    <row r="22" spans="2:27" x14ac:dyDescent="0.45">
      <c r="B22" s="4">
        <f>Temperaturverlauf!F21-Temperaturverlauf!E21</f>
        <v>0.50924246437170595</v>
      </c>
      <c r="C22" s="4">
        <f t="shared" si="0"/>
        <v>0.50924246437170595</v>
      </c>
      <c r="D22" s="14">
        <f>Temperaturverlauf!F21</f>
        <v>22.114064039869604</v>
      </c>
      <c r="E22">
        <f>Eingabemaske!$B$5</f>
        <v>0.745</v>
      </c>
      <c r="F22">
        <f>IF(Eingabemaske!$B$3="horizontal_Breite",Eingabemaske!$B$6,Eingabemaske!$B$7)</f>
        <v>0.5</v>
      </c>
      <c r="G22" s="4">
        <f>Eingabemaske!B$9/3600*(1/(F22*E22))</f>
        <v>5.9656972408650269E-2</v>
      </c>
      <c r="H22" s="4">
        <f t="shared" si="1"/>
        <v>997.75490112938166</v>
      </c>
      <c r="I22" s="6">
        <f t="shared" si="2"/>
        <v>4182.7736554948997</v>
      </c>
      <c r="J22" s="12">
        <f t="shared" si="3"/>
        <v>0.60218818632938531</v>
      </c>
      <c r="K22" s="8">
        <f t="shared" si="4"/>
        <v>0.95205784093221035</v>
      </c>
      <c r="L22" s="10">
        <f t="shared" si="5"/>
        <v>9.5431062745775315E-7</v>
      </c>
      <c r="M22" s="10">
        <f t="shared" si="6"/>
        <v>2.2882292402232101E-4</v>
      </c>
      <c r="N22" s="12">
        <f t="shared" si="7"/>
        <v>6.613719363364714</v>
      </c>
      <c r="O22" s="1">
        <f t="shared" si="8"/>
        <v>0.72561400300972034</v>
      </c>
      <c r="P22" s="12">
        <f t="shared" si="9"/>
        <v>0.69024102419212907</v>
      </c>
      <c r="Q22" s="10">
        <f>((9.807*Eingabemaske!$B$5^3)/(L22)^2)*M22*C22*N22</f>
        <v>3431589875.8682427</v>
      </c>
      <c r="R22" s="10">
        <f t="shared" si="10"/>
        <v>31260.199773676006</v>
      </c>
      <c r="S22" s="10">
        <f t="shared" si="11"/>
        <v>2490009666.5163851</v>
      </c>
      <c r="T22" s="14">
        <f t="shared" si="12"/>
        <v>720.16293250489309</v>
      </c>
      <c r="U22" s="14">
        <f t="shared" si="13"/>
        <v>223.63726052677009</v>
      </c>
      <c r="V22" s="14">
        <f t="shared" si="14"/>
        <v>220.36665266836582</v>
      </c>
      <c r="W22" s="14">
        <f t="shared" si="15"/>
        <v>302.60182407229621</v>
      </c>
      <c r="X22" s="14">
        <f t="shared" si="16"/>
        <v>752.41135230549241</v>
      </c>
      <c r="Y22" s="14">
        <f t="shared" si="17"/>
        <v>399.25008218801668</v>
      </c>
      <c r="Z22" s="14">
        <f t="shared" si="18"/>
        <v>906.18645523696932</v>
      </c>
      <c r="AA22" s="14">
        <f t="shared" si="19"/>
        <v>480.84736576931959</v>
      </c>
    </row>
    <row r="23" spans="2:27" x14ac:dyDescent="0.45">
      <c r="B23" s="4">
        <f>Temperaturverlauf!F22-Temperaturverlauf!E22</f>
        <v>0.2422390846653073</v>
      </c>
      <c r="C23" s="4">
        <f t="shared" si="0"/>
        <v>0.2422390846653073</v>
      </c>
      <c r="D23" s="14">
        <f>Temperaturverlauf!F22</f>
        <v>22.096323494403659</v>
      </c>
      <c r="E23">
        <f>Eingabemaske!$B$5</f>
        <v>0.745</v>
      </c>
      <c r="F23">
        <f>IF(Eingabemaske!$B$3="horizontal_Breite",Eingabemaske!$B$6,Eingabemaske!$B$7)</f>
        <v>0.5</v>
      </c>
      <c r="G23" s="4">
        <f>Eingabemaske!B$9/3600*(1/(F23*E23))</f>
        <v>5.9656972408650269E-2</v>
      </c>
      <c r="H23" s="4">
        <f t="shared" si="1"/>
        <v>997.7589189397554</v>
      </c>
      <c r="I23" s="6">
        <f t="shared" si="2"/>
        <v>4182.7838191056589</v>
      </c>
      <c r="J23" s="12">
        <f t="shared" si="3"/>
        <v>0.60215735523757219</v>
      </c>
      <c r="K23" s="8">
        <f t="shared" si="4"/>
        <v>0.95245673572825595</v>
      </c>
      <c r="L23" s="10">
        <f t="shared" si="5"/>
        <v>9.5470560184344537E-7</v>
      </c>
      <c r="M23" s="10">
        <f t="shared" si="6"/>
        <v>2.2864243577737451E-4</v>
      </c>
      <c r="N23" s="12">
        <f t="shared" si="7"/>
        <v>6.6168381718095617</v>
      </c>
      <c r="O23" s="1">
        <f t="shared" si="8"/>
        <v>0.72566932330072564</v>
      </c>
      <c r="P23" s="12">
        <f t="shared" si="9"/>
        <v>0.69030227071082562</v>
      </c>
      <c r="Q23" s="10">
        <f>((9.807*Eingabemaske!$B$5^3)/(L23)^2)*M23*C23*N23</f>
        <v>1630488049.224232</v>
      </c>
      <c r="R23" s="10">
        <f t="shared" si="10"/>
        <v>31247.233635321889</v>
      </c>
      <c r="S23" s="10">
        <f t="shared" si="11"/>
        <v>1183195159.3304687</v>
      </c>
      <c r="T23" s="14">
        <f t="shared" si="12"/>
        <v>561.97355732652011</v>
      </c>
      <c r="U23" s="14">
        <f t="shared" si="13"/>
        <v>177.06574999413482</v>
      </c>
      <c r="V23" s="14">
        <f t="shared" si="14"/>
        <v>220.35557252257399</v>
      </c>
      <c r="W23" s="14">
        <f t="shared" si="15"/>
        <v>302.54427356069067</v>
      </c>
      <c r="X23" s="14">
        <f t="shared" si="16"/>
        <v>612.61511171162022</v>
      </c>
      <c r="Y23" s="14">
        <f t="shared" si="17"/>
        <v>387.05412056583867</v>
      </c>
      <c r="Z23" s="14">
        <f t="shared" si="18"/>
        <v>737.78139089367812</v>
      </c>
      <c r="AA23" s="14">
        <f t="shared" si="19"/>
        <v>466.13497114745962</v>
      </c>
    </row>
    <row r="24" spans="2:27" x14ac:dyDescent="0.45">
      <c r="B24" s="4">
        <f>Temperaturverlauf!F23-Temperaturverlauf!E23</f>
        <v>-3.4728204557211484E-2</v>
      </c>
      <c r="C24" s="4">
        <f t="shared" si="0"/>
        <v>3.4728204557211484E-2</v>
      </c>
      <c r="D24" s="14">
        <f>Temperaturverlauf!F23</f>
        <v>22.088225972878799</v>
      </c>
      <c r="E24">
        <f>Eingabemaske!$B$5</f>
        <v>0.745</v>
      </c>
      <c r="F24">
        <f>IF(Eingabemaske!$B$3="horizontal_Breite",Eingabemaske!$B$6,Eingabemaske!$B$7)</f>
        <v>0.5</v>
      </c>
      <c r="G24" s="4">
        <f>Eingabemaske!B$9/3600*(1/(F24*E24))</f>
        <v>5.9656972408650269E-2</v>
      </c>
      <c r="H24" s="4">
        <f t="shared" si="1"/>
        <v>997.76075175746314</v>
      </c>
      <c r="I24" s="6">
        <f t="shared" si="2"/>
        <v>4182.7884641786504</v>
      </c>
      <c r="J24" s="12">
        <f t="shared" si="3"/>
        <v>0.60214328111434356</v>
      </c>
      <c r="K24" s="8">
        <f t="shared" si="4"/>
        <v>0.95263889758740627</v>
      </c>
      <c r="L24" s="10">
        <f t="shared" si="5"/>
        <v>9.5488597407028584E-7</v>
      </c>
      <c r="M24" s="10">
        <f t="shared" si="6"/>
        <v>2.2856003248667862E-4</v>
      </c>
      <c r="N24" s="12">
        <f t="shared" si="7"/>
        <v>6.6182624830312689</v>
      </c>
      <c r="O24" s="1">
        <f t="shared" si="8"/>
        <v>0.72569457594729136</v>
      </c>
      <c r="P24" s="12">
        <f t="shared" si="9"/>
        <v>0.69033022886290574</v>
      </c>
      <c r="Q24" s="10">
        <f>((9.807*Eingabemaske!$B$5^3)/(L24)^2)*M24*C24*N24</f>
        <v>233629980.44037628</v>
      </c>
      <c r="R24" s="10">
        <f t="shared" si="10"/>
        <v>31241.315984878598</v>
      </c>
      <c r="S24" s="10">
        <f t="shared" si="11"/>
        <v>169544009.58425283</v>
      </c>
      <c r="T24" s="14">
        <f t="shared" si="12"/>
        <v>294.07486268884094</v>
      </c>
      <c r="U24" s="14">
        <f t="shared" si="13"/>
        <v>97.102226678495285</v>
      </c>
      <c r="V24" s="14">
        <f t="shared" si="14"/>
        <v>220.35051418091709</v>
      </c>
      <c r="W24" s="14">
        <f t="shared" si="15"/>
        <v>302.51800226072589</v>
      </c>
      <c r="X24" s="14">
        <f t="shared" si="16"/>
        <v>427.0008246645254</v>
      </c>
      <c r="Y24" s="14">
        <f t="shared" si="17"/>
        <v>376.42749362818796</v>
      </c>
      <c r="Z24" s="14">
        <f t="shared" si="18"/>
        <v>514.23135520405572</v>
      </c>
      <c r="AA24" s="14">
        <f t="shared" si="19"/>
        <v>453.32657222985154</v>
      </c>
    </row>
    <row r="25" spans="2:27" x14ac:dyDescent="0.45">
      <c r="B25" s="4">
        <f>Temperaturverlauf!F24-Temperaturverlauf!E24</f>
        <v>-0.31752564701614361</v>
      </c>
      <c r="C25" s="4">
        <f t="shared" si="0"/>
        <v>0.31752564701614361</v>
      </c>
      <c r="D25" s="14">
        <f>Temperaturverlauf!F24</f>
        <v>22.089304795304635</v>
      </c>
      <c r="E25">
        <f>Eingabemaske!$B$5</f>
        <v>0.745</v>
      </c>
      <c r="F25">
        <f>IF(Eingabemaske!$B$3="horizontal_Breite",Eingabemaske!$B$6,Eingabemaske!$B$7)</f>
        <v>0.5</v>
      </c>
      <c r="G25" s="4">
        <f>Eingabemaske!B$9/3600*(1/(F25*E25))</f>
        <v>5.9656972408650269E-2</v>
      </c>
      <c r="H25" s="4">
        <f t="shared" si="1"/>
        <v>997.76050761251702</v>
      </c>
      <c r="I25" s="6">
        <f t="shared" si="2"/>
        <v>4182.7878451050356</v>
      </c>
      <c r="J25" s="12">
        <f t="shared" si="3"/>
        <v>0.6021451562472262</v>
      </c>
      <c r="K25" s="8">
        <f t="shared" si="4"/>
        <v>0.95261462514794382</v>
      </c>
      <c r="L25" s="10">
        <f t="shared" si="5"/>
        <v>9.5486194006824985E-7</v>
      </c>
      <c r="M25" s="10">
        <f t="shared" si="6"/>
        <v>2.2857101173049738E-4</v>
      </c>
      <c r="N25" s="12">
        <f t="shared" si="7"/>
        <v>6.618072696441522</v>
      </c>
      <c r="O25" s="1">
        <f t="shared" si="8"/>
        <v>0.72569121149101679</v>
      </c>
      <c r="P25" s="12">
        <f t="shared" si="9"/>
        <v>0.69032650393644313</v>
      </c>
      <c r="Q25" s="10">
        <f>((9.807*Eingabemaske!$B$5^3)/(L25)^2)*M25*C25*N25</f>
        <v>2136265963.1892757</v>
      </c>
      <c r="R25" s="10">
        <f t="shared" si="10"/>
        <v>31242.104362945647</v>
      </c>
      <c r="S25" s="10">
        <f t="shared" si="11"/>
        <v>1550269434.8938494</v>
      </c>
      <c r="T25" s="14">
        <f t="shared" si="12"/>
        <v>614.94010057024229</v>
      </c>
      <c r="U25" s="14">
        <f t="shared" si="13"/>
        <v>192.69813173917072</v>
      </c>
      <c r="V25" s="14">
        <f t="shared" si="14"/>
        <v>220.35118812999107</v>
      </c>
      <c r="W25" s="14">
        <f t="shared" si="15"/>
        <v>302.52150245579173</v>
      </c>
      <c r="X25" s="14">
        <f t="shared" si="16"/>
        <v>658.05757597277943</v>
      </c>
      <c r="Y25" s="14">
        <f t="shared" si="17"/>
        <v>390.57129758754411</v>
      </c>
      <c r="Z25" s="14">
        <f t="shared" si="18"/>
        <v>792.49236380760044</v>
      </c>
      <c r="AA25" s="14">
        <f t="shared" si="19"/>
        <v>470.36123002306726</v>
      </c>
    </row>
    <row r="26" spans="2:27" x14ac:dyDescent="0.45">
      <c r="B26" s="4">
        <f>Temperaturverlauf!F25-Temperaturverlauf!E25</f>
        <v>-0.6007614604432554</v>
      </c>
      <c r="C26" s="4">
        <f t="shared" si="0"/>
        <v>0.6007614604432554</v>
      </c>
      <c r="D26" s="14">
        <f>Temperaturverlauf!F25</f>
        <v>22.100094542351851</v>
      </c>
      <c r="E26">
        <f>Eingabemaske!$B$5</f>
        <v>0.745</v>
      </c>
      <c r="F26">
        <f>IF(Eingabemaske!$B$3="horizontal_Breite",Eingabemaske!$B$6,Eingabemaske!$B$7)</f>
        <v>0.5</v>
      </c>
      <c r="G26" s="4">
        <f>Eingabemaske!B$9/3600*(1/(F26*E26))</f>
        <v>5.9656972408650269E-2</v>
      </c>
      <c r="H26" s="4">
        <f t="shared" si="1"/>
        <v>997.75806515869363</v>
      </c>
      <c r="I26" s="6">
        <f t="shared" si="2"/>
        <v>4182.7816571560807</v>
      </c>
      <c r="J26" s="12">
        <f t="shared" si="3"/>
        <v>0.60216390928481422</v>
      </c>
      <c r="K26" s="8">
        <f t="shared" si="4"/>
        <v>0.95237192142262661</v>
      </c>
      <c r="L26" s="10">
        <f t="shared" si="5"/>
        <v>9.5462162093522306E-7</v>
      </c>
      <c r="M26" s="10">
        <f t="shared" si="6"/>
        <v>2.286808068322042E-4</v>
      </c>
      <c r="N26" s="12">
        <f t="shared" si="7"/>
        <v>6.6161750265124883</v>
      </c>
      <c r="O26" s="1">
        <f t="shared" si="8"/>
        <v>0.72565756350687982</v>
      </c>
      <c r="P26" s="12">
        <f t="shared" si="9"/>
        <v>0.69028925106551253</v>
      </c>
      <c r="Q26" s="10">
        <f>((9.807*Eingabemaske!$B$5^3)/(L26)^2)*M26*C26*N26</f>
        <v>4044652611.6345387</v>
      </c>
      <c r="R26" s="10">
        <f t="shared" si="10"/>
        <v>31249.989644154102</v>
      </c>
      <c r="S26" s="10">
        <f t="shared" si="11"/>
        <v>2935032759.3904576</v>
      </c>
      <c r="T26" s="14">
        <f t="shared" si="12"/>
        <v>760.73734644378715</v>
      </c>
      <c r="U26" s="14">
        <f t="shared" si="13"/>
        <v>235.53375032195228</v>
      </c>
      <c r="V26" s="14">
        <f t="shared" si="14"/>
        <v>220.35792801916952</v>
      </c>
      <c r="W26" s="14">
        <f t="shared" si="15"/>
        <v>302.55650759827279</v>
      </c>
      <c r="X26" s="14">
        <f t="shared" si="16"/>
        <v>789.81524342732405</v>
      </c>
      <c r="Y26" s="14">
        <f t="shared" si="17"/>
        <v>403.11064767486727</v>
      </c>
      <c r="Z26" s="14">
        <f t="shared" si="18"/>
        <v>951.19646918986928</v>
      </c>
      <c r="AA26" s="14">
        <f t="shared" si="19"/>
        <v>485.47736695646296</v>
      </c>
    </row>
    <row r="27" spans="2:27" x14ac:dyDescent="0.45">
      <c r="B27" s="4">
        <f>Temperaturverlauf!F26-Temperaturverlauf!E26</f>
        <v>-0.87867480145407129</v>
      </c>
      <c r="C27" s="4">
        <f t="shared" si="0"/>
        <v>0.87867480145407129</v>
      </c>
      <c r="D27" s="14">
        <f>Temperaturverlauf!F26</f>
        <v>22.121325198545929</v>
      </c>
      <c r="E27">
        <f>Eingabemaske!$B$5</f>
        <v>0.745</v>
      </c>
      <c r="F27">
        <f>IF(Eingabemaske!$B$3="horizontal_Breite",Eingabemaske!$B$6,Eingabemaske!$B$7)</f>
        <v>0.5</v>
      </c>
      <c r="G27" s="4">
        <f>Eingabemaske!B$9/3600*(1/(F27*E27))</f>
        <v>5.9656972408650269E-2</v>
      </c>
      <c r="H27" s="4">
        <f t="shared" si="1"/>
        <v>997.75325571516885</v>
      </c>
      <c r="I27" s="6">
        <f t="shared" si="2"/>
        <v>4182.7695007403945</v>
      </c>
      <c r="J27" s="12">
        <f t="shared" si="3"/>
        <v>0.60220080408392962</v>
      </c>
      <c r="K27" s="8">
        <f t="shared" si="4"/>
        <v>0.95189465213564983</v>
      </c>
      <c r="L27" s="10">
        <f t="shared" si="5"/>
        <v>9.5414904310550285E-7</v>
      </c>
      <c r="M27" s="10">
        <f t="shared" si="6"/>
        <v>2.2889677920736478E-4</v>
      </c>
      <c r="N27" s="12">
        <f t="shared" si="7"/>
        <v>6.6124435001699942</v>
      </c>
      <c r="O27" s="1">
        <f t="shared" si="8"/>
        <v>0.72559136244150246</v>
      </c>
      <c r="P27" s="12">
        <f t="shared" si="9"/>
        <v>0.69021595849354256</v>
      </c>
      <c r="Q27" s="10">
        <f>((9.807*Eingabemaske!$B$5^3)/(L27)^2)*M27*C27*N27</f>
        <v>5923827224.6100292</v>
      </c>
      <c r="R27" s="10">
        <f t="shared" si="10"/>
        <v>31265.507329669548</v>
      </c>
      <c r="S27" s="10">
        <f t="shared" si="11"/>
        <v>4298277866.7728558</v>
      </c>
      <c r="T27" s="14">
        <f t="shared" si="12"/>
        <v>863.89689985612654</v>
      </c>
      <c r="U27" s="14">
        <f t="shared" si="13"/>
        <v>265.70340227918336</v>
      </c>
      <c r="V27" s="14">
        <f t="shared" si="14"/>
        <v>220.371186959618</v>
      </c>
      <c r="W27" s="14">
        <f t="shared" si="15"/>
        <v>302.62537686685681</v>
      </c>
      <c r="X27" s="14">
        <f t="shared" si="16"/>
        <v>886.72135021147233</v>
      </c>
      <c r="Y27" s="14">
        <f t="shared" si="17"/>
        <v>414.51511277967904</v>
      </c>
      <c r="Z27" s="14">
        <f t="shared" si="18"/>
        <v>1067.9686201914728</v>
      </c>
      <c r="AA27" s="14">
        <f t="shared" si="19"/>
        <v>499.24266844172701</v>
      </c>
    </row>
    <row r="28" spans="2:27" x14ac:dyDescent="0.45">
      <c r="B28" s="4">
        <f>Temperaturverlauf!F27-Temperaturverlauf!E27</f>
        <v>-1.1459218358508245</v>
      </c>
      <c r="C28" s="4">
        <f t="shared" si="0"/>
        <v>1.1459218358508245</v>
      </c>
      <c r="D28" s="14">
        <f>Temperaturverlauf!F27</f>
        <v>22.153222161354066</v>
      </c>
      <c r="E28">
        <f>Eingabemaske!$B$5</f>
        <v>0.745</v>
      </c>
      <c r="F28">
        <f>IF(Eingabemaske!$B$3="horizontal_Breite",Eingabemaske!$B$6,Eingabemaske!$B$7)</f>
        <v>0.5</v>
      </c>
      <c r="G28" s="4">
        <f>Eingabemaske!B$9/3600*(1/(F28*E28))</f>
        <v>5.9656972408650269E-2</v>
      </c>
      <c r="H28" s="4">
        <f t="shared" si="1"/>
        <v>997.74602127620574</v>
      </c>
      <c r="I28" s="6">
        <f t="shared" si="2"/>
        <v>4182.7512852846121</v>
      </c>
      <c r="J28" s="12">
        <f t="shared" si="3"/>
        <v>0.60225622245069066</v>
      </c>
      <c r="K28" s="8">
        <f t="shared" si="4"/>
        <v>0.95117832783052869</v>
      </c>
      <c r="L28" s="10">
        <f t="shared" si="5"/>
        <v>9.5343976566073852E-7</v>
      </c>
      <c r="M28" s="10">
        <f t="shared" si="6"/>
        <v>2.2922108676385093E-4</v>
      </c>
      <c r="N28" s="12">
        <f t="shared" si="7"/>
        <v>6.6068433776402822</v>
      </c>
      <c r="O28" s="1">
        <f t="shared" si="8"/>
        <v>0.72549191944380553</v>
      </c>
      <c r="P28" s="12">
        <f t="shared" si="9"/>
        <v>0.69010586549236541</v>
      </c>
      <c r="Q28" s="10">
        <f>((9.807*Eingabemaske!$B$5^3)/(L28)^2)*M28*C28*N28</f>
        <v>7741445215.3443766</v>
      </c>
      <c r="R28" s="10">
        <f t="shared" si="10"/>
        <v>31288.826248741188</v>
      </c>
      <c r="S28" s="10">
        <f t="shared" si="11"/>
        <v>5616355948.5492563</v>
      </c>
      <c r="T28" s="14">
        <f t="shared" si="12"/>
        <v>944.45650271615045</v>
      </c>
      <c r="U28" s="14">
        <f t="shared" si="13"/>
        <v>289.19799693976154</v>
      </c>
      <c r="V28" s="14">
        <f t="shared" si="14"/>
        <v>220.39109989850252</v>
      </c>
      <c r="W28" s="14">
        <f t="shared" si="15"/>
        <v>302.72882300236046</v>
      </c>
      <c r="X28" s="14">
        <f t="shared" si="16"/>
        <v>963.68319630949736</v>
      </c>
      <c r="Y28" s="14">
        <f t="shared" si="17"/>
        <v>424.86453341006199</v>
      </c>
      <c r="Z28" s="14">
        <f t="shared" si="18"/>
        <v>1160.7684028971305</v>
      </c>
      <c r="AA28" s="14">
        <f t="shared" si="19"/>
        <v>511.75461788963838</v>
      </c>
    </row>
    <row r="29" spans="2:27" x14ac:dyDescent="0.45">
      <c r="B29" s="4">
        <f>Temperaturverlauf!F28-Temperaturverlauf!E28</f>
        <v>-1.3974888816055255</v>
      </c>
      <c r="C29" s="4">
        <f t="shared" si="0"/>
        <v>1.3974888816055255</v>
      </c>
      <c r="D29" s="14">
        <f>Temperaturverlauf!F28</f>
        <v>22.195680676073696</v>
      </c>
      <c r="E29">
        <f>Eingabemaske!$B$5</f>
        <v>0.745</v>
      </c>
      <c r="F29">
        <f>IF(Eingabemaske!$B$3="horizontal_Breite",Eingabemaske!$B$6,Eingabemaske!$B$7)</f>
        <v>0.5</v>
      </c>
      <c r="G29" s="4">
        <f>Eingabemaske!B$9/3600*(1/(F29*E29))</f>
        <v>5.9656972408650269E-2</v>
      </c>
      <c r="H29" s="4">
        <f t="shared" si="1"/>
        <v>997.73637516258157</v>
      </c>
      <c r="I29" s="6">
        <f t="shared" si="2"/>
        <v>4182.727128350065</v>
      </c>
      <c r="J29" s="12">
        <f t="shared" si="3"/>
        <v>0.60232996748992107</v>
      </c>
      <c r="K29" s="8">
        <f t="shared" si="4"/>
        <v>0.95022616756718548</v>
      </c>
      <c r="L29" s="10">
        <f t="shared" si="5"/>
        <v>9.5249698257328561E-7</v>
      </c>
      <c r="M29" s="10">
        <f t="shared" si="6"/>
        <v>2.2965246179472036E-4</v>
      </c>
      <c r="N29" s="12">
        <f t="shared" si="7"/>
        <v>6.5994003664430432</v>
      </c>
      <c r="O29" s="1">
        <f t="shared" si="8"/>
        <v>0.72535958211266938</v>
      </c>
      <c r="P29" s="12">
        <f t="shared" si="9"/>
        <v>0.68995935976380129</v>
      </c>
      <c r="Q29" s="10">
        <f>((9.807*Eingabemaske!$B$5^3)/(L29)^2)*M29*C29*N29</f>
        <v>9466767684.2464523</v>
      </c>
      <c r="R29" s="10">
        <f t="shared" si="10"/>
        <v>31319.875959936864</v>
      </c>
      <c r="S29" s="10">
        <f t="shared" si="11"/>
        <v>6866810651.402729</v>
      </c>
      <c r="T29" s="14">
        <f t="shared" si="12"/>
        <v>1009.9086927588866</v>
      </c>
      <c r="U29" s="14">
        <f t="shared" si="13"/>
        <v>308.24912491141146</v>
      </c>
      <c r="V29" s="14">
        <f t="shared" si="14"/>
        <v>220.41759270035556</v>
      </c>
      <c r="W29" s="14">
        <f t="shared" si="15"/>
        <v>302.8664785840557</v>
      </c>
      <c r="X29" s="14">
        <f t="shared" si="16"/>
        <v>1026.80191278752</v>
      </c>
      <c r="Y29" s="14">
        <f t="shared" si="17"/>
        <v>434.17864036934537</v>
      </c>
      <c r="Z29" s="14">
        <f t="shared" si="18"/>
        <v>1236.9471254957914</v>
      </c>
      <c r="AA29" s="14">
        <f t="shared" si="19"/>
        <v>523.03761267697189</v>
      </c>
    </row>
    <row r="30" spans="2:27" x14ac:dyDescent="0.45">
      <c r="B30" s="4">
        <f>Temperaturverlauf!F29-Temperaturverlauf!E29</f>
        <v>-1.6287335546815882</v>
      </c>
      <c r="C30" s="4">
        <f t="shared" si="0"/>
        <v>1.6287335546815882</v>
      </c>
      <c r="D30" s="14">
        <f>Temperaturverlauf!F29</f>
        <v>22.248312267882401</v>
      </c>
      <c r="E30">
        <f>Eingabemaske!$B$5</f>
        <v>0.745</v>
      </c>
      <c r="F30">
        <f>IF(Eingabemaske!$B$3="horizontal_Breite",Eingabemaske!$B$6,Eingabemaske!$B$7)</f>
        <v>0.5</v>
      </c>
      <c r="G30" s="4">
        <f>Eingabemaske!B$9/3600*(1/(F30*E30))</f>
        <v>5.9656972408650269E-2</v>
      </c>
      <c r="H30" s="4">
        <f t="shared" si="1"/>
        <v>997.72439210166795</v>
      </c>
      <c r="I30" s="6">
        <f t="shared" si="2"/>
        <v>4182.69732561818</v>
      </c>
      <c r="J30" s="12">
        <f t="shared" si="3"/>
        <v>0.60242134511618384</v>
      </c>
      <c r="K30" s="8">
        <f t="shared" si="4"/>
        <v>0.94904800380753351</v>
      </c>
      <c r="L30" s="10">
        <f t="shared" si="5"/>
        <v>9.5133043791983128E-7</v>
      </c>
      <c r="M30" s="10">
        <f t="shared" si="6"/>
        <v>2.3018669520580274E-4</v>
      </c>
      <c r="N30" s="12">
        <f t="shared" si="7"/>
        <v>6.5901920262095457</v>
      </c>
      <c r="O30" s="1">
        <f t="shared" si="8"/>
        <v>0.7251955885130511</v>
      </c>
      <c r="P30" s="12">
        <f t="shared" si="9"/>
        <v>0.68977781565379503</v>
      </c>
      <c r="Q30" s="10">
        <f>((9.807*Eingabemaske!$B$5^3)/(L30)^2)*M30*C30*N30</f>
        <v>11070584210.033747</v>
      </c>
      <c r="R30" s="10">
        <f t="shared" si="10"/>
        <v>31358.380341273787</v>
      </c>
      <c r="S30" s="10">
        <f t="shared" si="11"/>
        <v>8028338831.3787136</v>
      </c>
      <c r="T30" s="14">
        <f t="shared" si="12"/>
        <v>1063.9118613941791</v>
      </c>
      <c r="U30" s="14">
        <f t="shared" si="13"/>
        <v>323.94426233445978</v>
      </c>
      <c r="V30" s="14">
        <f t="shared" si="14"/>
        <v>220.45041165150926</v>
      </c>
      <c r="W30" s="14">
        <f t="shared" si="15"/>
        <v>303.03704822448128</v>
      </c>
      <c r="X30" s="14">
        <f t="shared" si="16"/>
        <v>1079.1887650524125</v>
      </c>
      <c r="Y30" s="14">
        <f t="shared" si="17"/>
        <v>442.45750787290206</v>
      </c>
      <c r="Z30" s="14">
        <f t="shared" si="18"/>
        <v>1300.2526949542953</v>
      </c>
      <c r="AA30" s="14">
        <f t="shared" si="19"/>
        <v>533.09169409909634</v>
      </c>
    </row>
    <row r="31" spans="2:27" x14ac:dyDescent="0.45">
      <c r="B31" s="4">
        <f>Temperaturverlauf!F30-Temperaturverlauf!E30</f>
        <v>-1.8354433882611474</v>
      </c>
      <c r="C31" s="4">
        <f t="shared" si="0"/>
        <v>1.8354433882611474</v>
      </c>
      <c r="D31" s="14">
        <f>Temperaturverlauf!F30</f>
        <v>22.310472202000497</v>
      </c>
      <c r="E31">
        <f>Eingabemaske!$B$5</f>
        <v>0.745</v>
      </c>
      <c r="F31">
        <f>IF(Eingabemaske!$B$3="horizontal_Breite",Eingabemaske!$B$6,Eingabemaske!$B$7)</f>
        <v>0.5</v>
      </c>
      <c r="G31" s="4">
        <f>Eingabemaske!B$9/3600*(1/(F31*E31))</f>
        <v>5.9656972408650269E-2</v>
      </c>
      <c r="H31" s="4">
        <f t="shared" si="1"/>
        <v>997.71020298963197</v>
      </c>
      <c r="I31" s="6">
        <f t="shared" si="2"/>
        <v>4182.6623296015914</v>
      </c>
      <c r="J31" s="12">
        <f t="shared" si="3"/>
        <v>0.60252921314022068</v>
      </c>
      <c r="K31" s="8">
        <f t="shared" si="4"/>
        <v>0.94765958172751841</v>
      </c>
      <c r="L31" s="10">
        <f t="shared" si="5"/>
        <v>9.4995573139691047E-7</v>
      </c>
      <c r="M31" s="10">
        <f t="shared" si="6"/>
        <v>2.3081693523678966E-4</v>
      </c>
      <c r="N31" s="12">
        <f t="shared" si="7"/>
        <v>6.5793422372167045</v>
      </c>
      <c r="O31" s="1">
        <f t="shared" si="8"/>
        <v>0.72500197957674084</v>
      </c>
      <c r="P31" s="12">
        <f t="shared" si="9"/>
        <v>0.68956349689958507</v>
      </c>
      <c r="Q31" s="10">
        <f>((9.807*Eingabemaske!$B$5^3)/(L31)^2)*M31*C31*N31</f>
        <v>12525336451.453043</v>
      </c>
      <c r="R31" s="10">
        <f t="shared" si="10"/>
        <v>31403.877087951656</v>
      </c>
      <c r="S31" s="10">
        <f t="shared" si="11"/>
        <v>9080893722.1681671</v>
      </c>
      <c r="T31" s="14">
        <f t="shared" si="12"/>
        <v>1108.5108560416843</v>
      </c>
      <c r="U31" s="14">
        <f t="shared" si="13"/>
        <v>336.89070319608487</v>
      </c>
      <c r="V31" s="14">
        <f t="shared" si="14"/>
        <v>220.48914143858539</v>
      </c>
      <c r="W31" s="14">
        <f t="shared" si="15"/>
        <v>303.23840024040709</v>
      </c>
      <c r="X31" s="14">
        <f t="shared" si="16"/>
        <v>1122.6269465416867</v>
      </c>
      <c r="Y31" s="14">
        <f t="shared" si="17"/>
        <v>449.69262757540463</v>
      </c>
      <c r="Z31" s="14">
        <f t="shared" si="18"/>
        <v>1352.8310614995421</v>
      </c>
      <c r="AA31" s="14">
        <f t="shared" si="19"/>
        <v>541.90589009593373</v>
      </c>
    </row>
    <row r="32" spans="2:27" x14ac:dyDescent="0.45">
      <c r="B32" s="4">
        <f>Temperaturverlauf!F31-Temperaturverlauf!E31</f>
        <v>-2.0138946333146706</v>
      </c>
      <c r="C32" s="4">
        <f t="shared" si="0"/>
        <v>2.0138946333146706</v>
      </c>
      <c r="D32" s="14">
        <f>Temperaturverlauf!F31</f>
        <v>22.381283791187432</v>
      </c>
      <c r="E32">
        <f>Eingabemaske!$B$5</f>
        <v>0.745</v>
      </c>
      <c r="F32">
        <f>IF(Eingabemaske!$B$3="horizontal_Breite",Eingabemaske!$B$6,Eingabemaske!$B$7)</f>
        <v>0.5</v>
      </c>
      <c r="G32" s="4">
        <f>Eingabemaske!B$9/3600*(1/(F32*E32))</f>
        <v>5.9656972408650269E-2</v>
      </c>
      <c r="H32" s="4">
        <f t="shared" si="1"/>
        <v>997.69399066528968</v>
      </c>
      <c r="I32" s="6">
        <f t="shared" si="2"/>
        <v>4182.622728536744</v>
      </c>
      <c r="J32" s="12">
        <f t="shared" si="3"/>
        <v>0.6026520253065889</v>
      </c>
      <c r="K32" s="8">
        <f t="shared" si="4"/>
        <v>0.94608190500650224</v>
      </c>
      <c r="L32" s="10">
        <f t="shared" si="5"/>
        <v>9.4839366968107686E-7</v>
      </c>
      <c r="M32" s="10">
        <f t="shared" si="6"/>
        <v>2.3153395983668024E-4</v>
      </c>
      <c r="N32" s="12">
        <f t="shared" si="7"/>
        <v>6.5670160172722243</v>
      </c>
      <c r="O32" s="1">
        <f t="shared" si="8"/>
        <v>0.72478152073429081</v>
      </c>
      <c r="P32" s="12">
        <f t="shared" si="9"/>
        <v>0.68931946951480005</v>
      </c>
      <c r="Q32" s="10">
        <f>((9.807*Eingabemaske!$B$5^3)/(L32)^2)*M32*C32*N32</f>
        <v>13805343595.914867</v>
      </c>
      <c r="R32" s="10">
        <f t="shared" si="10"/>
        <v>31455.734729957814</v>
      </c>
      <c r="S32" s="10">
        <f t="shared" si="11"/>
        <v>10005857925.706581</v>
      </c>
      <c r="T32" s="14">
        <f t="shared" si="12"/>
        <v>1144.937720621351</v>
      </c>
      <c r="U32" s="14">
        <f t="shared" si="13"/>
        <v>347.45433947496525</v>
      </c>
      <c r="V32" s="14">
        <f t="shared" si="14"/>
        <v>220.53322140610257</v>
      </c>
      <c r="W32" s="14">
        <f t="shared" si="15"/>
        <v>303.46764888799856</v>
      </c>
      <c r="X32" s="14">
        <f t="shared" si="16"/>
        <v>1158.2073826512724</v>
      </c>
      <c r="Y32" s="14">
        <f t="shared" si="17"/>
        <v>455.87090489494045</v>
      </c>
      <c r="Z32" s="14">
        <f t="shared" si="18"/>
        <v>1395.9920497596654</v>
      </c>
      <c r="AA32" s="14">
        <f t="shared" si="19"/>
        <v>549.46304822656646</v>
      </c>
    </row>
    <row r="33" spans="2:27" x14ac:dyDescent="0.45">
      <c r="B33" s="4">
        <f>Temperaturverlauf!F32-Temperaturverlauf!E32</f>
        <v>-2.160905464256043</v>
      </c>
      <c r="C33" s="4">
        <f t="shared" si="0"/>
        <v>2.160905464256043</v>
      </c>
      <c r="D33" s="14">
        <f>Temperaturverlauf!F32</f>
        <v>22.459663904826748</v>
      </c>
      <c r="E33">
        <f>Eingabemaske!$B$5</f>
        <v>0.745</v>
      </c>
      <c r="F33">
        <f>IF(Eingabemaske!$B$3="horizontal_Breite",Eingabemaske!$B$6,Eingabemaske!$B$7)</f>
        <v>0.5</v>
      </c>
      <c r="G33" s="4">
        <f>Eingabemaske!B$9/3600*(1/(F33*E33))</f>
        <v>5.9656972408650269E-2</v>
      </c>
      <c r="H33" s="4">
        <f t="shared" si="1"/>
        <v>997.6759855956816</v>
      </c>
      <c r="I33" s="6">
        <f t="shared" si="2"/>
        <v>4182.5792236271682</v>
      </c>
      <c r="J33" s="12">
        <f t="shared" si="3"/>
        <v>0.6027878776969412</v>
      </c>
      <c r="K33" s="8">
        <f t="shared" si="4"/>
        <v>0.94434054011089841</v>
      </c>
      <c r="L33" s="10">
        <f t="shared" si="5"/>
        <v>9.46669576604422E-7</v>
      </c>
      <c r="M33" s="10">
        <f t="shared" si="6"/>
        <v>2.3232646470441152E-4</v>
      </c>
      <c r="N33" s="12">
        <f t="shared" si="7"/>
        <v>6.5534140055302812</v>
      </c>
      <c r="O33" s="1">
        <f t="shared" si="8"/>
        <v>0.72453761942800654</v>
      </c>
      <c r="P33" s="12">
        <f t="shared" si="9"/>
        <v>0.6890495100633518</v>
      </c>
      <c r="Q33" s="10">
        <f>((9.807*Eingabemaske!$B$5^3)/(L33)^2)*M33*C33*N33</f>
        <v>14887103558.662296</v>
      </c>
      <c r="R33" s="10">
        <f t="shared" si="10"/>
        <v>31513.170417561978</v>
      </c>
      <c r="S33" s="10">
        <f t="shared" si="11"/>
        <v>10786266572.571384</v>
      </c>
      <c r="T33" s="14">
        <f t="shared" si="12"/>
        <v>1173.962261276572</v>
      </c>
      <c r="U33" s="14">
        <f t="shared" si="13"/>
        <v>355.86399313484094</v>
      </c>
      <c r="V33" s="14">
        <f t="shared" si="14"/>
        <v>220.58196271578041</v>
      </c>
      <c r="W33" s="14">
        <f t="shared" si="15"/>
        <v>303.72124098900741</v>
      </c>
      <c r="X33" s="14">
        <f t="shared" si="16"/>
        <v>1186.6177078593867</v>
      </c>
      <c r="Y33" s="14">
        <f t="shared" si="17"/>
        <v>460.97642154556013</v>
      </c>
      <c r="Z33" s="14">
        <f t="shared" si="18"/>
        <v>1430.5575395163373</v>
      </c>
      <c r="AA33" s="14">
        <f t="shared" si="19"/>
        <v>555.74199762355738</v>
      </c>
    </row>
    <row r="34" spans="2:27" x14ac:dyDescent="0.45">
      <c r="B34" s="4">
        <f>Temperaturverlauf!F33-Temperaturverlauf!E33</f>
        <v>-2.273880894535754</v>
      </c>
      <c r="C34" s="4">
        <f t="shared" si="0"/>
        <v>2.273880894535754</v>
      </c>
      <c r="D34" s="14">
        <f>Temperaturverlauf!F33</f>
        <v>22.544351027916004</v>
      </c>
      <c r="E34">
        <f>Eingabemaske!$B$5</f>
        <v>0.745</v>
      </c>
      <c r="F34">
        <f>IF(Eingabemaske!$B$3="horizontal_Breite",Eingabemaske!$B$6,Eingabemaske!$B$7)</f>
        <v>0.5</v>
      </c>
      <c r="G34" s="4">
        <f>Eingabemaske!B$9/3600*(1/(F34*E34))</f>
        <v>5.9656972408650269E-2</v>
      </c>
      <c r="H34" s="4">
        <f t="shared" si="1"/>
        <v>997.65646103659788</v>
      </c>
      <c r="I34" s="6">
        <f t="shared" si="2"/>
        <v>4182.5326046198525</v>
      </c>
      <c r="J34" s="12">
        <f t="shared" si="3"/>
        <v>0.60293455966272025</v>
      </c>
      <c r="K34" s="8">
        <f t="shared" si="4"/>
        <v>0.94246486005238461</v>
      </c>
      <c r="L34" s="10">
        <f t="shared" si="5"/>
        <v>9.4481254340938078E-7</v>
      </c>
      <c r="M34" s="10">
        <f t="shared" si="6"/>
        <v>2.3318137809592566E-4</v>
      </c>
      <c r="N34" s="12">
        <f t="shared" si="7"/>
        <v>6.5387664718161025</v>
      </c>
      <c r="O34" s="1">
        <f t="shared" si="8"/>
        <v>0.72427423456493256</v>
      </c>
      <c r="P34" s="12">
        <f t="shared" si="9"/>
        <v>0.68875800499487183</v>
      </c>
      <c r="Q34" s="10">
        <f>((9.807*Eingabemaske!$B$5^3)/(L34)^2)*M34*C34*N34</f>
        <v>15749656896.173361</v>
      </c>
      <c r="R34" s="10">
        <f t="shared" si="10"/>
        <v>31575.269536343178</v>
      </c>
      <c r="S34" s="10">
        <f t="shared" si="11"/>
        <v>11407070693.136272</v>
      </c>
      <c r="T34" s="14">
        <f t="shared" si="12"/>
        <v>1196.0659603825231</v>
      </c>
      <c r="U34" s="14">
        <f t="shared" si="13"/>
        <v>362.26308962683095</v>
      </c>
      <c r="V34" s="14">
        <f t="shared" si="14"/>
        <v>220.63456713825141</v>
      </c>
      <c r="W34" s="14">
        <f t="shared" si="15"/>
        <v>303.99505097622597</v>
      </c>
      <c r="X34" s="14">
        <f t="shared" si="16"/>
        <v>1208.2894173004149</v>
      </c>
      <c r="Y34" s="14">
        <f t="shared" si="17"/>
        <v>464.9914092361185</v>
      </c>
      <c r="Z34" s="14">
        <f t="shared" si="18"/>
        <v>1457.038895530301</v>
      </c>
      <c r="AA34" s="14">
        <f t="shared" si="19"/>
        <v>560.71878114945366</v>
      </c>
    </row>
    <row r="35" spans="2:27" x14ac:dyDescent="0.45">
      <c r="B35" s="4">
        <f>Temperaturverlauf!F34-Temperaturverlauf!E34</f>
        <v>-2.3508479029714238</v>
      </c>
      <c r="C35" s="4">
        <f t="shared" si="0"/>
        <v>2.3508479029714238</v>
      </c>
      <c r="D35" s="14">
        <f>Temperaturverlauf!F34</f>
        <v>22.633936120547027</v>
      </c>
      <c r="E35">
        <f>Eingabemaske!$B$5</f>
        <v>0.745</v>
      </c>
      <c r="F35">
        <f>IF(Eingabemaske!$B$3="horizontal_Breite",Eingabemaske!$B$6,Eingabemaske!$B$7)</f>
        <v>0.5</v>
      </c>
      <c r="G35" s="4">
        <f>Eingabemaske!B$9/3600*(1/(F35*E35))</f>
        <v>5.9656972408650269E-2</v>
      </c>
      <c r="H35" s="4">
        <f t="shared" si="1"/>
        <v>997.63572747331898</v>
      </c>
      <c r="I35" s="6">
        <f t="shared" si="2"/>
        <v>4182.4837243489219</v>
      </c>
      <c r="J35" s="12">
        <f t="shared" si="3"/>
        <v>0.60308960953044743</v>
      </c>
      <c r="K35" s="8">
        <f t="shared" si="4"/>
        <v>0.94048723364445719</v>
      </c>
      <c r="L35" s="10">
        <f t="shared" si="5"/>
        <v>9.4285462514120754E-7</v>
      </c>
      <c r="M35" s="10">
        <f t="shared" si="6"/>
        <v>2.3408420223373471E-4</v>
      </c>
      <c r="N35" s="12">
        <f t="shared" si="7"/>
        <v>6.5233269059501939</v>
      </c>
      <c r="O35" s="1">
        <f t="shared" si="8"/>
        <v>0.72399577740545096</v>
      </c>
      <c r="P35" s="12">
        <f t="shared" si="9"/>
        <v>0.68844984052118952</v>
      </c>
      <c r="Q35" s="10">
        <f>((9.807*Eingabemaske!$B$5^3)/(L35)^2)*M35*C35*N35</f>
        <v>16374999742.940037</v>
      </c>
      <c r="R35" s="10">
        <f t="shared" si="10"/>
        <v>31641.007415449403</v>
      </c>
      <c r="S35" s="10">
        <f t="shared" si="11"/>
        <v>11855430668.903931</v>
      </c>
      <c r="T35" s="14">
        <f t="shared" si="12"/>
        <v>1211.5356501992158</v>
      </c>
      <c r="U35" s="14">
        <f t="shared" si="13"/>
        <v>366.73744775399177</v>
      </c>
      <c r="V35" s="14">
        <f t="shared" si="14"/>
        <v>220.69014751740727</v>
      </c>
      <c r="W35" s="14">
        <f t="shared" si="15"/>
        <v>304.28448480670193</v>
      </c>
      <c r="X35" s="14">
        <f t="shared" si="16"/>
        <v>1223.4786673607293</v>
      </c>
      <c r="Y35" s="14">
        <f t="shared" si="17"/>
        <v>467.89693770279075</v>
      </c>
      <c r="Z35" s="14">
        <f t="shared" si="18"/>
        <v>1475.7345435348288</v>
      </c>
      <c r="AA35" s="14">
        <f t="shared" si="19"/>
        <v>564.36756291933636</v>
      </c>
    </row>
    <row r="36" spans="2:27" x14ac:dyDescent="0.45">
      <c r="B36" s="4">
        <f>Temperaturverlauf!F35-Temperaturverlauf!E35</f>
        <v>-1.5106100025013163</v>
      </c>
      <c r="C36" s="4">
        <f t="shared" si="0"/>
        <v>1.5106100025013163</v>
      </c>
      <c r="D36" s="14">
        <f>Temperaturverlauf!F35</f>
        <v>23.606765917155332</v>
      </c>
      <c r="E36">
        <f>Eingabemaske!$B$5</f>
        <v>0.745</v>
      </c>
      <c r="F36">
        <f>IF(Eingabemaske!$B$3="horizontal_Breite",Eingabemaske!$B$6,Eingabemaske!$B$7)</f>
        <v>0.5</v>
      </c>
      <c r="G36" s="4">
        <f>Eingabemaske!B$9/3600*(1/(F36*E36))</f>
        <v>5.9656972408650269E-2</v>
      </c>
      <c r="H36" s="4">
        <f t="shared" si="1"/>
        <v>997.40533031469249</v>
      </c>
      <c r="I36" s="6">
        <f t="shared" si="2"/>
        <v>4181.981107312211</v>
      </c>
      <c r="J36" s="12">
        <f t="shared" si="3"/>
        <v>0.60476561704837717</v>
      </c>
      <c r="K36" s="8">
        <f t="shared" si="4"/>
        <v>0.91943559918450468</v>
      </c>
      <c r="L36" s="10">
        <f t="shared" si="5"/>
        <v>9.2201572944340863E-7</v>
      </c>
      <c r="M36" s="10">
        <f t="shared" si="6"/>
        <v>2.4378832931187041E-4</v>
      </c>
      <c r="N36" s="12">
        <f t="shared" si="7"/>
        <v>6.3592366853038413</v>
      </c>
      <c r="O36" s="1">
        <f t="shared" si="8"/>
        <v>0.72098252633941462</v>
      </c>
      <c r="P36" s="12">
        <f t="shared" si="9"/>
        <v>0.68511657508306234</v>
      </c>
      <c r="Q36" s="10">
        <f>((9.807*Eingabemaske!$B$5^3)/(L36)^2)*M36*C36*N36</f>
        <v>11171168174.116598</v>
      </c>
      <c r="R36" s="10">
        <f t="shared" si="10"/>
        <v>32357.99349274702</v>
      </c>
      <c r="S36" s="10">
        <f t="shared" si="11"/>
        <v>8054217052.3370504</v>
      </c>
      <c r="T36" s="14">
        <f t="shared" si="12"/>
        <v>1065.0537587682727</v>
      </c>
      <c r="U36" s="14">
        <f t="shared" si="13"/>
        <v>324.17762652712298</v>
      </c>
      <c r="V36" s="14">
        <f t="shared" si="14"/>
        <v>221.28936071403089</v>
      </c>
      <c r="W36" s="14">
        <f t="shared" si="15"/>
        <v>307.41353022870902</v>
      </c>
      <c r="X36" s="14">
        <f t="shared" si="16"/>
        <v>1080.7894555224473</v>
      </c>
      <c r="Y36" s="14">
        <f t="shared" si="17"/>
        <v>445.48928876449776</v>
      </c>
      <c r="Z36" s="14">
        <f t="shared" si="18"/>
        <v>1307.2486039368248</v>
      </c>
      <c r="AA36" s="14">
        <f t="shared" si="19"/>
        <v>538.83320921620827</v>
      </c>
    </row>
    <row r="37" spans="2:27" x14ac:dyDescent="0.45">
      <c r="B37" s="4">
        <f>Temperaturverlauf!F36-Temperaturverlauf!E36</f>
        <v>-0.66928379809994354</v>
      </c>
      <c r="C37" s="4">
        <f t="shared" si="0"/>
        <v>0.66928379809994354</v>
      </c>
      <c r="D37" s="14">
        <f>Temperaturverlauf!F36</f>
        <v>24.544455128662069</v>
      </c>
      <c r="E37">
        <f>Eingabemaske!$B$5</f>
        <v>0.745</v>
      </c>
      <c r="F37">
        <f>IF(Eingabemaske!$B$3="horizontal_Breite",Eingabemaske!$B$6,Eingabemaske!$B$7)</f>
        <v>0.5</v>
      </c>
      <c r="G37" s="4">
        <f>Eingabemaske!B$9/3600*(1/(F37*E37))</f>
        <v>5.9656972408650269E-2</v>
      </c>
      <c r="H37" s="4">
        <f t="shared" si="1"/>
        <v>997.17427124183234</v>
      </c>
      <c r="I37" s="6">
        <f t="shared" si="2"/>
        <v>4181.5437315027311</v>
      </c>
      <c r="J37" s="12">
        <f t="shared" si="3"/>
        <v>0.60636748751220026</v>
      </c>
      <c r="K37" s="8">
        <f t="shared" si="4"/>
        <v>0.89985391003484549</v>
      </c>
      <c r="L37" s="10">
        <f t="shared" si="5"/>
        <v>9.0263649539814358E-7</v>
      </c>
      <c r="M37" s="10">
        <f t="shared" si="6"/>
        <v>2.5297366474088314E-4</v>
      </c>
      <c r="N37" s="12">
        <f t="shared" si="7"/>
        <v>6.2070420768657026</v>
      </c>
      <c r="O37" s="1">
        <f t="shared" si="8"/>
        <v>0.71809632397859846</v>
      </c>
      <c r="P37" s="12">
        <f t="shared" si="9"/>
        <v>0.68192636165379983</v>
      </c>
      <c r="Q37" s="10">
        <f>((9.807*Eingabemaske!$B$5^3)/(L37)^2)*M37*C37*N37</f>
        <v>5230576149.7620888</v>
      </c>
      <c r="R37" s="10">
        <f t="shared" si="10"/>
        <v>33054.475466904587</v>
      </c>
      <c r="S37" s="10">
        <f t="shared" si="11"/>
        <v>3756057505.4342871</v>
      </c>
      <c r="T37" s="14">
        <f t="shared" si="12"/>
        <v>825.92604960661322</v>
      </c>
      <c r="U37" s="14">
        <f t="shared" si="13"/>
        <v>254.47296374290394</v>
      </c>
      <c r="V37" s="14">
        <f t="shared" si="14"/>
        <v>221.8595413136477</v>
      </c>
      <c r="W37" s="14">
        <f t="shared" si="15"/>
        <v>310.40544318697931</v>
      </c>
      <c r="X37" s="14">
        <f t="shared" si="16"/>
        <v>852.22058525654666</v>
      </c>
      <c r="Y37" s="14">
        <f t="shared" si="17"/>
        <v>416.05692459614767</v>
      </c>
      <c r="Z37" s="14">
        <f t="shared" si="18"/>
        <v>1033.5177101763782</v>
      </c>
      <c r="AA37" s="14">
        <f t="shared" si="19"/>
        <v>504.56678405883804</v>
      </c>
    </row>
    <row r="38" spans="2:27" x14ac:dyDescent="0.45">
      <c r="B38" s="4">
        <f>Temperaturverlauf!F37-Temperaturverlauf!E37</f>
        <v>0.17636025657872878</v>
      </c>
      <c r="C38" s="4">
        <f t="shared" si="0"/>
        <v>0.17636025657872878</v>
      </c>
      <c r="D38" s="14">
        <f>Temperaturverlauf!F37</f>
        <v>25.44858450364482</v>
      </c>
      <c r="E38">
        <f>Eingabemaske!$B$5</f>
        <v>0.745</v>
      </c>
      <c r="F38">
        <f>IF(Eingabemaske!$B$3="horizontal_Breite",Eingabemaske!$B$6,Eingabemaske!$B$7)</f>
        <v>0.5</v>
      </c>
      <c r="G38" s="4">
        <f>Eingabemaske!B$9/3600*(1/(F38*E38))</f>
        <v>5.9656972408650269E-2</v>
      </c>
      <c r="H38" s="4">
        <f t="shared" si="1"/>
        <v>996.94326975024342</v>
      </c>
      <c r="I38" s="6">
        <f t="shared" si="2"/>
        <v>4181.1635797065455</v>
      </c>
      <c r="J38" s="12">
        <f t="shared" si="3"/>
        <v>0.60789911364546001</v>
      </c>
      <c r="K38" s="8">
        <f t="shared" si="4"/>
        <v>0.8816010089446622</v>
      </c>
      <c r="L38" s="10">
        <f t="shared" si="5"/>
        <v>8.8457594737266947E-7</v>
      </c>
      <c r="M38" s="10">
        <f t="shared" si="6"/>
        <v>2.6168001668034594E-4</v>
      </c>
      <c r="N38" s="12">
        <f t="shared" si="7"/>
        <v>6.065564435973652</v>
      </c>
      <c r="O38" s="1">
        <f t="shared" si="8"/>
        <v>0.715330143219019</v>
      </c>
      <c r="P38" s="12">
        <f t="shared" si="9"/>
        <v>0.67887113232264473</v>
      </c>
      <c r="Q38" s="10">
        <f>((9.807*Eingabemaske!$B$5^3)/(L38)^2)*M38*C38*N38</f>
        <v>1450698769.1673107</v>
      </c>
      <c r="R38" s="10">
        <f t="shared" si="10"/>
        <v>33731.028284368185</v>
      </c>
      <c r="S38" s="10">
        <f t="shared" si="11"/>
        <v>1037728558.3161069</v>
      </c>
      <c r="T38" s="14">
        <f t="shared" si="12"/>
        <v>537.92906356803758</v>
      </c>
      <c r="U38" s="14">
        <f t="shared" si="13"/>
        <v>169.83017993144676</v>
      </c>
      <c r="V38" s="14">
        <f t="shared" si="14"/>
        <v>222.40264263890535</v>
      </c>
      <c r="W38" s="14">
        <f t="shared" si="15"/>
        <v>313.26807405667432</v>
      </c>
      <c r="X38" s="14">
        <f t="shared" si="16"/>
        <v>596.61543377891576</v>
      </c>
      <c r="Y38" s="14">
        <f t="shared" si="17"/>
        <v>394.94526140992025</v>
      </c>
      <c r="Z38" s="14">
        <f t="shared" si="18"/>
        <v>725.36398676280908</v>
      </c>
      <c r="AA38" s="14">
        <f t="shared" si="19"/>
        <v>480.17374869913004</v>
      </c>
    </row>
    <row r="39" spans="2:27" x14ac:dyDescent="0.45">
      <c r="B39" s="4">
        <f>Temperaturverlauf!F38-Temperaturverlauf!E38</f>
        <v>1.030657418779434</v>
      </c>
      <c r="C39" s="4">
        <f t="shared" si="0"/>
        <v>1.030657418779434</v>
      </c>
      <c r="D39" s="14">
        <f>Temperaturverlauf!F38</f>
        <v>26.322488599302726</v>
      </c>
      <c r="E39">
        <f>Eingabemaske!$B$5</f>
        <v>0.745</v>
      </c>
      <c r="F39">
        <f>IF(Eingabemaske!$B$3="horizontal_Breite",Eingabemaske!$B$6,Eingabemaske!$B$7)</f>
        <v>0.5</v>
      </c>
      <c r="G39" s="4">
        <f>Eingabemaske!B$9/3600*(1/(F39*E39))</f>
        <v>5.9656972408650269E-2</v>
      </c>
      <c r="H39" s="4">
        <f t="shared" si="1"/>
        <v>996.71245138579627</v>
      </c>
      <c r="I39" s="6">
        <f t="shared" si="2"/>
        <v>4180.8330763292697</v>
      </c>
      <c r="J39" s="12">
        <f t="shared" si="3"/>
        <v>0.60936723963360884</v>
      </c>
      <c r="K39" s="8">
        <f t="shared" si="4"/>
        <v>0.86451756160516535</v>
      </c>
      <c r="L39" s="10">
        <f t="shared" si="5"/>
        <v>8.676754259262359E-7</v>
      </c>
      <c r="M39" s="10">
        <f t="shared" si="6"/>
        <v>2.6996041471137778E-4</v>
      </c>
      <c r="N39" s="12">
        <f t="shared" si="7"/>
        <v>5.9334994623784425</v>
      </c>
      <c r="O39" s="1">
        <f t="shared" si="8"/>
        <v>0.71267187671812704</v>
      </c>
      <c r="P39" s="12">
        <f t="shared" si="9"/>
        <v>0.67593724663890242</v>
      </c>
      <c r="Q39" s="10">
        <f>((9.807*Eingabemaske!$B$5^3)/(L39)^2)*M39*C39*N39</f>
        <v>8892333166.6316833</v>
      </c>
      <c r="R39" s="10">
        <f t="shared" si="10"/>
        <v>34389.612109948699</v>
      </c>
      <c r="S39" s="10">
        <f t="shared" si="11"/>
        <v>6337315766.2662468</v>
      </c>
      <c r="T39" s="14">
        <f t="shared" si="12"/>
        <v>983.25357779364367</v>
      </c>
      <c r="U39" s="14">
        <f t="shared" si="13"/>
        <v>300.21799365632927</v>
      </c>
      <c r="V39" s="14">
        <f t="shared" si="14"/>
        <v>222.92153274445346</v>
      </c>
      <c r="W39" s="14">
        <f t="shared" si="15"/>
        <v>316.01447199329584</v>
      </c>
      <c r="X39" s="14">
        <f t="shared" si="16"/>
        <v>1002.8041945870566</v>
      </c>
      <c r="Y39" s="14">
        <f t="shared" si="17"/>
        <v>439.50656195876877</v>
      </c>
      <c r="Z39" s="14">
        <f t="shared" si="18"/>
        <v>1222.1520478970381</v>
      </c>
      <c r="AA39" s="14">
        <f t="shared" si="19"/>
        <v>535.64180092334516</v>
      </c>
    </row>
    <row r="40" spans="2:27" x14ac:dyDescent="0.45">
      <c r="B40" s="4">
        <f>Temperaturverlauf!F39-Temperaturverlauf!E39</f>
        <v>1.8913864995700429</v>
      </c>
      <c r="C40" s="4">
        <f t="shared" si="0"/>
        <v>1.8913864995700429</v>
      </c>
      <c r="D40" s="14">
        <f>Temperaturverlauf!F39</f>
        <v>27.163610746636135</v>
      </c>
      <c r="E40">
        <f>Eingabemaske!$B$5</f>
        <v>0.745</v>
      </c>
      <c r="F40">
        <f>IF(Eingabemaske!$B$3="horizontal_Breite",Eingabemaske!$B$6,Eingabemaske!$B$7)</f>
        <v>0.5</v>
      </c>
      <c r="G40" s="4">
        <f>Eingabemaske!B$9/3600*(1/(F40*E40))</f>
        <v>5.9656972408650269E-2</v>
      </c>
      <c r="H40" s="4">
        <f t="shared" si="1"/>
        <v>996.48340074170017</v>
      </c>
      <c r="I40" s="6">
        <f t="shared" si="2"/>
        <v>4180.5477119905217</v>
      </c>
      <c r="J40" s="12">
        <f t="shared" si="3"/>
        <v>0.61076865435235583</v>
      </c>
      <c r="K40" s="8">
        <f t="shared" si="4"/>
        <v>0.84857162994326174</v>
      </c>
      <c r="L40" s="10">
        <f t="shared" si="5"/>
        <v>8.5190252799964764E-7</v>
      </c>
      <c r="M40" s="10">
        <f t="shared" si="6"/>
        <v>2.7780948916100284E-4</v>
      </c>
      <c r="N40" s="12">
        <f t="shared" si="7"/>
        <v>5.8105389904782703</v>
      </c>
      <c r="O40" s="1">
        <f t="shared" si="8"/>
        <v>0.71012752269501989</v>
      </c>
      <c r="P40" s="12">
        <f t="shared" si="9"/>
        <v>0.67313107224500912</v>
      </c>
      <c r="Q40" s="10">
        <f>((9.807*Eingabemaske!$B$5^3)/(L40)^2)*M40*C40*N40</f>
        <v>17059604557.722816</v>
      </c>
      <c r="R40" s="10">
        <f t="shared" si="10"/>
        <v>35027.792967636931</v>
      </c>
      <c r="S40" s="10">
        <f t="shared" si="11"/>
        <v>12114494722.732374</v>
      </c>
      <c r="T40" s="14">
        <f t="shared" si="12"/>
        <v>1220.2969375782552</v>
      </c>
      <c r="U40" s="14">
        <f t="shared" si="13"/>
        <v>368.90283800717032</v>
      </c>
      <c r="V40" s="14">
        <f t="shared" si="14"/>
        <v>223.41548608841904</v>
      </c>
      <c r="W40" s="14">
        <f t="shared" si="15"/>
        <v>318.6389440544919</v>
      </c>
      <c r="X40" s="14">
        <f t="shared" si="16"/>
        <v>1233.3494526298605</v>
      </c>
      <c r="Y40" s="14">
        <f t="shared" si="17"/>
        <v>477.89021617432752</v>
      </c>
      <c r="Z40" s="14">
        <f t="shared" si="18"/>
        <v>1506.5823710579091</v>
      </c>
      <c r="AA40" s="14">
        <f t="shared" si="19"/>
        <v>583.76072852190089</v>
      </c>
    </row>
    <row r="41" spans="2:27" x14ac:dyDescent="0.45">
      <c r="B41" s="4">
        <f>Temperaturverlauf!F40-Temperaturverlauf!E40</f>
        <v>2.7550329944972525</v>
      </c>
      <c r="C41" s="4">
        <f t="shared" si="0"/>
        <v>2.7550329944972525</v>
      </c>
      <c r="D41" s="14">
        <f>Temperaturverlauf!F40</f>
        <v>27.968771921259265</v>
      </c>
      <c r="E41">
        <f>Eingabemaske!$B$5</f>
        <v>0.745</v>
      </c>
      <c r="F41">
        <f>IF(Eingabemaske!$B$3="horizontal_Breite",Eingabemaske!$B$6,Eingabemaske!$B$7)</f>
        <v>0.5</v>
      </c>
      <c r="G41" s="4">
        <f>Eingabemaske!B$9/3600*(1/(F41*E41))</f>
        <v>5.9656972408650269E-2</v>
      </c>
      <c r="H41" s="4">
        <f t="shared" si="1"/>
        <v>996.25790560346229</v>
      </c>
      <c r="I41" s="6">
        <f t="shared" si="2"/>
        <v>4180.3033408462561</v>
      </c>
      <c r="J41" s="12">
        <f t="shared" si="3"/>
        <v>0.61209926258915315</v>
      </c>
      <c r="K41" s="8">
        <f t="shared" si="4"/>
        <v>0.83374501256554656</v>
      </c>
      <c r="L41" s="10">
        <f t="shared" si="5"/>
        <v>8.3723857936370163E-7</v>
      </c>
      <c r="M41" s="10">
        <f t="shared" si="6"/>
        <v>2.8521590663105822E-4</v>
      </c>
      <c r="N41" s="12">
        <f t="shared" si="7"/>
        <v>5.6964849417506667</v>
      </c>
      <c r="O41" s="1">
        <f t="shared" si="8"/>
        <v>0.70770487736460852</v>
      </c>
      <c r="P41" s="12">
        <f t="shared" si="9"/>
        <v>0.67046094763641673</v>
      </c>
      <c r="Q41" s="10">
        <f>((9.807*Eingabemaske!$B$5^3)/(L41)^2)*M41*C41*N41</f>
        <v>25894887588.124043</v>
      </c>
      <c r="R41" s="10">
        <f t="shared" si="10"/>
        <v>35642.630235112178</v>
      </c>
      <c r="S41" s="10">
        <f t="shared" si="11"/>
        <v>18325938244.923649</v>
      </c>
      <c r="T41" s="14">
        <f t="shared" si="12"/>
        <v>1400.8312642793999</v>
      </c>
      <c r="U41" s="14">
        <f t="shared" si="13"/>
        <v>420.98274833733524</v>
      </c>
      <c r="V41" s="14">
        <f t="shared" si="14"/>
        <v>223.88342207435147</v>
      </c>
      <c r="W41" s="14">
        <f t="shared" si="15"/>
        <v>321.13398210687285</v>
      </c>
      <c r="X41" s="14">
        <f t="shared" si="16"/>
        <v>1410.9488841089865</v>
      </c>
      <c r="Y41" s="14">
        <f t="shared" si="17"/>
        <v>512.48916477773241</v>
      </c>
      <c r="Z41" s="14">
        <f t="shared" si="18"/>
        <v>1727.2815430281983</v>
      </c>
      <c r="AA41" s="14">
        <f t="shared" si="19"/>
        <v>627.38847969076198</v>
      </c>
    </row>
    <row r="42" spans="2:27" x14ac:dyDescent="0.45">
      <c r="B42" s="4">
        <f>Temperaturverlauf!F41-Temperaturverlauf!E41</f>
        <v>3.6186247655782182</v>
      </c>
      <c r="C42" s="4">
        <f t="shared" si="0"/>
        <v>3.6186247655782182</v>
      </c>
      <c r="D42" s="14">
        <f>Temperaturverlauf!F41</f>
        <v>28.73600068523487</v>
      </c>
      <c r="E42">
        <f>Eingabemaske!$B$5</f>
        <v>0.745</v>
      </c>
      <c r="F42">
        <f>IF(Eingabemaske!$B$3="horizontal_Breite",Eingabemaske!$B$6,Eingabemaske!$B$7)</f>
        <v>0.5</v>
      </c>
      <c r="G42" s="4">
        <f>Eingabemaske!B$9/3600*(1/(F42*E42))</f>
        <v>5.9656972408650269E-2</v>
      </c>
      <c r="H42" s="4">
        <f t="shared" si="1"/>
        <v>996.03743845378017</v>
      </c>
      <c r="I42" s="6">
        <f t="shared" si="2"/>
        <v>4180.0956238287872</v>
      </c>
      <c r="J42" s="12">
        <f t="shared" si="3"/>
        <v>0.6133571006029771</v>
      </c>
      <c r="K42" s="8">
        <f t="shared" si="4"/>
        <v>0.81999959077411699</v>
      </c>
      <c r="L42" s="10">
        <f t="shared" si="5"/>
        <v>8.2364532998863371E-7</v>
      </c>
      <c r="M42" s="10">
        <f t="shared" si="6"/>
        <v>2.9217914931969755E-4</v>
      </c>
      <c r="N42" s="12">
        <f t="shared" si="7"/>
        <v>5.5909900914228867</v>
      </c>
      <c r="O42" s="1">
        <f t="shared" si="8"/>
        <v>0.70540803843823086</v>
      </c>
      <c r="P42" s="12">
        <f t="shared" si="9"/>
        <v>0.66793112600852</v>
      </c>
      <c r="Q42" s="10">
        <f>((9.807*Eingabemaske!$B$5^3)/(L42)^2)*M42*C42*N42</f>
        <v>35335074137.924507</v>
      </c>
      <c r="R42" s="10">
        <f t="shared" si="10"/>
        <v>36232.077828065812</v>
      </c>
      <c r="S42" s="10">
        <f t="shared" si="11"/>
        <v>24925645335.702789</v>
      </c>
      <c r="T42" s="14">
        <f t="shared" si="12"/>
        <v>1552.0744752544945</v>
      </c>
      <c r="U42" s="14">
        <f t="shared" si="13"/>
        <v>464.48349078455198</v>
      </c>
      <c r="V42" s="14">
        <f t="shared" si="14"/>
        <v>224.32496423203096</v>
      </c>
      <c r="W42" s="14">
        <f t="shared" si="15"/>
        <v>323.4959168237213</v>
      </c>
      <c r="X42" s="14">
        <f t="shared" si="16"/>
        <v>1560.4706847358632</v>
      </c>
      <c r="Y42" s="14">
        <f t="shared" si="17"/>
        <v>544.25599131580486</v>
      </c>
      <c r="Z42" s="14">
        <f t="shared" si="18"/>
        <v>1914.2515495310629</v>
      </c>
      <c r="AA42" s="14">
        <f t="shared" si="19"/>
        <v>667.64655363852228</v>
      </c>
    </row>
    <row r="43" spans="2:27" x14ac:dyDescent="0.45">
      <c r="B43" s="4">
        <f>Temperaturverlauf!F42-Temperaturverlauf!E42</f>
        <v>4.479099468264419</v>
      </c>
      <c r="C43" s="4">
        <f t="shared" si="0"/>
        <v>4.479099468264419</v>
      </c>
      <c r="D43" s="14">
        <f>Temperaturverlauf!F42</f>
        <v>29.46388349178287</v>
      </c>
      <c r="E43">
        <f>Eingabemaske!$B$5</f>
        <v>0.745</v>
      </c>
      <c r="F43">
        <f>IF(Eingabemaske!$B$3="horizontal_Breite",Eingabemaske!$B$6,Eingabemaske!$B$7)</f>
        <v>0.5</v>
      </c>
      <c r="G43" s="4">
        <f>Eingabemaske!B$9/3600*(1/(F43*E43))</f>
        <v>5.9656972408650269E-2</v>
      </c>
      <c r="H43" s="4">
        <f t="shared" si="1"/>
        <v>995.82329877403743</v>
      </c>
      <c r="I43" s="6">
        <f t="shared" si="2"/>
        <v>4179.9203728615712</v>
      </c>
      <c r="J43" s="12">
        <f t="shared" si="3"/>
        <v>0.61454118971087968</v>
      </c>
      <c r="K43" s="8">
        <f t="shared" si="4"/>
        <v>0.8072915888688853</v>
      </c>
      <c r="L43" s="10">
        <f t="shared" si="5"/>
        <v>8.1107904723977424E-7</v>
      </c>
      <c r="M43" s="10">
        <f t="shared" si="6"/>
        <v>2.9870293077184374E-4</v>
      </c>
      <c r="N43" s="12">
        <f t="shared" si="7"/>
        <v>5.4936688478402518</v>
      </c>
      <c r="O43" s="1">
        <f t="shared" si="8"/>
        <v>0.70323944093907731</v>
      </c>
      <c r="P43" s="12">
        <f t="shared" si="9"/>
        <v>0.66554403082991298</v>
      </c>
      <c r="Q43" s="10">
        <f>((9.807*Eingabemaske!$B$5^3)/(L43)^2)*M43*C43*N43</f>
        <v>45307624943.342133</v>
      </c>
      <c r="R43" s="10">
        <f t="shared" si="10"/>
        <v>36794.513827458228</v>
      </c>
      <c r="S43" s="10">
        <f t="shared" si="11"/>
        <v>31862108835.433315</v>
      </c>
      <c r="T43" s="14">
        <f t="shared" si="12"/>
        <v>1684.4388854854685</v>
      </c>
      <c r="U43" s="14">
        <f t="shared" si="13"/>
        <v>502.46863671003939</v>
      </c>
      <c r="V43" s="14">
        <f t="shared" si="14"/>
        <v>224.74003259204912</v>
      </c>
      <c r="W43" s="14">
        <f t="shared" si="15"/>
        <v>325.72279301806731</v>
      </c>
      <c r="X43" s="14">
        <f t="shared" si="16"/>
        <v>1691.6882900611174</v>
      </c>
      <c r="Y43" s="14">
        <f t="shared" si="17"/>
        <v>573.71082589977175</v>
      </c>
      <c r="Z43" s="14">
        <f t="shared" si="18"/>
        <v>2079.2242687882458</v>
      </c>
      <c r="AA43" s="14">
        <f t="shared" si="19"/>
        <v>705.13786699691423</v>
      </c>
    </row>
    <row r="44" spans="2:27" x14ac:dyDescent="0.45">
      <c r="B44" s="4">
        <f>Temperaturverlauf!F43-Temperaturverlauf!E43</f>
        <v>5.3331743321385225</v>
      </c>
      <c r="C44" s="4">
        <f t="shared" si="0"/>
        <v>5.3331743321385225</v>
      </c>
      <c r="D44" s="14">
        <f>Temperaturverlauf!F43</f>
        <v>30.151406254590285</v>
      </c>
      <c r="E44">
        <f>Eingabemaske!$B$5</f>
        <v>0.745</v>
      </c>
      <c r="F44">
        <f>IF(Eingabemaske!$B$3="horizontal_Breite",Eingabemaske!$B$6,Eingabemaske!$B$7)</f>
        <v>0.5</v>
      </c>
      <c r="G44" s="4">
        <f>Eingabemaske!B$9/3600*(1/(F44*E44))</f>
        <v>5.9656972408650269E-2</v>
      </c>
      <c r="H44" s="4">
        <f t="shared" si="1"/>
        <v>995.61663839773382</v>
      </c>
      <c r="I44" s="6">
        <f t="shared" si="2"/>
        <v>4179.7736464840973</v>
      </c>
      <c r="J44" s="12">
        <f t="shared" si="3"/>
        <v>0.61565123318447112</v>
      </c>
      <c r="K44" s="8">
        <f t="shared" si="4"/>
        <v>0.79557527185920629</v>
      </c>
      <c r="L44" s="10">
        <f t="shared" si="5"/>
        <v>7.9949415668218457E-7</v>
      </c>
      <c r="M44" s="10">
        <f t="shared" si="6"/>
        <v>3.0479350148176218E-4</v>
      </c>
      <c r="N44" s="12">
        <f t="shared" si="7"/>
        <v>5.404125790100629</v>
      </c>
      <c r="O44" s="1">
        <f t="shared" si="8"/>
        <v>0.70120037357089038</v>
      </c>
      <c r="P44" s="12">
        <f t="shared" si="9"/>
        <v>0.66330083079330571</v>
      </c>
      <c r="Q44" s="10">
        <f>((9.807*Eingabemaske!$B$5^3)/(L44)^2)*M44*C44*N44</f>
        <v>55730294554.853027</v>
      </c>
      <c r="R44" s="10">
        <f t="shared" si="10"/>
        <v>37328.632768891548</v>
      </c>
      <c r="S44" s="10">
        <f t="shared" si="11"/>
        <v>39078103361.078697</v>
      </c>
      <c r="T44" s="14">
        <f t="shared" si="12"/>
        <v>1803.0519729653884</v>
      </c>
      <c r="U44" s="14">
        <f t="shared" si="13"/>
        <v>536.44592321373523</v>
      </c>
      <c r="V44" s="14">
        <f t="shared" si="14"/>
        <v>225.12873835181711</v>
      </c>
      <c r="W44" s="14">
        <f t="shared" si="15"/>
        <v>327.81382286003321</v>
      </c>
      <c r="X44" s="14">
        <f t="shared" si="16"/>
        <v>1809.4773424194198</v>
      </c>
      <c r="Y44" s="14">
        <f t="shared" si="17"/>
        <v>601.16943700760294</v>
      </c>
      <c r="Z44" s="14">
        <f t="shared" si="18"/>
        <v>2228.0139145597504</v>
      </c>
      <c r="AA44" s="14">
        <f t="shared" si="19"/>
        <v>740.22141049308993</v>
      </c>
    </row>
    <row r="45" spans="2:27" x14ac:dyDescent="0.45">
      <c r="B45" s="4">
        <f>Temperaturverlauf!F44-Temperaturverlauf!E44</f>
        <v>6.1773271176463105</v>
      </c>
      <c r="C45" s="4">
        <f t="shared" si="0"/>
        <v>6.1773271176463105</v>
      </c>
      <c r="D45" s="14">
        <f>Temperaturverlauf!F44</f>
        <v>30.797896486729101</v>
      </c>
      <c r="E45">
        <f>Eingabemaske!$B$5</f>
        <v>0.745</v>
      </c>
      <c r="F45">
        <f>IF(Eingabemaske!$B$3="horizontal_Breite",Eingabemaske!$B$6,Eingabemaske!$B$7)</f>
        <v>0.5</v>
      </c>
      <c r="G45" s="4">
        <f>Eingabemaske!B$9/3600*(1/(F45*E45))</f>
        <v>5.9656972408650269E-2</v>
      </c>
      <c r="H45" s="4">
        <f t="shared" si="1"/>
        <v>995.41846492314198</v>
      </c>
      <c r="I45" s="6">
        <f t="shared" si="2"/>
        <v>4179.6517870948128</v>
      </c>
      <c r="J45" s="12">
        <f t="shared" si="3"/>
        <v>0.61668748788309358</v>
      </c>
      <c r="K45" s="8">
        <f t="shared" si="4"/>
        <v>0.78480435995965625</v>
      </c>
      <c r="L45" s="10">
        <f t="shared" si="5"/>
        <v>7.8884462508864217E-7</v>
      </c>
      <c r="M45" s="10">
        <f t="shared" si="6"/>
        <v>3.1045898921787526E-4</v>
      </c>
      <c r="N45" s="12">
        <f t="shared" si="7"/>
        <v>5.3219663949778342</v>
      </c>
      <c r="O45" s="1">
        <f t="shared" si="8"/>
        <v>0.69929118056170314</v>
      </c>
      <c r="P45" s="12">
        <f t="shared" si="9"/>
        <v>0.66120166631923927</v>
      </c>
      <c r="Q45" s="10">
        <f>((9.807*Eingabemaske!$B$5^3)/(L45)^2)*M45*C45*N45</f>
        <v>66511848659.494118</v>
      </c>
      <c r="R45" s="10">
        <f t="shared" si="10"/>
        <v>37833.411055484947</v>
      </c>
      <c r="S45" s="10">
        <f t="shared" si="11"/>
        <v>46511149170.438972</v>
      </c>
      <c r="T45" s="14">
        <f t="shared" si="12"/>
        <v>1910.8038588473601</v>
      </c>
      <c r="U45" s="14">
        <f t="shared" si="13"/>
        <v>567.26556302838856</v>
      </c>
      <c r="V45" s="14">
        <f t="shared" si="14"/>
        <v>225.49134210691321</v>
      </c>
      <c r="W45" s="14">
        <f t="shared" si="15"/>
        <v>329.76916727493824</v>
      </c>
      <c r="X45" s="14">
        <f t="shared" si="16"/>
        <v>1916.6068686508718</v>
      </c>
      <c r="Y45" s="14">
        <f t="shared" si="17"/>
        <v>626.83479503835065</v>
      </c>
      <c r="Z45" s="14">
        <f t="shared" si="18"/>
        <v>2363.8949501755769</v>
      </c>
      <c r="AA45" s="14">
        <f t="shared" si="19"/>
        <v>773.12235013982865</v>
      </c>
    </row>
    <row r="46" spans="2:27" x14ac:dyDescent="0.45">
      <c r="B46" s="4">
        <f>Temperaturverlauf!F45-Temperaturverlauf!E45</f>
        <v>7.0078218191830857</v>
      </c>
      <c r="C46" s="4">
        <f t="shared" si="0"/>
        <v>7.0078218191830857</v>
      </c>
      <c r="D46" s="14">
        <f>Temperaturverlauf!F45</f>
        <v>31.403000243685188</v>
      </c>
      <c r="E46">
        <f>Eingabemaske!$B$5</f>
        <v>0.745</v>
      </c>
      <c r="F46">
        <f>IF(Eingabemaske!$B$3="horizontal_Breite",Eingabemaske!$B$6,Eingabemaske!$B$7)</f>
        <v>0.5</v>
      </c>
      <c r="G46" s="4">
        <f>Eingabemaske!B$9/3600*(1/(F46*E46))</f>
        <v>5.9656972408650269E-2</v>
      </c>
      <c r="H46" s="4">
        <f t="shared" si="1"/>
        <v>995.22963858458274</v>
      </c>
      <c r="I46" s="6">
        <f t="shared" si="2"/>
        <v>4179.5514353657027</v>
      </c>
      <c r="J46" s="12">
        <f t="shared" si="3"/>
        <v>0.61765069766702596</v>
      </c>
      <c r="K46" s="8">
        <f t="shared" si="4"/>
        <v>0.77493260771668548</v>
      </c>
      <c r="L46" s="10">
        <f t="shared" si="5"/>
        <v>7.7908451882431408E-7</v>
      </c>
      <c r="M46" s="10">
        <f t="shared" si="6"/>
        <v>3.1570911214443177E-4</v>
      </c>
      <c r="N46" s="12">
        <f t="shared" si="7"/>
        <v>5.2468012530355042</v>
      </c>
      <c r="O46" s="1">
        <f t="shared" si="8"/>
        <v>0.69751135285344223</v>
      </c>
      <c r="P46" s="12">
        <f t="shared" si="9"/>
        <v>0.65924575317037637</v>
      </c>
      <c r="Q46" s="10">
        <f>((9.807*Eingabemaske!$B$5^3)/(L46)^2)*M46*C46*N46</f>
        <v>77553361326.675827</v>
      </c>
      <c r="R46" s="10">
        <f t="shared" si="10"/>
        <v>38308.097051336052</v>
      </c>
      <c r="S46" s="10">
        <f t="shared" si="11"/>
        <v>54094349977.301483</v>
      </c>
      <c r="T46" s="14">
        <f t="shared" si="12"/>
        <v>2009.467817540851</v>
      </c>
      <c r="U46" s="14">
        <f t="shared" si="13"/>
        <v>595.44987453068154</v>
      </c>
      <c r="V46" s="14">
        <f t="shared" si="14"/>
        <v>225.82823491230999</v>
      </c>
      <c r="W46" s="14">
        <f t="shared" si="15"/>
        <v>331.58983374094521</v>
      </c>
      <c r="X46" s="14">
        <f t="shared" si="16"/>
        <v>2014.7840687067487</v>
      </c>
      <c r="Y46" s="14">
        <f t="shared" si="17"/>
        <v>650.84230698534657</v>
      </c>
      <c r="Z46" s="14">
        <f t="shared" si="18"/>
        <v>2488.8655713702651</v>
      </c>
      <c r="AA46" s="14">
        <f t="shared" si="19"/>
        <v>803.98640996143195</v>
      </c>
    </row>
    <row r="47" spans="2:27" x14ac:dyDescent="0.45">
      <c r="B47" s="4">
        <f>Temperaturverlauf!F46-Temperaturverlauf!E46</f>
        <v>7.8207573891846067</v>
      </c>
      <c r="C47" s="4">
        <f t="shared" si="0"/>
        <v>7.8207573891846067</v>
      </c>
      <c r="D47" s="14">
        <f>Temperaturverlauf!F46</f>
        <v>31.966672979446255</v>
      </c>
      <c r="E47">
        <f>Eingabemaske!$B$5</f>
        <v>0.745</v>
      </c>
      <c r="F47">
        <f>IF(Eingabemaske!$B$3="horizontal_Breite",Eingabemaske!$B$6,Eingabemaske!$B$7)</f>
        <v>0.5</v>
      </c>
      <c r="G47" s="4">
        <f>Eingabemaske!B$9/3600*(1/(F47*E47))</f>
        <v>5.9656972408650269E-2</v>
      </c>
      <c r="H47" s="4">
        <f t="shared" si="1"/>
        <v>995.05086743777724</v>
      </c>
      <c r="I47" s="6">
        <f t="shared" si="2"/>
        <v>4179.4695335280394</v>
      </c>
      <c r="J47" s="12">
        <f t="shared" si="3"/>
        <v>0.61854205303012588</v>
      </c>
      <c r="K47" s="8">
        <f t="shared" si="4"/>
        <v>0.76591401451415286</v>
      </c>
      <c r="L47" s="10">
        <f t="shared" si="5"/>
        <v>7.701681994986087E-7</v>
      </c>
      <c r="M47" s="10">
        <f t="shared" si="6"/>
        <v>3.2055505263549761E-4</v>
      </c>
      <c r="N47" s="12">
        <f t="shared" si="7"/>
        <v>5.1782474192261354</v>
      </c>
      <c r="O47" s="1">
        <f t="shared" si="8"/>
        <v>0.69585957334104143</v>
      </c>
      <c r="P47" s="12">
        <f t="shared" si="9"/>
        <v>0.65743143476643073</v>
      </c>
      <c r="Q47" s="10">
        <f>((9.807*Eingabemaske!$B$5^3)/(L47)^2)*M47*C47*N47</f>
        <v>88749939632.463196</v>
      </c>
      <c r="R47" s="10">
        <f t="shared" si="10"/>
        <v>38752.210443357857</v>
      </c>
      <c r="S47" s="10">
        <f t="shared" si="11"/>
        <v>61757495126.689026</v>
      </c>
      <c r="T47" s="14">
        <f t="shared" si="12"/>
        <v>2100.1983387123646</v>
      </c>
      <c r="U47" s="14">
        <f t="shared" si="13"/>
        <v>621.33957240287532</v>
      </c>
      <c r="V47" s="14">
        <f t="shared" si="14"/>
        <v>226.13992915855636</v>
      </c>
      <c r="W47" s="14">
        <f t="shared" si="15"/>
        <v>333.27762323731264</v>
      </c>
      <c r="X47" s="14">
        <f t="shared" si="16"/>
        <v>2105.1240550885082</v>
      </c>
      <c r="Y47" s="14">
        <f t="shared" si="17"/>
        <v>673.28501945103631</v>
      </c>
      <c r="Z47" s="14">
        <f t="shared" si="18"/>
        <v>2604.2155098350995</v>
      </c>
      <c r="AA47" s="14">
        <f t="shared" si="19"/>
        <v>832.91019641134449</v>
      </c>
    </row>
    <row r="48" spans="2:27" x14ac:dyDescent="0.45">
      <c r="B48" s="4">
        <f>Temperaturverlauf!F47-Temperaturverlauf!E47</f>
        <v>8.6121297277336559</v>
      </c>
      <c r="C48" s="4">
        <f t="shared" si="0"/>
        <v>8.6121297277336559</v>
      </c>
      <c r="D48" s="14">
        <f>Temperaturverlauf!F47</f>
        <v>32.489175550297645</v>
      </c>
      <c r="E48">
        <f>Eingabemaske!$B$5</f>
        <v>0.745</v>
      </c>
      <c r="F48">
        <f>IF(Eingabemaske!$B$3="horizontal_Breite",Eingabemaske!$B$6,Eingabemaske!$B$7)</f>
        <v>0.5</v>
      </c>
      <c r="G48" s="4">
        <f>Eingabemaske!B$9/3600*(1/(F48*E48))</f>
        <v>5.9656972408650269E-2</v>
      </c>
      <c r="H48" s="4">
        <f t="shared" si="1"/>
        <v>994.88270294804727</v>
      </c>
      <c r="I48" s="6">
        <f t="shared" si="2"/>
        <v>4179.4033222858161</v>
      </c>
      <c r="J48" s="12">
        <f t="shared" si="3"/>
        <v>0.61936316240995726</v>
      </c>
      <c r="K48" s="8">
        <f t="shared" si="4"/>
        <v>0.7577028605316235</v>
      </c>
      <c r="L48" s="10">
        <f t="shared" si="5"/>
        <v>7.6205034879636541E-7</v>
      </c>
      <c r="M48" s="10">
        <f t="shared" si="6"/>
        <v>3.2500940299346181E-4</v>
      </c>
      <c r="N48" s="12">
        <f t="shared" si="7"/>
        <v>5.1159284112935843</v>
      </c>
      <c r="O48" s="1">
        <f t="shared" si="8"/>
        <v>0.69433374309452778</v>
      </c>
      <c r="P48" s="12">
        <f t="shared" si="9"/>
        <v>0.65575621298117237</v>
      </c>
      <c r="Q48" s="10">
        <f>((9.807*Eingabemaske!$B$5^3)/(L48)^2)*M48*C48*N48</f>
        <v>99992772183.524017</v>
      </c>
      <c r="R48" s="10">
        <f t="shared" si="10"/>
        <v>39165.54433882724</v>
      </c>
      <c r="S48" s="10">
        <f t="shared" si="11"/>
        <v>69428355792.58461</v>
      </c>
      <c r="T48" s="14">
        <f t="shared" si="12"/>
        <v>2183.7824920308371</v>
      </c>
      <c r="U48" s="14">
        <f t="shared" si="13"/>
        <v>645.16749978055736</v>
      </c>
      <c r="V48" s="14">
        <f t="shared" si="14"/>
        <v>226.4270538108932</v>
      </c>
      <c r="W48" s="14">
        <f t="shared" si="15"/>
        <v>334.83509835543265</v>
      </c>
      <c r="X48" s="14">
        <f t="shared" si="16"/>
        <v>2188.3888484055938</v>
      </c>
      <c r="Y48" s="14">
        <f t="shared" si="17"/>
        <v>694.22886400376956</v>
      </c>
      <c r="Z48" s="14">
        <f t="shared" si="18"/>
        <v>2710.8148754623462</v>
      </c>
      <c r="AA48" s="14">
        <f t="shared" si="19"/>
        <v>859.95956929129375</v>
      </c>
    </row>
    <row r="49" spans="2:27" x14ac:dyDescent="0.45">
      <c r="B49" s="4">
        <f>Temperaturverlauf!F48-Temperaturverlauf!E48</f>
        <v>9.377901468839525</v>
      </c>
      <c r="C49" s="4">
        <f t="shared" si="0"/>
        <v>9.377901468839525</v>
      </c>
      <c r="D49" s="14">
        <f>Temperaturverlauf!F48</f>
        <v>32.97107102651875</v>
      </c>
      <c r="E49">
        <f>Eingabemaske!$B$5</f>
        <v>0.745</v>
      </c>
      <c r="F49">
        <f>IF(Eingabemaske!$B$3="horizontal_Breite",Eingabemaske!$B$6,Eingabemaske!$B$7)</f>
        <v>0.5</v>
      </c>
      <c r="G49" s="4">
        <f>Eingabemaske!B$9/3600*(1/(F49*E49))</f>
        <v>5.9656972408650269E-2</v>
      </c>
      <c r="H49" s="4">
        <f t="shared" si="1"/>
        <v>994.72553706281565</v>
      </c>
      <c r="I49" s="6">
        <f t="shared" si="2"/>
        <v>4179.350333511079</v>
      </c>
      <c r="J49" s="12">
        <f t="shared" si="3"/>
        <v>0.62011602827595613</v>
      </c>
      <c r="K49" s="8">
        <f t="shared" si="4"/>
        <v>0.75025366161441531</v>
      </c>
      <c r="L49" s="10">
        <f t="shared" si="5"/>
        <v>7.5468591478669571E-7</v>
      </c>
      <c r="M49" s="10">
        <f t="shared" si="6"/>
        <v>3.2908613954004583E-4</v>
      </c>
      <c r="N49" s="12">
        <f t="shared" si="7"/>
        <v>5.0594735819912815</v>
      </c>
      <c r="O49" s="1">
        <f t="shared" si="8"/>
        <v>0.69293100171565991</v>
      </c>
      <c r="P49" s="12">
        <f t="shared" si="9"/>
        <v>0.65421677194799055</v>
      </c>
      <c r="Q49" s="10">
        <f>((9.807*Eingabemaske!$B$5^3)/(L49)^2)*M49*C49*N49</f>
        <v>111171404781.73657</v>
      </c>
      <c r="R49" s="10">
        <f t="shared" si="10"/>
        <v>39548.166810037212</v>
      </c>
      <c r="S49" s="10">
        <f t="shared" si="11"/>
        <v>77034112877.545822</v>
      </c>
      <c r="T49" s="14">
        <f t="shared" si="12"/>
        <v>2260.7790231897657</v>
      </c>
      <c r="U49" s="14">
        <f t="shared" si="13"/>
        <v>667.09937921291862</v>
      </c>
      <c r="V49" s="14">
        <f t="shared" si="14"/>
        <v>226.6903513268189</v>
      </c>
      <c r="W49" s="14">
        <f t="shared" si="15"/>
        <v>336.26555890476737</v>
      </c>
      <c r="X49" s="14">
        <f t="shared" si="16"/>
        <v>2265.1204379184105</v>
      </c>
      <c r="Y49" s="14">
        <f t="shared" si="17"/>
        <v>713.72245416602789</v>
      </c>
      <c r="Z49" s="14">
        <f t="shared" si="18"/>
        <v>2809.2749790573184</v>
      </c>
      <c r="AA49" s="14">
        <f t="shared" si="19"/>
        <v>885.18146713761075</v>
      </c>
    </row>
    <row r="50" spans="2:27" x14ac:dyDescent="0.45">
      <c r="B50" s="4">
        <f>Temperaturverlauf!F49-Temperaturverlauf!E49</f>
        <v>9.2342060562507484</v>
      </c>
      <c r="C50" s="4">
        <f t="shared" si="0"/>
        <v>9.2342060562507484</v>
      </c>
      <c r="D50" s="14">
        <f>Temperaturverlauf!F49</f>
        <v>32.533350053455642</v>
      </c>
      <c r="E50">
        <f>Eingabemaske!$B$5</f>
        <v>0.745</v>
      </c>
      <c r="F50">
        <f>IF(Eingabemaske!$B$3="horizontal_Breite",Eingabemaske!$B$6,Eingabemaske!$B$7)</f>
        <v>0.5</v>
      </c>
      <c r="G50" s="4">
        <f>Eingabemaske!B$9/3600*(1/(F50*E50))</f>
        <v>5.9656972408650269E-2</v>
      </c>
      <c r="H50" s="4">
        <f t="shared" si="1"/>
        <v>994.8683782684335</v>
      </c>
      <c r="I50" s="6">
        <f t="shared" si="2"/>
        <v>4179.3981451170503</v>
      </c>
      <c r="J50" s="12">
        <f t="shared" si="3"/>
        <v>0.61943235389141726</v>
      </c>
      <c r="K50" s="8">
        <f t="shared" si="4"/>
        <v>0.7570151024565781</v>
      </c>
      <c r="L50" s="10">
        <f t="shared" si="5"/>
        <v>7.6137041248186429E-7</v>
      </c>
      <c r="M50" s="10">
        <f t="shared" si="6"/>
        <v>3.2538435654610228E-4</v>
      </c>
      <c r="N50" s="12">
        <f t="shared" si="7"/>
        <v>5.1107128805304622</v>
      </c>
      <c r="O50" s="1">
        <f t="shared" si="8"/>
        <v>0.69420497649249902</v>
      </c>
      <c r="P50" s="12">
        <f t="shared" si="9"/>
        <v>0.65561487224113824</v>
      </c>
      <c r="Q50" s="10">
        <f>((9.807*Eingabemaske!$B$5^3)/(L50)^2)*M50*C50*N50</f>
        <v>107421377215.15157</v>
      </c>
      <c r="R50" s="10">
        <f t="shared" si="10"/>
        <v>39200.562313750466</v>
      </c>
      <c r="S50" s="10">
        <f t="shared" si="11"/>
        <v>74572454644.436157</v>
      </c>
      <c r="T50" s="14">
        <f t="shared" si="12"/>
        <v>2236.4364707149798</v>
      </c>
      <c r="U50" s="14">
        <f t="shared" si="13"/>
        <v>660.20879158438572</v>
      </c>
      <c r="V50" s="14">
        <f t="shared" si="14"/>
        <v>226.45124989694719</v>
      </c>
      <c r="W50" s="14">
        <f t="shared" si="15"/>
        <v>334.96646430851666</v>
      </c>
      <c r="X50" s="14">
        <f t="shared" si="16"/>
        <v>2240.8330996706372</v>
      </c>
      <c r="Y50" s="14">
        <f t="shared" si="17"/>
        <v>707.3177150970522</v>
      </c>
      <c r="Z50" s="14">
        <f t="shared" si="18"/>
        <v>2776.0890432135675</v>
      </c>
      <c r="AA50" s="14">
        <f t="shared" si="19"/>
        <v>876.27095442333177</v>
      </c>
    </row>
    <row r="51" spans="2:27" x14ac:dyDescent="0.45">
      <c r="B51" s="4">
        <f>Temperaturverlauf!F50-Temperaturverlauf!E50</f>
        <v>9.1039440177415898</v>
      </c>
      <c r="C51" s="4">
        <f t="shared" si="0"/>
        <v>9.1039440177415898</v>
      </c>
      <c r="D51" s="14">
        <f>Temperaturverlauf!F50</f>
        <v>32.10394401774159</v>
      </c>
      <c r="E51">
        <f>Eingabemaske!$B$5</f>
        <v>0.745</v>
      </c>
      <c r="F51">
        <f>IF(Eingabemaske!$B$3="horizontal_Breite",Eingabemaske!$B$6,Eingabemaske!$B$7)</f>
        <v>0.5</v>
      </c>
      <c r="G51" s="4">
        <f>Eingabemaske!B$9/3600*(1/(F51*E51))</f>
        <v>5.9656972408650269E-2</v>
      </c>
      <c r="H51" s="4">
        <f t="shared" si="1"/>
        <v>995.00691492321619</v>
      </c>
      <c r="I51" s="6">
        <f t="shared" si="2"/>
        <v>4179.4512440538983</v>
      </c>
      <c r="J51" s="12">
        <f t="shared" si="3"/>
        <v>0.61875825486914471</v>
      </c>
      <c r="K51" s="8">
        <f t="shared" si="4"/>
        <v>0.76374308498440702</v>
      </c>
      <c r="L51" s="10">
        <f t="shared" si="5"/>
        <v>7.6802192268292169E-7</v>
      </c>
      <c r="M51" s="10">
        <f t="shared" si="6"/>
        <v>3.217287672337716E-4</v>
      </c>
      <c r="N51" s="12">
        <f t="shared" si="7"/>
        <v>5.1617619651386883</v>
      </c>
      <c r="O51" s="1">
        <f t="shared" si="8"/>
        <v>0.69545821624876625</v>
      </c>
      <c r="P51" s="12">
        <f t="shared" si="9"/>
        <v>0.65699071121232333</v>
      </c>
      <c r="Q51" s="10">
        <f>((9.807*Eingabemaske!$B$5^3)/(L51)^2)*M51*C51*N51</f>
        <v>103938203567.46786</v>
      </c>
      <c r="R51" s="10">
        <f t="shared" si="10"/>
        <v>38860.646490306644</v>
      </c>
      <c r="S51" s="10">
        <f t="shared" si="11"/>
        <v>72284677653.132355</v>
      </c>
      <c r="T51" s="14">
        <f t="shared" si="12"/>
        <v>2213.3282943285035</v>
      </c>
      <c r="U51" s="14">
        <f t="shared" si="13"/>
        <v>653.66731860673519</v>
      </c>
      <c r="V51" s="14">
        <f t="shared" si="14"/>
        <v>226.21552890198873</v>
      </c>
      <c r="W51" s="14">
        <f t="shared" si="15"/>
        <v>333.68745504397896</v>
      </c>
      <c r="X51" s="14">
        <f t="shared" si="16"/>
        <v>2217.7774512313372</v>
      </c>
      <c r="Y51" s="14">
        <f t="shared" si="17"/>
        <v>701.2345650345535</v>
      </c>
      <c r="Z51" s="14">
        <f t="shared" si="18"/>
        <v>2744.5362108240838</v>
      </c>
      <c r="AA51" s="14">
        <f t="shared" si="19"/>
        <v>867.78935142940816</v>
      </c>
    </row>
    <row r="52" spans="2:27" x14ac:dyDescent="0.45">
      <c r="B52" s="4">
        <f>Temperaturverlauf!F51-Temperaturverlauf!E51</f>
        <v>8.9812575530767838</v>
      </c>
      <c r="C52" s="4">
        <f t="shared" si="0"/>
        <v>8.9812575530767838</v>
      </c>
      <c r="D52" s="14">
        <f>Temperaturverlauf!F51</f>
        <v>31.682113555871894</v>
      </c>
      <c r="E52">
        <f>Eingabemaske!$B$5</f>
        <v>0.745</v>
      </c>
      <c r="F52">
        <f>IF(Eingabemaske!$B$3="horizontal_Breite",Eingabemaske!$B$6,Eingabemaske!$B$7)</f>
        <v>0.5</v>
      </c>
      <c r="G52" s="4">
        <f>Eingabemaske!B$9/3600*(1/(F52*E52))</f>
        <v>5.9656972408650269E-2</v>
      </c>
      <c r="H52" s="4">
        <f t="shared" si="1"/>
        <v>995.1414612516844</v>
      </c>
      <c r="I52" s="6">
        <f t="shared" si="2"/>
        <v>4179.5095039052776</v>
      </c>
      <c r="J52" s="12">
        <f t="shared" si="3"/>
        <v>0.61809278517774258</v>
      </c>
      <c r="K52" s="8">
        <f t="shared" si="4"/>
        <v>0.7704458039834704</v>
      </c>
      <c r="L52" s="10">
        <f t="shared" si="5"/>
        <v>7.746485672244369E-7</v>
      </c>
      <c r="M52" s="10">
        <f t="shared" si="6"/>
        <v>3.1811399806540568E-4</v>
      </c>
      <c r="N52" s="12">
        <f t="shared" si="7"/>
        <v>5.2126814502453929</v>
      </c>
      <c r="O52" s="1">
        <f t="shared" si="8"/>
        <v>0.69669269880765217</v>
      </c>
      <c r="P52" s="12">
        <f t="shared" si="9"/>
        <v>0.65834643583467911</v>
      </c>
      <c r="Q52" s="10">
        <f>((9.807*Eingabemaske!$B$5^3)/(L52)^2)*M52*C52*N52</f>
        <v>100641399195.05525</v>
      </c>
      <c r="R52" s="10">
        <f t="shared" si="10"/>
        <v>38527.775989983427</v>
      </c>
      <c r="S52" s="10">
        <f t="shared" si="11"/>
        <v>70116128016.981323</v>
      </c>
      <c r="T52" s="14">
        <f t="shared" si="12"/>
        <v>2190.9698172995058</v>
      </c>
      <c r="U52" s="14">
        <f t="shared" si="13"/>
        <v>647.3367979777031</v>
      </c>
      <c r="V52" s="14">
        <f t="shared" si="14"/>
        <v>225.98283086274694</v>
      </c>
      <c r="W52" s="14">
        <f t="shared" si="15"/>
        <v>332.426562713142</v>
      </c>
      <c r="X52" s="14">
        <f t="shared" si="16"/>
        <v>2195.4704963226986</v>
      </c>
      <c r="Y52" s="14">
        <f t="shared" si="17"/>
        <v>695.35076929660875</v>
      </c>
      <c r="Z52" s="14">
        <f t="shared" si="18"/>
        <v>2714.0089476953153</v>
      </c>
      <c r="AA52" s="14">
        <f t="shared" si="19"/>
        <v>859.58258734005369</v>
      </c>
    </row>
    <row r="53" spans="2:27" x14ac:dyDescent="0.45">
      <c r="B53" s="4">
        <f>Temperaturverlauf!F52-Temperaturverlauf!E52</f>
        <v>8.8605922738125109</v>
      </c>
      <c r="C53" s="4">
        <f t="shared" si="0"/>
        <v>8.8605922738125109</v>
      </c>
      <c r="D53" s="14">
        <f>Temperaturverlauf!F52</f>
        <v>31.267422716133289</v>
      </c>
      <c r="E53">
        <f>Eingabemaske!$B$5</f>
        <v>0.745</v>
      </c>
      <c r="F53">
        <f>IF(Eingabemaske!$B$3="horizontal_Breite",Eingabemaske!$B$6,Eingabemaske!$B$7)</f>
        <v>0.5</v>
      </c>
      <c r="G53" s="4">
        <f>Eingabemaske!B$9/3600*(1/(F53*E53))</f>
        <v>5.9656972408650269E-2</v>
      </c>
      <c r="H53" s="4">
        <f t="shared" si="1"/>
        <v>995.27222520440364</v>
      </c>
      <c r="I53" s="6">
        <f t="shared" si="2"/>
        <v>4179.5727884469525</v>
      </c>
      <c r="J53" s="12">
        <f t="shared" si="3"/>
        <v>0.617435451984091</v>
      </c>
      <c r="K53" s="8">
        <f t="shared" si="4"/>
        <v>0.7771271259779261</v>
      </c>
      <c r="L53" s="10">
        <f t="shared" si="5"/>
        <v>7.81254188362298E-7</v>
      </c>
      <c r="M53" s="10">
        <f t="shared" si="6"/>
        <v>3.1453714812007527E-4</v>
      </c>
      <c r="N53" s="12">
        <f t="shared" si="7"/>
        <v>5.2634993531781831</v>
      </c>
      <c r="O53" s="1">
        <f t="shared" si="8"/>
        <v>0.69790953642162989</v>
      </c>
      <c r="P53" s="12">
        <f t="shared" si="9"/>
        <v>0.65968324549980339</v>
      </c>
      <c r="Q53" s="10">
        <f>((9.807*Eingabemaske!$B$5^3)/(L53)^2)*M53*C53*N53</f>
        <v>97460704769.643173</v>
      </c>
      <c r="R53" s="10">
        <f t="shared" si="10"/>
        <v>38201.553962872211</v>
      </c>
      <c r="S53" s="10">
        <f t="shared" si="11"/>
        <v>68018755285.107002</v>
      </c>
      <c r="T53" s="14">
        <f t="shared" si="12"/>
        <v>2168.9022524166967</v>
      </c>
      <c r="U53" s="14">
        <f t="shared" si="13"/>
        <v>641.08627656497129</v>
      </c>
      <c r="V53" s="14">
        <f t="shared" si="14"/>
        <v>225.75295934214139</v>
      </c>
      <c r="W53" s="14">
        <f t="shared" si="15"/>
        <v>331.18269709357548</v>
      </c>
      <c r="X53" s="14">
        <f t="shared" si="16"/>
        <v>2173.4552124598795</v>
      </c>
      <c r="Y53" s="14">
        <f t="shared" si="17"/>
        <v>689.55183489214517</v>
      </c>
      <c r="Z53" s="14">
        <f t="shared" si="18"/>
        <v>2683.9366029446883</v>
      </c>
      <c r="AA53" s="14">
        <f t="shared" si="19"/>
        <v>851.50749768618186</v>
      </c>
    </row>
    <row r="54" spans="2:27" x14ac:dyDescent="0.45">
      <c r="B54" s="4">
        <f>Temperaturverlauf!F53-Temperaturverlauf!E53</f>
        <v>8.7367647904039245</v>
      </c>
      <c r="C54" s="4">
        <f t="shared" si="0"/>
        <v>8.7367647904039245</v>
      </c>
      <c r="D54" s="14">
        <f>Temperaturverlauf!F53</f>
        <v>30.859718967839935</v>
      </c>
      <c r="E54">
        <f>Eingabemaske!$B$5</f>
        <v>0.745</v>
      </c>
      <c r="F54">
        <f>IF(Eingabemaske!$B$3="horizontal_Breite",Eingabemaske!$B$6,Eingabemaske!$B$7)</f>
        <v>0.5</v>
      </c>
      <c r="G54" s="4">
        <f>Eingabemaske!B$9/3600*(1/(F54*E54))</f>
        <v>5.9656972408650269E-2</v>
      </c>
      <c r="H54" s="4">
        <f t="shared" si="1"/>
        <v>995.39932030909461</v>
      </c>
      <c r="I54" s="6">
        <f t="shared" si="2"/>
        <v>4179.6409334296386</v>
      </c>
      <c r="J54" s="12">
        <f t="shared" si="3"/>
        <v>0.61678619631170395</v>
      </c>
      <c r="K54" s="8">
        <f t="shared" si="4"/>
        <v>0.78378658527414358</v>
      </c>
      <c r="L54" s="10">
        <f t="shared" si="5"/>
        <v>7.8783834461715378E-7</v>
      </c>
      <c r="M54" s="10">
        <f t="shared" si="6"/>
        <v>3.1099769955627703E-4</v>
      </c>
      <c r="N54" s="12">
        <f t="shared" si="7"/>
        <v>5.3142108580466738</v>
      </c>
      <c r="O54" s="1">
        <f t="shared" si="8"/>
        <v>0.69910902219352122</v>
      </c>
      <c r="P54" s="12">
        <f t="shared" si="9"/>
        <v>0.66100144130331229</v>
      </c>
      <c r="Q54" s="10">
        <f>((9.807*Eingabemaske!$B$5^3)/(L54)^2)*M54*C54*N54</f>
        <v>94335980476.448944</v>
      </c>
      <c r="R54" s="10">
        <f t="shared" si="10"/>
        <v>37881.810497240636</v>
      </c>
      <c r="S54" s="10">
        <f t="shared" si="11"/>
        <v>65951135068.557327</v>
      </c>
      <c r="T54" s="14">
        <f t="shared" si="12"/>
        <v>2146.699117951729</v>
      </c>
      <c r="U54" s="14">
        <f t="shared" si="13"/>
        <v>634.79386356046541</v>
      </c>
      <c r="V54" s="14">
        <f t="shared" si="14"/>
        <v>225.52587186338607</v>
      </c>
      <c r="W54" s="14">
        <f t="shared" si="15"/>
        <v>329.95560229181694</v>
      </c>
      <c r="X54" s="14">
        <f t="shared" si="16"/>
        <v>2151.3069319670899</v>
      </c>
      <c r="Y54" s="14">
        <f t="shared" si="17"/>
        <v>683.73252818495916</v>
      </c>
      <c r="Z54" s="14">
        <f t="shared" si="18"/>
        <v>2653.7928393339662</v>
      </c>
      <c r="AA54" s="14">
        <f t="shared" si="19"/>
        <v>843.43357070757179</v>
      </c>
    </row>
    <row r="55" spans="2:27" x14ac:dyDescent="0.45">
      <c r="B55" s="4">
        <f>Temperaturverlauf!F54-Temperaturverlauf!E54</f>
        <v>8.6050259725201457</v>
      </c>
      <c r="C55" s="4">
        <f t="shared" si="0"/>
        <v>8.6050259725201457</v>
      </c>
      <c r="D55" s="14">
        <f>Temperaturverlauf!F54</f>
        <v>30.459110382258501</v>
      </c>
      <c r="E55">
        <f>Eingabemaske!$B$5</f>
        <v>0.745</v>
      </c>
      <c r="F55">
        <f>IF(Eingabemaske!$B$3="horizontal_Breite",Eingabemaske!$B$6,Eingabemaske!$B$7)</f>
        <v>0.5</v>
      </c>
      <c r="G55" s="4">
        <f>Eingabemaske!B$9/3600*(1/(F55*E55))</f>
        <v>5.9656972408650269E-2</v>
      </c>
      <c r="H55" s="4">
        <f t="shared" si="1"/>
        <v>995.52277779934138</v>
      </c>
      <c r="I55" s="6">
        <f t="shared" si="2"/>
        <v>4179.7137304696716</v>
      </c>
      <c r="J55" s="12">
        <f t="shared" si="3"/>
        <v>0.61614536740478754</v>
      </c>
      <c r="K55" s="8">
        <f t="shared" si="4"/>
        <v>0.79041945173996409</v>
      </c>
      <c r="L55" s="10">
        <f t="shared" si="5"/>
        <v>7.9439637734521808E-7</v>
      </c>
      <c r="M55" s="10">
        <f t="shared" si="6"/>
        <v>3.0749739647901618E-4</v>
      </c>
      <c r="N55" s="12">
        <f t="shared" si="7"/>
        <v>5.3647786357546146</v>
      </c>
      <c r="O55" s="1">
        <f t="shared" si="8"/>
        <v>0.70029068627869839</v>
      </c>
      <c r="P55" s="12">
        <f t="shared" si="9"/>
        <v>0.6623004862731573</v>
      </c>
      <c r="Q55" s="10">
        <f>((9.807*Eingabemaske!$B$5^3)/(L55)^2)*M55*C55*N55</f>
        <v>91217028119.247894</v>
      </c>
      <c r="R55" s="10">
        <f t="shared" si="10"/>
        <v>37568.581312505798</v>
      </c>
      <c r="S55" s="10">
        <f t="shared" si="11"/>
        <v>63878435221.931435</v>
      </c>
      <c r="T55" s="14">
        <f t="shared" si="12"/>
        <v>2123.9706411670891</v>
      </c>
      <c r="U55" s="14">
        <f t="shared" si="13"/>
        <v>628.34800659953021</v>
      </c>
      <c r="V55" s="14">
        <f t="shared" si="14"/>
        <v>225.30167087634507</v>
      </c>
      <c r="W55" s="14">
        <f t="shared" si="15"/>
        <v>328.74580249735698</v>
      </c>
      <c r="X55" s="14">
        <f t="shared" si="16"/>
        <v>2128.6377254193276</v>
      </c>
      <c r="Y55" s="14">
        <f t="shared" si="17"/>
        <v>677.79794231008555</v>
      </c>
      <c r="Z55" s="14">
        <f t="shared" si="18"/>
        <v>2623.1005468003655</v>
      </c>
      <c r="AA55" s="14">
        <f t="shared" si="19"/>
        <v>835.24412438171328</v>
      </c>
    </row>
    <row r="56" spans="2:27" x14ac:dyDescent="0.45">
      <c r="B56" s="4">
        <f>Temperaturverlauf!F55-Temperaturverlauf!E55</f>
        <v>8.4611185248385787</v>
      </c>
      <c r="C56" s="4">
        <f t="shared" si="0"/>
        <v>8.4611185248385787</v>
      </c>
      <c r="D56" s="14">
        <f>Temperaturverlauf!F55</f>
        <v>30.065940100336476</v>
      </c>
      <c r="E56">
        <f>Eingabemaske!$B$5</f>
        <v>0.745</v>
      </c>
      <c r="F56">
        <f>IF(Eingabemaske!$B$3="horizontal_Breite",Eingabemaske!$B$6,Eingabemaske!$B$7)</f>
        <v>0.5</v>
      </c>
      <c r="G56" s="4">
        <f>Eingabemaske!B$9/3600*(1/(F56*E56))</f>
        <v>5.9656972408650269E-2</v>
      </c>
      <c r="H56" s="4">
        <f t="shared" si="1"/>
        <v>995.64255893369841</v>
      </c>
      <c r="I56" s="6">
        <f t="shared" si="2"/>
        <v>4179.7909133449475</v>
      </c>
      <c r="J56" s="12">
        <f t="shared" si="3"/>
        <v>0.61551369098456588</v>
      </c>
      <c r="K56" s="8">
        <f t="shared" si="4"/>
        <v>0.79701687326486315</v>
      </c>
      <c r="L56" s="10">
        <f t="shared" si="5"/>
        <v>8.0091955097657151E-7</v>
      </c>
      <c r="M56" s="10">
        <f t="shared" si="6"/>
        <v>3.0404009204527195E-4</v>
      </c>
      <c r="N56" s="12">
        <f t="shared" si="7"/>
        <v>5.4151337464843783</v>
      </c>
      <c r="O56" s="1">
        <f t="shared" si="8"/>
        <v>0.70145336160488403</v>
      </c>
      <c r="P56" s="12">
        <f t="shared" si="9"/>
        <v>0.66357907626530532</v>
      </c>
      <c r="Q56" s="10">
        <f>((9.807*Eingabemaske!$B$5^3)/(L56)^2)*M56*C56*N56</f>
        <v>88063314001.348038</v>
      </c>
      <c r="R56" s="10">
        <f t="shared" si="10"/>
        <v>37262.08481877829</v>
      </c>
      <c r="S56" s="10">
        <f t="shared" si="11"/>
        <v>61772307640.312035</v>
      </c>
      <c r="T56" s="14">
        <f t="shared" si="12"/>
        <v>2100.3662359022383</v>
      </c>
      <c r="U56" s="14">
        <f t="shared" si="13"/>
        <v>621.64821546404892</v>
      </c>
      <c r="V56" s="14">
        <f t="shared" si="14"/>
        <v>225.08059278511612</v>
      </c>
      <c r="W56" s="14">
        <f t="shared" si="15"/>
        <v>327.55453756589952</v>
      </c>
      <c r="X56" s="14">
        <f t="shared" si="16"/>
        <v>2105.0988743453418</v>
      </c>
      <c r="Y56" s="14">
        <f t="shared" si="17"/>
        <v>671.66413694674645</v>
      </c>
      <c r="Z56" s="14">
        <f t="shared" si="18"/>
        <v>2591.4343560715124</v>
      </c>
      <c r="AA56" s="14">
        <f t="shared" si="19"/>
        <v>826.83694406810969</v>
      </c>
    </row>
    <row r="57" spans="2:27" x14ac:dyDescent="0.45">
      <c r="B57" s="4">
        <f>Temperaturverlauf!F56-Temperaturverlauf!E56</f>
        <v>8.3013276671254239</v>
      </c>
      <c r="C57" s="4">
        <f t="shared" si="0"/>
        <v>8.3013276671254239</v>
      </c>
      <c r="D57" s="14">
        <f>Temperaturverlauf!F56</f>
        <v>29.680758298042633</v>
      </c>
      <c r="E57">
        <f>Eingabemaske!$B$5</f>
        <v>0.745</v>
      </c>
      <c r="F57">
        <f>IF(Eingabemaske!$B$3="horizontal_Breite",Eingabemaske!$B$6,Eingabemaske!$B$7)</f>
        <v>0.5</v>
      </c>
      <c r="G57" s="4">
        <f>Eingabemaske!B$9/3600*(1/(F57*E57))</f>
        <v>5.9656972408650269E-2</v>
      </c>
      <c r="H57" s="4">
        <f t="shared" si="1"/>
        <v>995.75856737635479</v>
      </c>
      <c r="I57" s="6">
        <f t="shared" si="2"/>
        <v>4179.8721470398732</v>
      </c>
      <c r="J57" s="12">
        <f t="shared" si="3"/>
        <v>0.61489223171193585</v>
      </c>
      <c r="K57" s="8">
        <f t="shared" si="4"/>
        <v>0.80356609521657041</v>
      </c>
      <c r="L57" s="10">
        <f t="shared" si="5"/>
        <v>8.0739526924716165E-7</v>
      </c>
      <c r="M57" s="10">
        <f t="shared" si="6"/>
        <v>3.0063156425722432E-4</v>
      </c>
      <c r="N57" s="12">
        <f t="shared" si="7"/>
        <v>5.4651771469628727</v>
      </c>
      <c r="O57" s="1">
        <f t="shared" si="8"/>
        <v>0.70259525859127203</v>
      </c>
      <c r="P57" s="12">
        <f t="shared" si="9"/>
        <v>0.6648352209749292</v>
      </c>
      <c r="Q57" s="10">
        <f>((9.807*Eingabemaske!$B$5^3)/(L57)^2)*M57*C57*N57</f>
        <v>84843576877.407898</v>
      </c>
      <c r="R57" s="10">
        <f t="shared" si="10"/>
        <v>36962.69773778737</v>
      </c>
      <c r="S57" s="10">
        <f t="shared" si="11"/>
        <v>59610694835.990868</v>
      </c>
      <c r="T57" s="14">
        <f t="shared" si="12"/>
        <v>2075.5752390075995</v>
      </c>
      <c r="U57" s="14">
        <f t="shared" si="13"/>
        <v>614.60528621436549</v>
      </c>
      <c r="V57" s="14">
        <f t="shared" si="14"/>
        <v>224.86299509408917</v>
      </c>
      <c r="W57" s="14">
        <f t="shared" si="15"/>
        <v>326.38368891578773</v>
      </c>
      <c r="X57" s="14">
        <f t="shared" si="16"/>
        <v>2080.3816174190929</v>
      </c>
      <c r="Y57" s="14">
        <f t="shared" si="17"/>
        <v>665.25839373657027</v>
      </c>
      <c r="Z57" s="14">
        <f t="shared" si="18"/>
        <v>2558.4209910946256</v>
      </c>
      <c r="AA57" s="14">
        <f t="shared" si="19"/>
        <v>818.1244367795548</v>
      </c>
    </row>
    <row r="58" spans="2:27" x14ac:dyDescent="0.45">
      <c r="B58" s="4">
        <f>Temperaturverlauf!F57-Temperaturverlauf!E57</f>
        <v>8.1225238738654717</v>
      </c>
      <c r="C58" s="4">
        <f t="shared" si="0"/>
        <v>8.1225238738654717</v>
      </c>
      <c r="D58" s="14">
        <f>Temperaturverlauf!F57</f>
        <v>29.304291951413713</v>
      </c>
      <c r="E58">
        <f>Eingabemaske!$B$5</f>
        <v>0.745</v>
      </c>
      <c r="F58">
        <f>IF(Eingabemaske!$B$3="horizontal_Breite",Eingabemaske!$B$6,Eingabemaske!$B$7)</f>
        <v>0.5</v>
      </c>
      <c r="G58" s="4">
        <f>Eingabemaske!B$9/3600*(1/(F58*E58))</f>
        <v>5.9656972408650269E-2</v>
      </c>
      <c r="H58" s="4">
        <f t="shared" si="1"/>
        <v>995.87066147916744</v>
      </c>
      <c r="I58" s="6">
        <f t="shared" si="2"/>
        <v>4179.9570198990468</v>
      </c>
      <c r="J58" s="12">
        <f t="shared" si="3"/>
        <v>0.61428235031206746</v>
      </c>
      <c r="K58" s="8">
        <f t="shared" si="4"/>
        <v>0.81005075816939176</v>
      </c>
      <c r="L58" s="10">
        <f t="shared" si="5"/>
        <v>8.1380736873205721E-7</v>
      </c>
      <c r="M58" s="10">
        <f t="shared" si="6"/>
        <v>2.9727930159603245E-4</v>
      </c>
      <c r="N58" s="12">
        <f t="shared" si="7"/>
        <v>5.5147818173911212</v>
      </c>
      <c r="O58" s="1">
        <f t="shared" si="8"/>
        <v>0.70371404808698756</v>
      </c>
      <c r="P58" s="12">
        <f t="shared" si="9"/>
        <v>0.66606633422432948</v>
      </c>
      <c r="Q58" s="10">
        <f>((9.807*Eingabemaske!$B$5^3)/(L58)^2)*M58*C58*N58</f>
        <v>81535316480.438034</v>
      </c>
      <c r="R58" s="10">
        <f t="shared" si="10"/>
        <v>36670.929553048743</v>
      </c>
      <c r="S58" s="10">
        <f t="shared" si="11"/>
        <v>57377547622.502724</v>
      </c>
      <c r="T58" s="14">
        <f t="shared" si="12"/>
        <v>2049.3261432537347</v>
      </c>
      <c r="U58" s="14">
        <f t="shared" si="13"/>
        <v>607.1410937321067</v>
      </c>
      <c r="V58" s="14">
        <f t="shared" si="14"/>
        <v>224.64934177774362</v>
      </c>
      <c r="W58" s="14">
        <f t="shared" si="15"/>
        <v>325.23569648973455</v>
      </c>
      <c r="X58" s="14">
        <f t="shared" si="16"/>
        <v>2054.216406979222</v>
      </c>
      <c r="Y58" s="14">
        <f t="shared" si="17"/>
        <v>658.51914281665734</v>
      </c>
      <c r="Z58" s="14">
        <f t="shared" si="18"/>
        <v>2523.7377650576141</v>
      </c>
      <c r="AA58" s="14">
        <f t="shared" si="19"/>
        <v>809.03337354980852</v>
      </c>
    </row>
    <row r="59" spans="2:27" x14ac:dyDescent="0.45">
      <c r="B59" s="4">
        <f>Temperaturverlauf!F58-Temperaturverlauf!E58</f>
        <v>7.9221968094323216</v>
      </c>
      <c r="C59" s="4">
        <f t="shared" si="0"/>
        <v>7.9221968094323216</v>
      </c>
      <c r="D59" s="14">
        <f>Temperaturverlauf!F58</f>
        <v>28.937412785913871</v>
      </c>
      <c r="E59">
        <f>Eingabemaske!$B$5</f>
        <v>0.745</v>
      </c>
      <c r="F59">
        <f>IF(Eingabemaske!$B$3="horizontal_Breite",Eingabemaske!$B$6,Eingabemaske!$B$7)</f>
        <v>0.5</v>
      </c>
      <c r="G59" s="4">
        <f>Eingabemaske!B$9/3600*(1/(F59*E59))</f>
        <v>5.9656972408650269E-2</v>
      </c>
      <c r="H59" s="4">
        <f t="shared" si="1"/>
        <v>995.97866628561246</v>
      </c>
      <c r="I59" s="6">
        <f t="shared" si="2"/>
        <v>4180.0450392300854</v>
      </c>
      <c r="J59" s="12">
        <f t="shared" si="3"/>
        <v>0.61368565596317759</v>
      </c>
      <c r="K59" s="8">
        <f t="shared" si="4"/>
        <v>0.81645127371903081</v>
      </c>
      <c r="L59" s="10">
        <f t="shared" si="5"/>
        <v>8.2013648955345695E-7</v>
      </c>
      <c r="M59" s="10">
        <f t="shared" si="6"/>
        <v>2.9399226041994583E-4</v>
      </c>
      <c r="N59" s="12">
        <f t="shared" si="7"/>
        <v>5.5637955119434412</v>
      </c>
      <c r="O59" s="1">
        <f t="shared" si="8"/>
        <v>0.70480695149303718</v>
      </c>
      <c r="P59" s="12">
        <f t="shared" si="9"/>
        <v>0.66726933240549646</v>
      </c>
      <c r="Q59" s="10">
        <f>((9.807*Eingabemaske!$B$5^3)/(L59)^2)*M59*C59*N59</f>
        <v>78124168515.849594</v>
      </c>
      <c r="R59" s="10">
        <f t="shared" si="10"/>
        <v>36387.396117072232</v>
      </c>
      <c r="S59" s="10">
        <f t="shared" si="11"/>
        <v>55062457049.584267</v>
      </c>
      <c r="T59" s="14">
        <f t="shared" si="12"/>
        <v>2021.3845813618022</v>
      </c>
      <c r="U59" s="14">
        <f t="shared" si="13"/>
        <v>599.1880254545249</v>
      </c>
      <c r="V59" s="14">
        <f t="shared" si="14"/>
        <v>224.44018702948176</v>
      </c>
      <c r="W59" s="14">
        <f t="shared" si="15"/>
        <v>324.11346780241433</v>
      </c>
      <c r="X59" s="14">
        <f t="shared" si="16"/>
        <v>2026.3709300055832</v>
      </c>
      <c r="Y59" s="14">
        <f t="shared" si="17"/>
        <v>651.3956214642767</v>
      </c>
      <c r="Z59" s="14">
        <f t="shared" si="18"/>
        <v>2487.1095468103813</v>
      </c>
      <c r="AA59" s="14">
        <f t="shared" si="19"/>
        <v>799.50429849969271</v>
      </c>
    </row>
    <row r="60" spans="2:27" x14ac:dyDescent="0.45">
      <c r="B60" s="4">
        <f>Temperaturverlauf!F59-Temperaturverlauf!E59</f>
        <v>7.6984797846975113</v>
      </c>
      <c r="C60" s="4">
        <f t="shared" si="0"/>
        <v>7.6984797846975113</v>
      </c>
      <c r="D60" s="14">
        <f>Temperaturverlauf!F59</f>
        <v>28.581103865040863</v>
      </c>
      <c r="E60">
        <f>Eingabemaske!$B$5</f>
        <v>0.745</v>
      </c>
      <c r="F60">
        <f>IF(Eingabemaske!$B$3="horizontal_Breite",Eingabemaske!$B$6,Eingabemaske!$B$7)</f>
        <v>0.5</v>
      </c>
      <c r="G60" s="4">
        <f>Eingabemaske!B$9/3600*(1/(F60*E60))</f>
        <v>5.9656972408650269E-2</v>
      </c>
      <c r="H60" s="4">
        <f t="shared" si="1"/>
        <v>996.08238507070018</v>
      </c>
      <c r="I60" s="6">
        <f t="shared" si="2"/>
        <v>4180.1356306391399</v>
      </c>
      <c r="J60" s="12">
        <f t="shared" si="3"/>
        <v>0.61310395469486079</v>
      </c>
      <c r="K60" s="8">
        <f t="shared" si="4"/>
        <v>0.82274527632966366</v>
      </c>
      <c r="L60" s="10">
        <f t="shared" si="5"/>
        <v>8.263605212974248E-7</v>
      </c>
      <c r="M60" s="10">
        <f t="shared" si="6"/>
        <v>2.9078059686693118E-4</v>
      </c>
      <c r="N60" s="12">
        <f t="shared" si="7"/>
        <v>5.6120441222373447</v>
      </c>
      <c r="O60" s="1">
        <f t="shared" si="8"/>
        <v>0.70587083679329832</v>
      </c>
      <c r="P60" s="12">
        <f t="shared" si="9"/>
        <v>0.66844073968816842</v>
      </c>
      <c r="Q60" s="10">
        <f>((9.807*Eingabemaske!$B$5^3)/(L60)^2)*M60*C60*N60</f>
        <v>74603181022.321777</v>
      </c>
      <c r="R60" s="10">
        <f t="shared" si="10"/>
        <v>36112.792788065286</v>
      </c>
      <c r="S60" s="10">
        <f t="shared" si="11"/>
        <v>52660209815.668182</v>
      </c>
      <c r="T60" s="14">
        <f t="shared" si="12"/>
        <v>1991.5503076525711</v>
      </c>
      <c r="U60" s="14">
        <f t="shared" si="13"/>
        <v>590.68812662032951</v>
      </c>
      <c r="V60" s="14">
        <f t="shared" si="14"/>
        <v>224.23615759505691</v>
      </c>
      <c r="W60" s="14">
        <f t="shared" si="15"/>
        <v>323.02028035101142</v>
      </c>
      <c r="X60" s="14">
        <f t="shared" si="16"/>
        <v>1996.647140227491</v>
      </c>
      <c r="Y60" s="14">
        <f t="shared" si="17"/>
        <v>643.84732677570946</v>
      </c>
      <c r="Z60" s="14">
        <f t="shared" si="18"/>
        <v>2448.3045156073181</v>
      </c>
      <c r="AA60" s="14">
        <f t="shared" si="19"/>
        <v>789.49068453180359</v>
      </c>
    </row>
    <row r="61" spans="2:27" x14ac:dyDescent="0.45">
      <c r="B61" s="4">
        <f>Temperaturverlauf!F60-Temperaturverlauf!E60</f>
        <v>7.4501642556498986</v>
      </c>
      <c r="C61" s="4">
        <f t="shared" si="0"/>
        <v>7.4501642556498986</v>
      </c>
      <c r="D61" s="14">
        <f>Temperaturverlauf!F60</f>
        <v>28.236425328887886</v>
      </c>
      <c r="E61">
        <f>Eingabemaske!$B$5</f>
        <v>0.745</v>
      </c>
      <c r="F61">
        <f>IF(Eingabemaske!$B$3="horizontal_Breite",Eingabemaske!$B$6,Eingabemaske!$B$7)</f>
        <v>0.5</v>
      </c>
      <c r="G61" s="4">
        <f>Eingabemaske!B$9/3600*(1/(F61*E61))</f>
        <v>5.9656972408650269E-2</v>
      </c>
      <c r="H61" s="4">
        <f t="shared" ref="H61:H124" si="20">(999.876190383677+6.22004419638581*D61)/(1 + 0.00616745673016879*D61 + 7.35840514520081E-06*D61^2)</f>
        <v>996.18161023699327</v>
      </c>
      <c r="I61" s="6">
        <f t="shared" ref="I61:I124" si="21">(4219.55641754205+135.362146222791*D61)/(1 + 0.0329211502786147*D61 + -7.31100234138406E-06*D61^2)</f>
        <v>4180.228141288052</v>
      </c>
      <c r="J61" s="12">
        <f t="shared" ref="J61:J124" si="22">(0.560797355231932+-0.0000820827204607212*D61)/(1 + -0.00367393421746487*D61 + 0.0000194205323988223*D61^2)</f>
        <v>0.61253919467330431</v>
      </c>
      <c r="K61" s="8">
        <f t="shared" ref="K61:K124" si="23">1/(0.557121148602003 + 0.0198102138112735*D61 + 0.000112775616236414*D61^2)</f>
        <v>0.82890814691901216</v>
      </c>
      <c r="L61" s="10">
        <f t="shared" ref="L61:L124" si="24">1/(556600.170819615 + 19992.6583096351*D61 + 100.520529013287*D61^2)</f>
        <v>8.3245511996393822E-7</v>
      </c>
      <c r="M61" s="10">
        <f t="shared" ref="M61:M124" si="25">(-0.0000674250246477024+0.000016937531209182*D61)/(1 + 0.0165977768793498*D61 + -0.0000507449784446722*D61^2)</f>
        <v>2.876553768394932E-4</v>
      </c>
      <c r="N61" s="12">
        <f t="shared" ref="N61:N124" si="26">L61*H61*I61/J61</f>
        <v>5.6593356253887572</v>
      </c>
      <c r="O61" s="1">
        <f t="shared" si="8"/>
        <v>0.70690231900822231</v>
      </c>
      <c r="P61" s="12">
        <f t="shared" ref="P61:P124" si="27">((1+(0.492/N61)^(9/16)))^(-16/9)</f>
        <v>0.66957679836421824</v>
      </c>
      <c r="Q61" s="10">
        <f>((9.807*Eingabemaske!$B$5^3)/(L61)^2)*M61*C61*N61</f>
        <v>70972014165.881256</v>
      </c>
      <c r="R61" s="10">
        <f t="shared" ref="R61:R124" si="28">H61*G61*F61*(1/K61*1000)</f>
        <v>35847.867497024126</v>
      </c>
      <c r="S61" s="10">
        <f t="shared" ref="S61:S124" si="29">Q61*O61</f>
        <v>50170281398.545868</v>
      </c>
      <c r="T61" s="14">
        <f t="shared" si="12"/>
        <v>1959.6533999244796</v>
      </c>
      <c r="U61" s="14">
        <f t="shared" ref="U61:U124" si="30">(0.825+0.387*(Q61*P61)^(1/6))^2</f>
        <v>581.59202034836062</v>
      </c>
      <c r="V61" s="14">
        <f t="shared" ref="V61:V124" si="31">0.664*SQRT(R61)*N61^(1/3)</f>
        <v>224.03793394490202</v>
      </c>
      <c r="W61" s="14">
        <f t="shared" ref="W61:W124" si="32">(0.037*R61^0.8*N61)/(1+2.443*R61^(-0.1)*(N61^(2/3)-1))</f>
        <v>321.95967890014026</v>
      </c>
      <c r="X61" s="14">
        <f t="shared" ref="X61:X124" si="33">((SQRT(V61^2+W61^2))^3+T61^3)^(1/3)</f>
        <v>1964.8775252117339</v>
      </c>
      <c r="Y61" s="14">
        <f t="shared" si="17"/>
        <v>635.84332248525413</v>
      </c>
      <c r="Z61" s="14">
        <f t="shared" ref="Z61:Z124" si="34">IF(G61=0,T61*J61/E61,X61*J61/F61)</f>
        <v>2407.1289938497412</v>
      </c>
      <c r="AA61" s="14">
        <f t="shared" ref="AA61:AA124" si="35">IF(G61=0,U61*J61/E61,Y61*J61/F61)</f>
        <v>778.95791338703134</v>
      </c>
    </row>
    <row r="62" spans="2:27" x14ac:dyDescent="0.45">
      <c r="B62" s="4">
        <f>Temperaturverlauf!F61-Temperaturverlauf!E61</f>
        <v>7.1767040802915432</v>
      </c>
      <c r="C62" s="4">
        <f t="shared" si="0"/>
        <v>7.1767040802915432</v>
      </c>
      <c r="D62" s="14">
        <f>Temperaturverlauf!F61</f>
        <v>27.904479833225452</v>
      </c>
      <c r="E62">
        <f>Eingabemaske!$B$5</f>
        <v>0.745</v>
      </c>
      <c r="F62">
        <f>IF(Eingabemaske!$B$3="horizontal_Breite",Eingabemaske!$B$6,Eingabemaske!$B$7)</f>
        <v>0.5</v>
      </c>
      <c r="G62" s="4">
        <f>Eingabemaske!B$9/3600*(1/(F62*E62))</f>
        <v>5.9656972408650269E-2</v>
      </c>
      <c r="H62" s="4">
        <f t="shared" si="20"/>
        <v>996.27613340434482</v>
      </c>
      <c r="I62" s="6">
        <f t="shared" si="21"/>
        <v>4180.3218471329274</v>
      </c>
      <c r="J62" s="12">
        <f t="shared" si="22"/>
        <v>0.61199340936471958</v>
      </c>
      <c r="K62" s="8">
        <f t="shared" si="23"/>
        <v>0.83491360134486081</v>
      </c>
      <c r="L62" s="10">
        <f t="shared" si="24"/>
        <v>8.3839428926200066E-7</v>
      </c>
      <c r="M62" s="10">
        <f t="shared" si="25"/>
        <v>2.8462826848049357E-4</v>
      </c>
      <c r="N62" s="12">
        <f t="shared" si="26"/>
        <v>5.7054645677153948</v>
      </c>
      <c r="O62" s="1">
        <f t="shared" si="8"/>
        <v>0.70789786340752503</v>
      </c>
      <c r="P62" s="12">
        <f t="shared" si="27"/>
        <v>0.67067358249520759</v>
      </c>
      <c r="Q62" s="10">
        <f>((9.807*Eingabemaske!$B$5^3)/(L62)^2)*M62*C62*N62</f>
        <v>67236090530.094223</v>
      </c>
      <c r="R62" s="10">
        <f t="shared" si="28"/>
        <v>35593.394158487448</v>
      </c>
      <c r="S62" s="10">
        <f t="shared" si="29"/>
        <v>47596284830.128624</v>
      </c>
      <c r="T62" s="14">
        <f t="shared" si="12"/>
        <v>1925.5498715449644</v>
      </c>
      <c r="U62" s="14">
        <f t="shared" si="30"/>
        <v>571.85765635137716</v>
      </c>
      <c r="V62" s="14">
        <f t="shared" si="31"/>
        <v>223.84623058516283</v>
      </c>
      <c r="W62" s="14">
        <f t="shared" si="32"/>
        <v>320.93536935530369</v>
      </c>
      <c r="X62" s="14">
        <f t="shared" si="33"/>
        <v>1930.9208010855718</v>
      </c>
      <c r="Y62" s="14">
        <f t="shared" si="17"/>
        <v>627.36145694144852</v>
      </c>
      <c r="Z62" s="14">
        <f t="shared" si="34"/>
        <v>2363.4216085392291</v>
      </c>
      <c r="AA62" s="14">
        <f t="shared" si="35"/>
        <v>767.88215387522962</v>
      </c>
    </row>
    <row r="63" spans="2:27" x14ac:dyDescent="0.45">
      <c r="B63" s="4">
        <f>Temperaturverlauf!F62-Temperaturverlauf!E62</f>
        <v>6.8782094436367736</v>
      </c>
      <c r="C63" s="4">
        <f t="shared" si="0"/>
        <v>6.8782094436367736</v>
      </c>
      <c r="D63" s="14">
        <f>Temperaturverlauf!F62</f>
        <v>27.586378263113481</v>
      </c>
      <c r="E63">
        <f>Eingabemaske!$B$5</f>
        <v>0.745</v>
      </c>
      <c r="F63">
        <f>IF(Eingabemaske!$B$3="horizontal_Breite",Eingabemaske!$B$6,Eingabemaske!$B$7)</f>
        <v>0.5</v>
      </c>
      <c r="G63" s="4">
        <f>Eingabemaske!B$9/3600*(1/(F63*E63))</f>
        <v>5.9656972408650269E-2</v>
      </c>
      <c r="H63" s="4">
        <f t="shared" si="20"/>
        <v>996.36575455790694</v>
      </c>
      <c r="I63" s="6">
        <f t="shared" si="21"/>
        <v>4180.4159640461085</v>
      </c>
      <c r="J63" s="12">
        <f t="shared" si="22"/>
        <v>0.61146865965876718</v>
      </c>
      <c r="K63" s="8">
        <f t="shared" si="23"/>
        <v>0.84073433421501087</v>
      </c>
      <c r="L63" s="10">
        <f t="shared" si="24"/>
        <v>8.4415101684610225E-7</v>
      </c>
      <c r="M63" s="10">
        <f t="shared" si="25"/>
        <v>2.8171122234207279E-4</v>
      </c>
      <c r="N63" s="12">
        <f t="shared" si="26"/>
        <v>5.7502170126531436</v>
      </c>
      <c r="O63" s="1">
        <f t="shared" si="8"/>
        <v>0.7088538896811527</v>
      </c>
      <c r="P63" s="12">
        <f t="shared" si="27"/>
        <v>0.67172711286920739</v>
      </c>
      <c r="Q63" s="10">
        <f>((9.807*Eingabemaske!$B$5^3)/(L63)^2)*M63*C63*N63</f>
        <v>63405725618.42453</v>
      </c>
      <c r="R63" s="10">
        <f t="shared" si="28"/>
        <v>35350.146835673135</v>
      </c>
      <c r="S63" s="10">
        <f t="shared" si="29"/>
        <v>44945395232.67614</v>
      </c>
      <c r="T63" s="14">
        <f t="shared" si="12"/>
        <v>1889.1168465998001</v>
      </c>
      <c r="U63" s="14">
        <f t="shared" si="30"/>
        <v>561.44893126082923</v>
      </c>
      <c r="V63" s="14">
        <f t="shared" si="31"/>
        <v>223.66177584775804</v>
      </c>
      <c r="W63" s="14">
        <f t="shared" si="32"/>
        <v>319.95111110274041</v>
      </c>
      <c r="X63" s="14">
        <f t="shared" si="33"/>
        <v>1894.6571923131714</v>
      </c>
      <c r="Y63" s="14">
        <f t="shared" si="17"/>
        <v>618.3875459301853</v>
      </c>
      <c r="Z63" s="14">
        <f t="shared" si="34"/>
        <v>2317.0469877931559</v>
      </c>
      <c r="AA63" s="14">
        <f t="shared" si="35"/>
        <v>756.24920771920949</v>
      </c>
    </row>
    <row r="64" spans="2:27" x14ac:dyDescent="0.45">
      <c r="B64" s="4">
        <f>Temperaturverlauf!F63-Temperaturverlauf!E63</f>
        <v>6.5554305493839919</v>
      </c>
      <c r="C64" s="4">
        <f t="shared" si="0"/>
        <v>6.5554305493839919</v>
      </c>
      <c r="D64" s="14">
        <f>Temperaturverlauf!F63</f>
        <v>27.2832063023179</v>
      </c>
      <c r="E64">
        <f>Eingabemaske!$B$5</f>
        <v>0.745</v>
      </c>
      <c r="F64">
        <f>IF(Eingabemaske!$B$3="horizontal_Breite",Eingabemaske!$B$6,Eingabemaske!$B$7)</f>
        <v>0.5</v>
      </c>
      <c r="G64" s="4">
        <f>Eingabemaske!B$9/3600*(1/(F64*E64))</f>
        <v>5.9656972408650269E-2</v>
      </c>
      <c r="H64" s="4">
        <f t="shared" si="20"/>
        <v>996.45029015275293</v>
      </c>
      <c r="I64" s="6">
        <f t="shared" si="21"/>
        <v>4180.5096625461538</v>
      </c>
      <c r="J64" s="12">
        <f t="shared" si="22"/>
        <v>0.6109669760962847</v>
      </c>
      <c r="K64" s="8">
        <f t="shared" si="23"/>
        <v>0.84634270563986225</v>
      </c>
      <c r="L64" s="10">
        <f t="shared" si="24"/>
        <v>8.4969795330778094E-7</v>
      </c>
      <c r="M64" s="10">
        <f t="shared" si="25"/>
        <v>2.789161451695831E-4</v>
      </c>
      <c r="N64" s="12">
        <f t="shared" si="26"/>
        <v>5.7933758581310499</v>
      </c>
      <c r="O64" s="1">
        <f t="shared" si="8"/>
        <v>0.70976687517576309</v>
      </c>
      <c r="P64" s="12">
        <f t="shared" si="27"/>
        <v>0.67273347116120619</v>
      </c>
      <c r="Q64" s="10">
        <f>((9.807*Eingabemaske!$B$5^3)/(L64)^2)*M64*C64*N64</f>
        <v>59495268584.807487</v>
      </c>
      <c r="R64" s="10">
        <f t="shared" si="28"/>
        <v>35118.875055047502</v>
      </c>
      <c r="S64" s="10">
        <f t="shared" si="29"/>
        <v>42227770871.181557</v>
      </c>
      <c r="T64" s="14">
        <f t="shared" si="12"/>
        <v>1850.2474108531542</v>
      </c>
      <c r="U64" s="14">
        <f t="shared" si="30"/>
        <v>550.33421184262443</v>
      </c>
      <c r="V64" s="14">
        <f t="shared" si="31"/>
        <v>223.48529153357171</v>
      </c>
      <c r="W64" s="14">
        <f t="shared" si="32"/>
        <v>319.0106098115441</v>
      </c>
      <c r="X64" s="14">
        <f t="shared" si="33"/>
        <v>1855.9834164395259</v>
      </c>
      <c r="Y64" s="14">
        <f t="shared" si="17"/>
        <v>608.91457110971305</v>
      </c>
      <c r="Z64" s="14">
        <f t="shared" si="34"/>
        <v>2267.8891512538171</v>
      </c>
      <c r="AA64" s="14">
        <f t="shared" si="35"/>
        <v>744.05338842373499</v>
      </c>
    </row>
    <row r="65" spans="2:27" x14ac:dyDescent="0.45">
      <c r="B65" s="4">
        <f>Temperaturverlauf!F64-Temperaturverlauf!E64</f>
        <v>6.2097313584317462</v>
      </c>
      <c r="C65" s="4">
        <f t="shared" si="0"/>
        <v>6.2097313584317462</v>
      </c>
      <c r="D65" s="14">
        <f>Temperaturverlauf!F64</f>
        <v>26.995992431669734</v>
      </c>
      <c r="E65">
        <f>Eingabemaske!$B$5</f>
        <v>0.745</v>
      </c>
      <c r="F65">
        <f>IF(Eingabemaske!$B$3="horizontal_Breite",Eingabemaske!$B$6,Eingabemaske!$B$7)</f>
        <v>0.5</v>
      </c>
      <c r="G65" s="4">
        <f>Eingabemaske!B$9/3600*(1/(F65*E65))</f>
        <v>5.9656972408650269E-2</v>
      </c>
      <c r="H65" s="4">
        <f t="shared" si="20"/>
        <v>996.52958011115118</v>
      </c>
      <c r="I65" s="6">
        <f t="shared" si="21"/>
        <v>4180.6020856751138</v>
      </c>
      <c r="J65" s="12">
        <f t="shared" si="22"/>
        <v>0.61049030237713608</v>
      </c>
      <c r="K65" s="8">
        <f t="shared" si="23"/>
        <v>0.85171145585098196</v>
      </c>
      <c r="L65" s="10">
        <f t="shared" si="24"/>
        <v>8.5500811905292694E-7</v>
      </c>
      <c r="M65" s="10">
        <f t="shared" si="25"/>
        <v>2.7625457382961856E-4</v>
      </c>
      <c r="N65" s="12">
        <f t="shared" si="26"/>
        <v>5.834726405910561</v>
      </c>
      <c r="O65" s="1">
        <f t="shared" si="8"/>
        <v>0.71063345525993626</v>
      </c>
      <c r="P65" s="12">
        <f t="shared" si="27"/>
        <v>0.67368891113282547</v>
      </c>
      <c r="Q65" s="10">
        <f>((9.807*Eingabemaske!$B$5^3)/(L65)^2)*M65*C65*N65</f>
        <v>55522281302.601669</v>
      </c>
      <c r="R65" s="10">
        <f t="shared" si="28"/>
        <v>34900.28063887891</v>
      </c>
      <c r="S65" s="10">
        <f t="shared" si="29"/>
        <v>39455990605.981979</v>
      </c>
      <c r="T65" s="14">
        <f t="shared" si="12"/>
        <v>1808.8452073381964</v>
      </c>
      <c r="U65" s="14">
        <f t="shared" si="30"/>
        <v>538.48477953993677</v>
      </c>
      <c r="V65" s="14">
        <f t="shared" si="31"/>
        <v>223.31747280820775</v>
      </c>
      <c r="W65" s="14">
        <f t="shared" si="32"/>
        <v>318.11741276139526</v>
      </c>
      <c r="X65" s="14">
        <f t="shared" si="33"/>
        <v>1814.8074534436494</v>
      </c>
      <c r="Y65" s="14">
        <f t="shared" si="17"/>
        <v>598.94194263511986</v>
      </c>
      <c r="Z65" s="14">
        <f t="shared" si="34"/>
        <v>2215.8447020181875</v>
      </c>
      <c r="AA65" s="14">
        <f t="shared" si="35"/>
        <v>731.29649533132726</v>
      </c>
    </row>
    <row r="66" spans="2:27" x14ac:dyDescent="0.45">
      <c r="B66" s="4">
        <f>Temperaturverlauf!F65-Temperaturverlauf!E65</f>
        <v>5.8430538268083971</v>
      </c>
      <c r="C66" s="4">
        <f t="shared" si="0"/>
        <v>5.8430538268083971</v>
      </c>
      <c r="D66" s="14">
        <f>Temperaturverlauf!F65</f>
        <v>26.725677907151745</v>
      </c>
      <c r="E66">
        <f>Eingabemaske!$B$5</f>
        <v>0.745</v>
      </c>
      <c r="F66">
        <f>IF(Eingabemaske!$B$3="horizontal_Breite",Eingabemaske!$B$6,Eingabemaske!$B$7)</f>
        <v>0.5</v>
      </c>
      <c r="G66" s="4">
        <f>Eingabemaske!B$9/3600*(1/(F66*E66))</f>
        <v>5.9656972408650269E-2</v>
      </c>
      <c r="H66" s="4">
        <f t="shared" si="20"/>
        <v>996.60349368704044</v>
      </c>
      <c r="I66" s="6">
        <f t="shared" si="21"/>
        <v>4180.6923693826184</v>
      </c>
      <c r="J66" s="12">
        <f t="shared" si="22"/>
        <v>0.61004044132278057</v>
      </c>
      <c r="K66" s="8">
        <f t="shared" si="23"/>
        <v>0.8568144302101105</v>
      </c>
      <c r="L66" s="10">
        <f t="shared" si="24"/>
        <v>8.6005562180050891E-7</v>
      </c>
      <c r="M66" s="10">
        <f t="shared" si="25"/>
        <v>2.7373735636503446E-4</v>
      </c>
      <c r="N66" s="12">
        <f t="shared" si="26"/>
        <v>5.8740620448354779</v>
      </c>
      <c r="O66" s="1">
        <f t="shared" si="8"/>
        <v>0.71145051888713873</v>
      </c>
      <c r="P66" s="12">
        <f t="shared" si="27"/>
        <v>0.67458996470443022</v>
      </c>
      <c r="Q66" s="10">
        <f>((9.807*Eingabemaske!$B$5^3)/(L66)^2)*M66*C66*N66</f>
        <v>51506780055.938751</v>
      </c>
      <c r="R66" s="10">
        <f t="shared" si="28"/>
        <v>34694.996389517313</v>
      </c>
      <c r="S66" s="10">
        <f t="shared" si="29"/>
        <v>36644525397.003349</v>
      </c>
      <c r="T66" s="14">
        <f t="shared" si="12"/>
        <v>1764.8187943291944</v>
      </c>
      <c r="U66" s="14">
        <f t="shared" si="30"/>
        <v>525.87319980010466</v>
      </c>
      <c r="V66" s="14">
        <f t="shared" si="31"/>
        <v>223.15896876497723</v>
      </c>
      <c r="W66" s="14">
        <f t="shared" si="32"/>
        <v>317.27480877241402</v>
      </c>
      <c r="X66" s="14">
        <f t="shared" si="33"/>
        <v>1771.0431336676641</v>
      </c>
      <c r="Y66" s="14">
        <f t="shared" si="17"/>
        <v>588.47487322195957</v>
      </c>
      <c r="Z66" s="14">
        <f t="shared" si="34"/>
        <v>2160.815869728604</v>
      </c>
      <c r="AA66" s="14">
        <f t="shared" si="35"/>
        <v>717.98694273538308</v>
      </c>
    </row>
    <row r="67" spans="2:27" x14ac:dyDescent="0.45">
      <c r="B67" s="4">
        <f>Temperaturverlauf!F66-Temperaturverlauf!E66</f>
        <v>5.4578732568963844</v>
      </c>
      <c r="C67" s="4">
        <f t="shared" si="0"/>
        <v>5.4578732568963844</v>
      </c>
      <c r="D67" s="14">
        <f>Temperaturverlauf!F66</f>
        <v>26.473089233377934</v>
      </c>
      <c r="E67">
        <f>Eingabemaske!$B$5</f>
        <v>0.745</v>
      </c>
      <c r="F67">
        <f>IF(Eingabemaske!$B$3="horizontal_Breite",Eingabemaske!$B$6,Eingabemaske!$B$7)</f>
        <v>0.5</v>
      </c>
      <c r="G67" s="4">
        <f>Eingabemaske!B$9/3600*(1/(F67*E67))</f>
        <v>5.9656972408650269E-2</v>
      </c>
      <c r="H67" s="4">
        <f t="shared" si="20"/>
        <v>996.67193420858405</v>
      </c>
      <c r="I67" s="6">
        <f t="shared" si="21"/>
        <v>4180.7796646165625</v>
      </c>
      <c r="J67" s="12">
        <f t="shared" si="22"/>
        <v>0.60961900443375239</v>
      </c>
      <c r="K67" s="8">
        <f t="shared" si="23"/>
        <v>0.86162729522922976</v>
      </c>
      <c r="L67" s="10">
        <f t="shared" si="24"/>
        <v>8.6481636552915803E-7</v>
      </c>
      <c r="M67" s="10">
        <f t="shared" si="25"/>
        <v>2.7137434742070316E-4</v>
      </c>
      <c r="N67" s="12">
        <f t="shared" si="26"/>
        <v>5.9111898932515192</v>
      </c>
      <c r="O67" s="1">
        <f t="shared" si="8"/>
        <v>0.71221529748164958</v>
      </c>
      <c r="P67" s="12">
        <f t="shared" si="27"/>
        <v>0.67543354078734363</v>
      </c>
      <c r="Q67" s="10">
        <f>((9.807*Eingabemaske!$B$5^3)/(L67)^2)*M67*C67*N67</f>
        <v>47470558787.005615</v>
      </c>
      <c r="R67" s="10">
        <f t="shared" si="28"/>
        <v>34503.566918535878</v>
      </c>
      <c r="S67" s="10">
        <f t="shared" si="29"/>
        <v>33809258148.107338</v>
      </c>
      <c r="T67" s="14">
        <f t="shared" si="12"/>
        <v>1718.0757191500345</v>
      </c>
      <c r="U67" s="14">
        <f t="shared" si="30"/>
        <v>512.47160071105679</v>
      </c>
      <c r="V67" s="14">
        <f t="shared" si="31"/>
        <v>223.01036407352288</v>
      </c>
      <c r="W67" s="14">
        <f t="shared" si="32"/>
        <v>316.48573477057511</v>
      </c>
      <c r="X67" s="14">
        <f t="shared" si="33"/>
        <v>1724.6045222401854</v>
      </c>
      <c r="Y67" s="14">
        <f t="shared" si="17"/>
        <v>577.52391042244096</v>
      </c>
      <c r="Z67" s="14">
        <f t="shared" si="34"/>
        <v>2102.7033837800182</v>
      </c>
      <c r="AA67" s="14">
        <f t="shared" si="35"/>
        <v>704.13910261683213</v>
      </c>
    </row>
    <row r="68" spans="2:27" x14ac:dyDescent="0.45">
      <c r="B68" s="4">
        <f>Temperaturverlauf!F67-Temperaturverlauf!E67</f>
        <v>5.0571455242970025</v>
      </c>
      <c r="C68" s="4">
        <f t="shared" ref="C68:C131" si="36">IF(B68&lt;0,B68*-1,B68)</f>
        <v>5.0571455242970025</v>
      </c>
      <c r="D68" s="14">
        <f>Temperaturverlauf!F67</f>
        <v>26.238913601845244</v>
      </c>
      <c r="E68">
        <f>Eingabemaske!$B$5</f>
        <v>0.745</v>
      </c>
      <c r="F68">
        <f>IF(Eingabemaske!$B$3="horizontal_Breite",Eingabemaske!$B$6,Eingabemaske!$B$7)</f>
        <v>0.5</v>
      </c>
      <c r="G68" s="4">
        <f>Eingabemaske!B$9/3600*(1/(F68*E68))</f>
        <v>5.9656972408650269E-2</v>
      </c>
      <c r="H68" s="4">
        <f t="shared" si="20"/>
        <v>996.73484274119994</v>
      </c>
      <c r="I68" s="6">
        <f t="shared" si="21"/>
        <v>4180.8631601945854</v>
      </c>
      <c r="J68" s="12">
        <f t="shared" si="22"/>
        <v>0.60922736611554318</v>
      </c>
      <c r="K68" s="8">
        <f t="shared" si="23"/>
        <v>0.86612822500285813</v>
      </c>
      <c r="L68" s="10">
        <f t="shared" si="24"/>
        <v>8.6926873046417993E-7</v>
      </c>
      <c r="M68" s="10">
        <f t="shared" si="25"/>
        <v>2.6917412531671903E-4</v>
      </c>
      <c r="N68" s="12">
        <f t="shared" si="26"/>
        <v>5.9459362346726428</v>
      </c>
      <c r="O68" s="1">
        <f t="shared" ref="O68:O131" si="37">((1+(0.332/N68)^(11/20)))^(-20/11)</f>
        <v>0.71292544537846558</v>
      </c>
      <c r="P68" s="12">
        <f t="shared" si="27"/>
        <v>0.67621701487556873</v>
      </c>
      <c r="Q68" s="10">
        <f>((9.807*Eingabemaske!$B$5^3)/(L68)^2)*M68*C68*N68</f>
        <v>43436606430.00135</v>
      </c>
      <c r="R68" s="10">
        <f t="shared" si="28"/>
        <v>34326.431869805368</v>
      </c>
      <c r="S68" s="10">
        <f t="shared" si="29"/>
        <v>30967061984.837833</v>
      </c>
      <c r="T68" s="14">
        <f t="shared" ref="T68:T131" si="38">IF(S68&gt;7*10^4,(0.15*S68)^(1/3),(0.766*S68)^(1/5))</f>
        <v>1668.5161736733037</v>
      </c>
      <c r="U68" s="14">
        <f t="shared" si="30"/>
        <v>498.24981958176215</v>
      </c>
      <c r="V68" s="14">
        <f t="shared" si="31"/>
        <v>222.87216212361844</v>
      </c>
      <c r="W68" s="14">
        <f t="shared" si="32"/>
        <v>315.75269092225227</v>
      </c>
      <c r="X68" s="14">
        <f t="shared" si="33"/>
        <v>1675.4000033547916</v>
      </c>
      <c r="Y68" s="14">
        <f t="shared" ref="Y68:Y131" si="39">((SQRT(V68^2+W68^2))^3+U68^3)^(1/3)</f>
        <v>566.10467418083738</v>
      </c>
      <c r="Z68" s="14">
        <f t="shared" si="34"/>
        <v>2041.3990624676237</v>
      </c>
      <c r="AA68" s="14">
        <f t="shared" si="35"/>
        <v>689.77291919377865</v>
      </c>
    </row>
    <row r="69" spans="2:27" x14ac:dyDescent="0.45">
      <c r="B69" s="4">
        <f>Temperaturverlauf!F68-Temperaturverlauf!E68</f>
        <v>4.6442470766172157</v>
      </c>
      <c r="C69" s="4">
        <f t="shared" si="36"/>
        <v>4.6442470766172157</v>
      </c>
      <c r="D69" s="14">
        <f>Temperaturverlauf!F68</f>
        <v>26.023677707534425</v>
      </c>
      <c r="E69">
        <f>Eingabemaske!$B$5</f>
        <v>0.745</v>
      </c>
      <c r="F69">
        <f>IF(Eingabemaske!$B$3="horizontal_Breite",Eingabemaske!$B$6,Eingabemaske!$B$7)</f>
        <v>0.5</v>
      </c>
      <c r="G69" s="4">
        <f>Eingabemaske!B$9/3600*(1/(F69*E69))</f>
        <v>5.9656972408650269E-2</v>
      </c>
      <c r="H69" s="4">
        <f t="shared" si="20"/>
        <v>996.79220073810222</v>
      </c>
      <c r="I69" s="6">
        <f t="shared" si="21"/>
        <v>4180.9421054516552</v>
      </c>
      <c r="J69" s="12">
        <f t="shared" si="22"/>
        <v>0.60886662354933818</v>
      </c>
      <c r="K69" s="8">
        <f t="shared" si="23"/>
        <v>0.87029853708022897</v>
      </c>
      <c r="L69" s="10">
        <f t="shared" si="24"/>
        <v>8.7339420330167567E-7</v>
      </c>
      <c r="M69" s="10">
        <f t="shared" si="25"/>
        <v>2.6714373782421943E-4</v>
      </c>
      <c r="N69" s="12">
        <f t="shared" si="26"/>
        <v>5.9781515765109816</v>
      </c>
      <c r="O69" s="1">
        <f t="shared" si="37"/>
        <v>0.71357911020158071</v>
      </c>
      <c r="P69" s="12">
        <f t="shared" si="27"/>
        <v>0.67693830756328766</v>
      </c>
      <c r="Q69" s="10">
        <f>((9.807*Eingabemaske!$B$5^3)/(L69)^2)*M69*C69*N69</f>
        <v>39428623918.988243</v>
      </c>
      <c r="R69" s="10">
        <f t="shared" si="28"/>
        <v>34163.911740040581</v>
      </c>
      <c r="S69" s="10">
        <f t="shared" si="29"/>
        <v>28135442372.584393</v>
      </c>
      <c r="T69" s="14">
        <f t="shared" si="38"/>
        <v>1616.02596975506</v>
      </c>
      <c r="U69" s="14">
        <f t="shared" si="30"/>
        <v>483.17333826176076</v>
      </c>
      <c r="V69" s="14">
        <f t="shared" si="31"/>
        <v>222.74477005158184</v>
      </c>
      <c r="W69" s="14">
        <f t="shared" si="32"/>
        <v>315.07766611641972</v>
      </c>
      <c r="X69" s="14">
        <f t="shared" si="33"/>
        <v>1623.3258614584133</v>
      </c>
      <c r="Y69" s="14">
        <f t="shared" si="39"/>
        <v>554.23784765632422</v>
      </c>
      <c r="Z69" s="14">
        <f t="shared" si="34"/>
        <v>1976.7778723730098</v>
      </c>
      <c r="AA69" s="14">
        <f t="shared" si="35"/>
        <v>674.91385389151719</v>
      </c>
    </row>
    <row r="70" spans="2:27" x14ac:dyDescent="0.45">
      <c r="B70" s="4">
        <f>Temperaturverlauf!F69-Temperaturverlauf!E69</f>
        <v>4.2229087182308298</v>
      </c>
      <c r="C70" s="4">
        <f t="shared" si="36"/>
        <v>4.2229087182308298</v>
      </c>
      <c r="D70" s="14">
        <f>Temperaturverlauf!F69</f>
        <v>25.827730293728727</v>
      </c>
      <c r="E70">
        <f>Eingabemaske!$B$5</f>
        <v>0.745</v>
      </c>
      <c r="F70">
        <f>IF(Eingabemaske!$B$3="horizontal_Breite",Eingabemaske!$B$6,Eingabemaske!$B$7)</f>
        <v>0.5</v>
      </c>
      <c r="G70" s="4">
        <f>Eingabemaske!B$9/3600*(1/(F70*E70))</f>
        <v>5.9656972408650269E-2</v>
      </c>
      <c r="H70" s="4">
        <f t="shared" si="20"/>
        <v>996.84403176179319</v>
      </c>
      <c r="I70" s="6">
        <f t="shared" si="21"/>
        <v>4181.0158316362504</v>
      </c>
      <c r="J70" s="12">
        <f t="shared" si="22"/>
        <v>0.60853756305967666</v>
      </c>
      <c r="K70" s="8">
        <f t="shared" si="23"/>
        <v>0.87412325739283603</v>
      </c>
      <c r="L70" s="10">
        <f t="shared" si="24"/>
        <v>8.7717793742565476E-7</v>
      </c>
      <c r="M70" s="10">
        <f t="shared" si="25"/>
        <v>2.6528848320806452E-4</v>
      </c>
      <c r="N70" s="12">
        <f t="shared" si="26"/>
        <v>6.0077151653827805</v>
      </c>
      <c r="O70" s="1">
        <f t="shared" si="37"/>
        <v>0.71417499176270716</v>
      </c>
      <c r="P70" s="12">
        <f t="shared" si="27"/>
        <v>0.67759595037309994</v>
      </c>
      <c r="Q70" s="10">
        <f>((9.807*Eingabemaske!$B$5^3)/(L70)^2)*M70*C70*N70</f>
        <v>35470639487.728485</v>
      </c>
      <c r="R70" s="10">
        <f t="shared" si="28"/>
        <v>34016.196454898476</v>
      </c>
      <c r="S70" s="10">
        <f t="shared" si="29"/>
        <v>25332243663.966446</v>
      </c>
      <c r="T70" s="14">
        <f t="shared" si="38"/>
        <v>1560.4683764532901</v>
      </c>
      <c r="U70" s="14">
        <f t="shared" si="30"/>
        <v>467.20086960342206</v>
      </c>
      <c r="V70" s="14">
        <f t="shared" si="31"/>
        <v>222.62848600131005</v>
      </c>
      <c r="W70" s="14">
        <f t="shared" si="32"/>
        <v>314.46207536577725</v>
      </c>
      <c r="X70" s="14">
        <f t="shared" si="33"/>
        <v>1568.2589959733252</v>
      </c>
      <c r="Y70" s="14">
        <f t="shared" si="39"/>
        <v>541.94947060373067</v>
      </c>
      <c r="Z70" s="14">
        <f t="shared" si="34"/>
        <v>1908.6890153120453</v>
      </c>
      <c r="AA70" s="14">
        <f t="shared" si="35"/>
        <v>659.59322028535223</v>
      </c>
    </row>
    <row r="71" spans="2:27" x14ac:dyDescent="0.45">
      <c r="B71" s="4">
        <f>Temperaturverlauf!F70-Temperaturverlauf!E70</f>
        <v>3.797144295054661</v>
      </c>
      <c r="C71" s="4">
        <f t="shared" si="36"/>
        <v>3.797144295054661</v>
      </c>
      <c r="D71" s="14">
        <f>Temperaturverlauf!F70</f>
        <v>25.651228704793013</v>
      </c>
      <c r="E71">
        <f>Eingabemaske!$B$5</f>
        <v>0.745</v>
      </c>
      <c r="F71">
        <f>IF(Eingabemaske!$B$3="horizontal_Breite",Eingabemaske!$B$6,Eingabemaske!$B$7)</f>
        <v>0.5</v>
      </c>
      <c r="G71" s="4">
        <f>Eingabemaske!B$9/3600*(1/(F71*E71))</f>
        <v>5.9656972408650269E-2</v>
      </c>
      <c r="H71" s="4">
        <f t="shared" si="20"/>
        <v>996.89040236758399</v>
      </c>
      <c r="I71" s="6">
        <f t="shared" si="21"/>
        <v>4181.0837710663918</v>
      </c>
      <c r="J71" s="12">
        <f t="shared" si="22"/>
        <v>0.60824063368305881</v>
      </c>
      <c r="K71" s="8">
        <f t="shared" si="23"/>
        <v>0.87759159545577226</v>
      </c>
      <c r="L71" s="10">
        <f t="shared" si="24"/>
        <v>8.8060922444414341E-7</v>
      </c>
      <c r="M71" s="10">
        <f t="shared" si="25"/>
        <v>2.6361173233972225E-4</v>
      </c>
      <c r="N71" s="12">
        <f t="shared" si="26"/>
        <v>6.0345388046714357</v>
      </c>
      <c r="O71" s="1">
        <f t="shared" si="37"/>
        <v>0.71471238830004602</v>
      </c>
      <c r="P71" s="12">
        <f t="shared" si="27"/>
        <v>0.67818913754556653</v>
      </c>
      <c r="Q71" s="10">
        <f>((9.807*Eingabemaske!$B$5^3)/(L71)^2)*M71*C71*N71</f>
        <v>31586714370.774055</v>
      </c>
      <c r="R71" s="10">
        <f t="shared" si="28"/>
        <v>33883.336814321388</v>
      </c>
      <c r="S71" s="10">
        <f t="shared" si="29"/>
        <v>22575416066.487312</v>
      </c>
      <c r="T71" s="14">
        <f t="shared" si="38"/>
        <v>1501.6740436122448</v>
      </c>
      <c r="U71" s="14">
        <f t="shared" si="30"/>
        <v>450.28136294795979</v>
      </c>
      <c r="V71" s="14">
        <f t="shared" si="31"/>
        <v>222.52348892370804</v>
      </c>
      <c r="W71" s="14">
        <f t="shared" si="32"/>
        <v>313.90671044357032</v>
      </c>
      <c r="X71" s="14">
        <f t="shared" si="33"/>
        <v>1510.0481518603931</v>
      </c>
      <c r="Y71" s="14">
        <f t="shared" si="39"/>
        <v>529.27158578345097</v>
      </c>
      <c r="Z71" s="14">
        <f t="shared" si="34"/>
        <v>1836.9452895589945</v>
      </c>
      <c r="AA71" s="14">
        <f t="shared" si="35"/>
        <v>643.84896945472724</v>
      </c>
    </row>
    <row r="72" spans="2:27" x14ac:dyDescent="0.45">
      <c r="B72" s="4">
        <f>Temperaturverlauf!F71-Temperaturverlauf!E71</f>
        <v>3.3711754739562743</v>
      </c>
      <c r="C72" s="4">
        <f t="shared" si="36"/>
        <v>3.3711754739562743</v>
      </c>
      <c r="D72" s="14">
        <f>Temperaturverlauf!F71</f>
        <v>25.494129651392285</v>
      </c>
      <c r="E72">
        <f>Eingabemaske!$B$5</f>
        <v>0.745</v>
      </c>
      <c r="F72">
        <f>IF(Eingabemaske!$B$3="horizontal_Breite",Eingabemaske!$B$6,Eingabemaske!$B$7)</f>
        <v>0.5</v>
      </c>
      <c r="G72" s="4">
        <f>Eingabemaske!B$9/3600*(1/(F72*E72))</f>
        <v>5.9656972408650269E-2</v>
      </c>
      <c r="H72" s="4">
        <f t="shared" si="20"/>
        <v>996.93142223942755</v>
      </c>
      <c r="I72" s="6">
        <f t="shared" si="21"/>
        <v>4181.1454731572385</v>
      </c>
      <c r="J72" s="12">
        <f t="shared" si="22"/>
        <v>0.60797592847393411</v>
      </c>
      <c r="K72" s="8">
        <f t="shared" si="23"/>
        <v>0.88069731366154047</v>
      </c>
      <c r="L72" s="10">
        <f t="shared" si="24"/>
        <v>8.8368186093573017E-7</v>
      </c>
      <c r="M72" s="10">
        <f t="shared" si="25"/>
        <v>2.6211479666773615E-4</v>
      </c>
      <c r="N72" s="12">
        <f t="shared" si="26"/>
        <v>6.0585698405781789</v>
      </c>
      <c r="O72" s="1">
        <f t="shared" si="37"/>
        <v>0.71519122914879141</v>
      </c>
      <c r="P72" s="12">
        <f t="shared" si="27"/>
        <v>0.67871776274705009</v>
      </c>
      <c r="Q72" s="10">
        <f>((9.807*Eingabemaske!$B$5^3)/(L72)^2)*M72*C72*N72</f>
        <v>27800725395.366673</v>
      </c>
      <c r="R72" s="10">
        <f t="shared" si="28"/>
        <v>33765.23887792301</v>
      </c>
      <c r="S72" s="10">
        <f t="shared" si="29"/>
        <v>19882834966.740311</v>
      </c>
      <c r="T72" s="14">
        <f t="shared" si="38"/>
        <v>1439.4276990541266</v>
      </c>
      <c r="U72" s="14">
        <f t="shared" si="30"/>
        <v>432.35003617193757</v>
      </c>
      <c r="V72" s="14">
        <f t="shared" si="31"/>
        <v>222.42983115836083</v>
      </c>
      <c r="W72" s="14">
        <f t="shared" si="32"/>
        <v>313.41170477729258</v>
      </c>
      <c r="X72" s="14">
        <f t="shared" si="33"/>
        <v>1448.5026257317279</v>
      </c>
      <c r="Y72" s="14">
        <f t="shared" si="39"/>
        <v>516.24328884782017</v>
      </c>
      <c r="Z72" s="14">
        <f t="shared" si="34"/>
        <v>1761.3094575523576</v>
      </c>
      <c r="AA72" s="14">
        <f t="shared" si="35"/>
        <v>627.72698571138164</v>
      </c>
    </row>
    <row r="73" spans="2:27" x14ac:dyDescent="0.45">
      <c r="B73" s="4">
        <f>Temperaturverlauf!F72-Temperaturverlauf!E72</f>
        <v>2.9493538708693841</v>
      </c>
      <c r="C73" s="4">
        <f t="shared" si="36"/>
        <v>2.9493538708693841</v>
      </c>
      <c r="D73" s="14">
        <f>Temperaturverlauf!F72</f>
        <v>25.356184313190163</v>
      </c>
      <c r="E73">
        <f>Eingabemaske!$B$5</f>
        <v>0.745</v>
      </c>
      <c r="F73">
        <f>IF(Eingabemaske!$B$3="horizontal_Breite",Eingabemaske!$B$6,Eingabemaske!$B$7)</f>
        <v>0.5</v>
      </c>
      <c r="G73" s="4">
        <f>Eingabemaske!B$9/3600*(1/(F73*E73))</f>
        <v>5.9656972408650269E-2</v>
      </c>
      <c r="H73" s="4">
        <f t="shared" si="20"/>
        <v>996.96724366028934</v>
      </c>
      <c r="I73" s="6">
        <f t="shared" si="21"/>
        <v>4181.2006165895673</v>
      </c>
      <c r="J73" s="12">
        <f t="shared" si="22"/>
        <v>0.60774317390161325</v>
      </c>
      <c r="K73" s="8">
        <f t="shared" si="23"/>
        <v>0.88343897799136373</v>
      </c>
      <c r="L73" s="10">
        <f t="shared" si="24"/>
        <v>8.8639439776944367E-7</v>
      </c>
      <c r="M73" s="10">
        <f t="shared" si="25"/>
        <v>2.6079684559171269E-4</v>
      </c>
      <c r="N73" s="12">
        <f t="shared" si="26"/>
        <v>6.0797932110963533</v>
      </c>
      <c r="O73" s="1">
        <f t="shared" si="37"/>
        <v>0.71561209323591179</v>
      </c>
      <c r="P73" s="12">
        <f t="shared" si="27"/>
        <v>0.67918243999332217</v>
      </c>
      <c r="Q73" s="10">
        <f>((9.807*Eingabemaske!$B$5^3)/(L73)^2)*M73*C73*N73</f>
        <v>24136206572.555561</v>
      </c>
      <c r="R73" s="10">
        <f t="shared" si="28"/>
        <v>33661.661319606959</v>
      </c>
      <c r="S73" s="10">
        <f t="shared" si="29"/>
        <v>17272161308.160858</v>
      </c>
      <c r="T73" s="14">
        <f t="shared" si="38"/>
        <v>1373.4493498754784</v>
      </c>
      <c r="U73" s="14">
        <f t="shared" si="30"/>
        <v>413.32275598330205</v>
      </c>
      <c r="V73" s="14">
        <f t="shared" si="31"/>
        <v>222.34743397132365</v>
      </c>
      <c r="W73" s="14">
        <f t="shared" si="32"/>
        <v>312.97651329080003</v>
      </c>
      <c r="X73" s="14">
        <f t="shared" si="33"/>
        <v>1383.376669649047</v>
      </c>
      <c r="Y73" s="14">
        <f t="shared" si="39"/>
        <v>502.91222861138789</v>
      </c>
      <c r="Z73" s="14">
        <f t="shared" si="34"/>
        <v>1681.4754558279108</v>
      </c>
      <c r="AA73" s="14">
        <f t="shared" si="35"/>
        <v>611.28294802043717</v>
      </c>
    </row>
    <row r="74" spans="2:27" x14ac:dyDescent="0.45">
      <c r="B74" s="4">
        <f>Temperaturverlauf!F73-Temperaturverlauf!E73</f>
        <v>2.5360818181223017</v>
      </c>
      <c r="C74" s="4">
        <f t="shared" si="36"/>
        <v>2.5360818181223017</v>
      </c>
      <c r="D74" s="14">
        <f>Temperaturverlauf!F73</f>
        <v>25.236937820917408</v>
      </c>
      <c r="E74">
        <f>Eingabemaske!$B$5</f>
        <v>0.745</v>
      </c>
      <c r="F74">
        <f>IF(Eingabemaske!$B$3="horizontal_Breite",Eingabemaske!$B$6,Eingabemaske!$B$7)</f>
        <v>0.5</v>
      </c>
      <c r="G74" s="4">
        <f>Eingabemaske!B$9/3600*(1/(F74*E74))</f>
        <v>5.9656972408650269E-2</v>
      </c>
      <c r="H74" s="4">
        <f t="shared" si="20"/>
        <v>996.99806038590623</v>
      </c>
      <c r="I74" s="6">
        <f t="shared" si="21"/>
        <v>4181.2490170930232</v>
      </c>
      <c r="J74" s="12">
        <f t="shared" si="22"/>
        <v>0.60754172749720492</v>
      </c>
      <c r="K74" s="8">
        <f t="shared" si="23"/>
        <v>0.88582008172484517</v>
      </c>
      <c r="L74" s="10">
        <f t="shared" si="24"/>
        <v>8.8875026358318077E-7</v>
      </c>
      <c r="M74" s="10">
        <f t="shared" si="25"/>
        <v>2.5965487535998524E-4</v>
      </c>
      <c r="N74" s="12">
        <f t="shared" si="26"/>
        <v>6.0982324869103559</v>
      </c>
      <c r="O74" s="1">
        <f t="shared" si="37"/>
        <v>0.71597621311591919</v>
      </c>
      <c r="P74" s="12">
        <f t="shared" si="27"/>
        <v>0.67958450845429041</v>
      </c>
      <c r="Q74" s="10">
        <f>((9.807*Eingabemaske!$B$5^3)/(L74)^2)*M74*C74*N74</f>
        <v>20616228906.665257</v>
      </c>
      <c r="R74" s="10">
        <f t="shared" si="28"/>
        <v>33572.215739400541</v>
      </c>
      <c r="S74" s="10">
        <f t="shared" si="29"/>
        <v>14760729501.325138</v>
      </c>
      <c r="T74" s="14">
        <f t="shared" si="38"/>
        <v>1303.365917632947</v>
      </c>
      <c r="U74" s="14">
        <f t="shared" si="30"/>
        <v>393.08754961710611</v>
      </c>
      <c r="V74" s="14">
        <f t="shared" si="31"/>
        <v>222.27608614484384</v>
      </c>
      <c r="W74" s="14">
        <f t="shared" si="32"/>
        <v>312.59990752963773</v>
      </c>
      <c r="X74" s="14">
        <f t="shared" si="33"/>
        <v>1314.3464563667203</v>
      </c>
      <c r="Y74" s="14">
        <f t="shared" si="39"/>
        <v>489.33659275501287</v>
      </c>
      <c r="Z74" s="14">
        <f t="shared" si="34"/>
        <v>1597.0406332617338</v>
      </c>
      <c r="AA74" s="14">
        <f t="shared" si="35"/>
        <v>594.58479777995353</v>
      </c>
    </row>
    <row r="75" spans="2:27" x14ac:dyDescent="0.45">
      <c r="B75" s="4">
        <f>Temperaturverlauf!F74-Temperaturverlauf!E74</f>
        <v>2.1357330724298045</v>
      </c>
      <c r="C75" s="4">
        <f t="shared" si="36"/>
        <v>2.1357330724298045</v>
      </c>
      <c r="D75" s="14">
        <f>Temperaturverlauf!F74</f>
        <v>25.135733072429804</v>
      </c>
      <c r="E75">
        <f>Eingabemaske!$B$5</f>
        <v>0.745</v>
      </c>
      <c r="F75">
        <f>IF(Eingabemaske!$B$3="horizontal_Breite",Eingabemaske!$B$6,Eingabemaske!$B$7)</f>
        <v>0.5</v>
      </c>
      <c r="G75" s="4">
        <f>Eingabemaske!B$9/3600*(1/(F75*E75))</f>
        <v>5.9656972408650269E-2</v>
      </c>
      <c r="H75" s="4">
        <f t="shared" si="20"/>
        <v>997.02410597472362</v>
      </c>
      <c r="I75" s="6">
        <f t="shared" si="21"/>
        <v>4181.2906305563038</v>
      </c>
      <c r="J75" s="12">
        <f t="shared" si="22"/>
        <v>0.60737058370625596</v>
      </c>
      <c r="K75" s="8">
        <f t="shared" si="23"/>
        <v>0.88784903853244013</v>
      </c>
      <c r="L75" s="10">
        <f t="shared" si="24"/>
        <v>8.9075775877821997E-7</v>
      </c>
      <c r="M75" s="10">
        <f t="shared" si="25"/>
        <v>2.5868373004677645E-4</v>
      </c>
      <c r="N75" s="12">
        <f t="shared" si="26"/>
        <v>6.113949872442924</v>
      </c>
      <c r="O75" s="1">
        <f t="shared" si="37"/>
        <v>0.71628546460814002</v>
      </c>
      <c r="P75" s="12">
        <f t="shared" si="27"/>
        <v>0.6799260211957403</v>
      </c>
      <c r="Q75" s="10">
        <f>((9.807*Eingabemaske!$B$5^3)/(L75)^2)*M75*C75*N75</f>
        <v>17263296389.451389</v>
      </c>
      <c r="R75" s="10">
        <f t="shared" si="28"/>
        <v>33496.369877929443</v>
      </c>
      <c r="S75" s="10">
        <f t="shared" si="29"/>
        <v>12365448274.986214</v>
      </c>
      <c r="T75" s="14">
        <f t="shared" si="38"/>
        <v>1228.6656252610715</v>
      </c>
      <c r="U75" s="14">
        <f t="shared" si="30"/>
        <v>371.49094989740081</v>
      </c>
      <c r="V75" s="14">
        <f t="shared" si="31"/>
        <v>222.21544563059243</v>
      </c>
      <c r="W75" s="14">
        <f t="shared" si="32"/>
        <v>312.27998602590031</v>
      </c>
      <c r="X75" s="14">
        <f t="shared" si="33"/>
        <v>1240.9738113188196</v>
      </c>
      <c r="Y75" s="14">
        <f t="shared" si="39"/>
        <v>475.58758402150494</v>
      </c>
      <c r="Z75" s="14">
        <f t="shared" si="34"/>
        <v>1507.4619762897771</v>
      </c>
      <c r="AA75" s="14">
        <f t="shared" si="35"/>
        <v>577.71581702117896</v>
      </c>
    </row>
    <row r="76" spans="2:27" x14ac:dyDescent="0.45">
      <c r="B76" s="4">
        <f>Temperaturverlauf!F75-Temperaturverlauf!E75</f>
        <v>1.7525747466357409</v>
      </c>
      <c r="C76" s="4">
        <f t="shared" si="36"/>
        <v>1.7525747466357409</v>
      </c>
      <c r="D76" s="14">
        <f>Temperaturverlauf!F75</f>
        <v>25.051718743840631</v>
      </c>
      <c r="E76">
        <f>Eingabemaske!$B$5</f>
        <v>0.745</v>
      </c>
      <c r="F76">
        <f>IF(Eingabemaske!$B$3="horizontal_Breite",Eingabemaske!$B$6,Eingabemaske!$B$7)</f>
        <v>0.5</v>
      </c>
      <c r="G76" s="4">
        <f>Eingabemaske!B$9/3600*(1/(F76*E76))</f>
        <v>5.9656972408650269E-2</v>
      </c>
      <c r="H76" s="4">
        <f t="shared" si="20"/>
        <v>997.04565161139146</v>
      </c>
      <c r="I76" s="6">
        <f t="shared" si="21"/>
        <v>4181.3255514319835</v>
      </c>
      <c r="J76" s="12">
        <f t="shared" si="22"/>
        <v>0.60722838768998144</v>
      </c>
      <c r="K76" s="8">
        <f t="shared" si="23"/>
        <v>0.88953904647765003</v>
      </c>
      <c r="L76" s="10">
        <f t="shared" si="24"/>
        <v>8.9242992150048618E-7</v>
      </c>
      <c r="M76" s="10">
        <f t="shared" si="25"/>
        <v>2.5787617349935863E-4</v>
      </c>
      <c r="N76" s="12">
        <f t="shared" si="26"/>
        <v>6.1270451773518362</v>
      </c>
      <c r="O76" s="1">
        <f t="shared" si="37"/>
        <v>0.71654234246051773</v>
      </c>
      <c r="P76" s="12">
        <f t="shared" si="27"/>
        <v>0.68020971832761501</v>
      </c>
      <c r="Q76" s="10">
        <f>((9.807*Eingabemaske!$B$5^3)/(L76)^2)*M76*C76*N76</f>
        <v>14099236553.58642</v>
      </c>
      <c r="R76" s="10">
        <f t="shared" si="28"/>
        <v>33433.453631897413</v>
      </c>
      <c r="S76" s="10">
        <f t="shared" si="29"/>
        <v>10102699987.01177</v>
      </c>
      <c r="T76" s="14">
        <f t="shared" si="38"/>
        <v>1148.6196413576436</v>
      </c>
      <c r="U76" s="14">
        <f t="shared" si="30"/>
        <v>348.31453505851096</v>
      </c>
      <c r="V76" s="14">
        <f t="shared" si="31"/>
        <v>222.16504418872759</v>
      </c>
      <c r="W76" s="14">
        <f t="shared" si="32"/>
        <v>312.014199459069</v>
      </c>
      <c r="X76" s="14">
        <f t="shared" si="33"/>
        <v>1162.6453318087392</v>
      </c>
      <c r="Y76" s="14">
        <f t="shared" si="39"/>
        <v>461.75232356259397</v>
      </c>
      <c r="Z76" s="14">
        <f t="shared" si="34"/>
        <v>1411.9825005790085</v>
      </c>
      <c r="AA76" s="14">
        <f t="shared" si="35"/>
        <v>560.77823789803313</v>
      </c>
    </row>
    <row r="77" spans="2:27" x14ac:dyDescent="0.45">
      <c r="B77" s="4">
        <f>Temperaturverlauf!F76-Temperaturverlauf!E76</f>
        <v>1.3906916932695914</v>
      </c>
      <c r="C77" s="4">
        <f t="shared" si="36"/>
        <v>1.3906916932695914</v>
      </c>
      <c r="D77" s="14">
        <f>Temperaturverlauf!F76</f>
        <v>24.983861250948813</v>
      </c>
      <c r="E77">
        <f>Eingabemaske!$B$5</f>
        <v>0.745</v>
      </c>
      <c r="F77">
        <f>IF(Eingabemaske!$B$3="horizontal_Breite",Eingabemaske!$B$6,Eingabemaske!$B$7)</f>
        <v>0.5</v>
      </c>
      <c r="G77" s="4">
        <f>Eingabemaske!B$9/3600*(1/(F77*E77))</f>
        <v>5.9656972408650269E-2</v>
      </c>
      <c r="H77" s="4">
        <f t="shared" si="20"/>
        <v>997.06300345083685</v>
      </c>
      <c r="I77" s="6">
        <f t="shared" si="21"/>
        <v>4181.3540066614396</v>
      </c>
      <c r="J77" s="12">
        <f t="shared" si="22"/>
        <v>0.60711345658867821</v>
      </c>
      <c r="K77" s="8">
        <f t="shared" si="23"/>
        <v>0.8909078297902816</v>
      </c>
      <c r="L77" s="10">
        <f t="shared" si="24"/>
        <v>8.9378427238499483E-7</v>
      </c>
      <c r="M77" s="10">
        <f t="shared" si="25"/>
        <v>2.5722300938201659E-4</v>
      </c>
      <c r="N77" s="12">
        <f t="shared" si="26"/>
        <v>6.1376538123681561</v>
      </c>
      <c r="O77" s="1">
        <f t="shared" si="37"/>
        <v>0.71674992286331385</v>
      </c>
      <c r="P77" s="12">
        <f t="shared" si="27"/>
        <v>0.68043898547873904</v>
      </c>
      <c r="Q77" s="10">
        <f>((9.807*Eingabemaske!$B$5^3)/(L77)^2)*M77*C77*N77</f>
        <v>11145065917.032192</v>
      </c>
      <c r="R77" s="10">
        <f t="shared" si="28"/>
        <v>33382.667711290887</v>
      </c>
      <c r="S77" s="10">
        <f t="shared" si="29"/>
        <v>7988225136.3393717</v>
      </c>
      <c r="T77" s="14">
        <f t="shared" si="38"/>
        <v>1062.1369523598071</v>
      </c>
      <c r="U77" s="14">
        <f t="shared" si="30"/>
        <v>323.2314658611125</v>
      </c>
      <c r="V77" s="14">
        <f t="shared" si="31"/>
        <v>222.12429483970845</v>
      </c>
      <c r="W77" s="14">
        <f t="shared" si="32"/>
        <v>311.79938973596308</v>
      </c>
      <c r="X77" s="14">
        <f t="shared" si="33"/>
        <v>1078.4627335236414</v>
      </c>
      <c r="Y77" s="14">
        <f t="shared" si="39"/>
        <v>447.93696718519197</v>
      </c>
      <c r="Z77" s="14">
        <f t="shared" si="34"/>
        <v>1309.498475903225</v>
      </c>
      <c r="AA77" s="14">
        <f t="shared" si="35"/>
        <v>543.89712096330243</v>
      </c>
    </row>
    <row r="78" spans="2:27" x14ac:dyDescent="0.45">
      <c r="B78" s="4">
        <f>Temperaturverlauf!F77-Temperaturverlauf!E77</f>
        <v>1.053914459375914</v>
      </c>
      <c r="C78" s="4">
        <f t="shared" si="36"/>
        <v>1.053914459375914</v>
      </c>
      <c r="D78" s="14">
        <f>Temperaturverlauf!F77</f>
        <v>24.930960281939903</v>
      </c>
      <c r="E78">
        <f>Eingabemaske!$B$5</f>
        <v>0.745</v>
      </c>
      <c r="F78">
        <f>IF(Eingabemaske!$B$3="horizontal_Breite",Eingabemaske!$B$6,Eingabemaske!$B$7)</f>
        <v>0.5</v>
      </c>
      <c r="G78" s="4">
        <f>Eingabemaske!B$9/3600*(1/(F78*E78))</f>
        <v>5.9656972408650269E-2</v>
      </c>
      <c r="H78" s="4">
        <f t="shared" si="20"/>
        <v>997.07649951130372</v>
      </c>
      <c r="I78" s="6">
        <f t="shared" si="21"/>
        <v>4181.3763455942235</v>
      </c>
      <c r="J78" s="12">
        <f t="shared" si="22"/>
        <v>0.60702380749068663</v>
      </c>
      <c r="K78" s="8">
        <f t="shared" si="23"/>
        <v>0.89197727086393319</v>
      </c>
      <c r="L78" s="10">
        <f t="shared" si="24"/>
        <v>8.948424503997009E-7</v>
      </c>
      <c r="M78" s="10">
        <f t="shared" si="25"/>
        <v>2.567132444849453E-4</v>
      </c>
      <c r="N78" s="12">
        <f t="shared" si="26"/>
        <v>6.1459439087764158</v>
      </c>
      <c r="O78" s="1">
        <f t="shared" si="37"/>
        <v>0.71691181411216509</v>
      </c>
      <c r="P78" s="12">
        <f t="shared" si="27"/>
        <v>0.68061779905289277</v>
      </c>
      <c r="Q78" s="10">
        <f>((9.807*Eingabemaske!$B$5^3)/(L78)^2)*M78*C78*N78</f>
        <v>8420813862.6221762</v>
      </c>
      <c r="R78" s="10">
        <f t="shared" si="28"/>
        <v>33343.094697383392</v>
      </c>
      <c r="S78" s="10">
        <f t="shared" si="29"/>
        <v>6036980942.5533323</v>
      </c>
      <c r="T78" s="14">
        <f t="shared" si="38"/>
        <v>967.46891807301961</v>
      </c>
      <c r="U78" s="14">
        <f t="shared" si="30"/>
        <v>295.71795388982503</v>
      </c>
      <c r="V78" s="14">
        <f t="shared" si="31"/>
        <v>222.09250184692948</v>
      </c>
      <c r="W78" s="14">
        <f t="shared" si="32"/>
        <v>311.63184160204884</v>
      </c>
      <c r="X78" s="14">
        <f t="shared" si="33"/>
        <v>987.02769443809268</v>
      </c>
      <c r="Y78" s="14">
        <f t="shared" si="39"/>
        <v>434.26947884137621</v>
      </c>
      <c r="Z78" s="14">
        <f t="shared" si="34"/>
        <v>1198.29861835313</v>
      </c>
      <c r="AA78" s="14">
        <f t="shared" si="35"/>
        <v>527.22382504657674</v>
      </c>
    </row>
    <row r="79" spans="2:27" x14ac:dyDescent="0.45">
      <c r="B79" s="4">
        <f>Temperaturverlauf!F78-Temperaturverlauf!E78</f>
        <v>0.74575172468048478</v>
      </c>
      <c r="C79" s="4">
        <f t="shared" si="36"/>
        <v>0.74575172468048478</v>
      </c>
      <c r="D79" s="14">
        <f>Temperaturverlauf!F78</f>
        <v>24.891667314942129</v>
      </c>
      <c r="E79">
        <f>Eingabemaske!$B$5</f>
        <v>0.745</v>
      </c>
      <c r="F79">
        <f>IF(Eingabemaske!$B$3="horizontal_Breite",Eingabemaske!$B$6,Eingabemaske!$B$7)</f>
        <v>0.5</v>
      </c>
      <c r="G79" s="4">
        <f>Eingabemaske!B$9/3600*(1/(F79*E79))</f>
        <v>5.9656972408650269E-2</v>
      </c>
      <c r="H79" s="4">
        <f t="shared" si="20"/>
        <v>997.08650617149863</v>
      </c>
      <c r="I79" s="6">
        <f t="shared" si="21"/>
        <v>4181.3930266205316</v>
      </c>
      <c r="J79" s="12">
        <f t="shared" si="22"/>
        <v>0.60695719096556833</v>
      </c>
      <c r="K79" s="8">
        <f t="shared" si="23"/>
        <v>0.89277295146361446</v>
      </c>
      <c r="L79" s="10">
        <f t="shared" si="24"/>
        <v>8.9562975861233706E-7</v>
      </c>
      <c r="M79" s="10">
        <f t="shared" si="25"/>
        <v>2.5633428793035788E-4</v>
      </c>
      <c r="N79" s="12">
        <f t="shared" si="26"/>
        <v>6.1521127131855335</v>
      </c>
      <c r="O79" s="1">
        <f t="shared" si="37"/>
        <v>0.71703209740658047</v>
      </c>
      <c r="P79" s="12">
        <f t="shared" si="27"/>
        <v>0.68075066048678545</v>
      </c>
      <c r="Q79" s="10">
        <f>((9.807*Eingabemaske!$B$5^3)/(L79)^2)*M79*C79*N79</f>
        <v>5945292354.6157207</v>
      </c>
      <c r="R79" s="10">
        <f t="shared" si="28"/>
        <v>33313.712120306584</v>
      </c>
      <c r="S79" s="10">
        <f t="shared" si="29"/>
        <v>4262965446.7254176</v>
      </c>
      <c r="T79" s="14">
        <f t="shared" si="38"/>
        <v>861.5246152782637</v>
      </c>
      <c r="U79" s="14">
        <f t="shared" si="30"/>
        <v>264.84786902066736</v>
      </c>
      <c r="V79" s="14">
        <f t="shared" si="31"/>
        <v>222.06887280102768</v>
      </c>
      <c r="W79" s="14">
        <f t="shared" si="32"/>
        <v>311.50734467150454</v>
      </c>
      <c r="X79" s="14">
        <f t="shared" si="33"/>
        <v>885.96875211989538</v>
      </c>
      <c r="Y79" s="14">
        <f t="shared" si="39"/>
        <v>420.90064928553016</v>
      </c>
      <c r="Z79" s="14">
        <f t="shared" si="34"/>
        <v>1075.4902101399232</v>
      </c>
      <c r="AA79" s="14">
        <f t="shared" si="35"/>
        <v>510.93735153185844</v>
      </c>
    </row>
    <row r="80" spans="2:27" x14ac:dyDescent="0.45">
      <c r="B80" s="4">
        <f>Temperaturverlauf!F79-Temperaturverlauf!E79</f>
        <v>0.46932768805178426</v>
      </c>
      <c r="C80" s="4">
        <f t="shared" si="36"/>
        <v>0.46932768805178426</v>
      </c>
      <c r="D80" s="14">
        <f>Temperaturverlauf!F79</f>
        <v>24.864506112553887</v>
      </c>
      <c r="E80">
        <f>Eingabemaske!$B$5</f>
        <v>0.745</v>
      </c>
      <c r="F80">
        <f>IF(Eingabemaske!$B$3="horizontal_Breite",Eingabemaske!$B$6,Eingabemaske!$B$7)</f>
        <v>0.5</v>
      </c>
      <c r="G80" s="4">
        <f>Eingabemaske!B$9/3600*(1/(F80*E80))</f>
        <v>5.9656972408650269E-2</v>
      </c>
      <c r="H80" s="4">
        <f t="shared" si="20"/>
        <v>997.09341441654249</v>
      </c>
      <c r="I80" s="6">
        <f t="shared" si="21"/>
        <v>4181.4046015236472</v>
      </c>
      <c r="J80" s="12">
        <f t="shared" si="22"/>
        <v>0.60691112828370364</v>
      </c>
      <c r="K80" s="8">
        <f t="shared" si="23"/>
        <v>0.89332363229422518</v>
      </c>
      <c r="L80" s="10">
        <f t="shared" si="24"/>
        <v>8.9617464877918141E-7</v>
      </c>
      <c r="M80" s="10">
        <f t="shared" si="25"/>
        <v>2.5607217447178287E-4</v>
      </c>
      <c r="N80" s="12">
        <f t="shared" si="26"/>
        <v>6.1563824892589434</v>
      </c>
      <c r="O80" s="1">
        <f t="shared" si="37"/>
        <v>0.71711526109536183</v>
      </c>
      <c r="P80" s="12">
        <f t="shared" si="27"/>
        <v>0.6808425231993751</v>
      </c>
      <c r="Q80" s="10">
        <f>((9.807*Eingabemaske!$B$5^3)/(L80)^2)*M80*C80*N80</f>
        <v>3735801952.4481726</v>
      </c>
      <c r="R80" s="10">
        <f t="shared" si="28"/>
        <v>33293.406869764221</v>
      </c>
      <c r="S80" s="10">
        <f t="shared" si="29"/>
        <v>2679000592.5304337</v>
      </c>
      <c r="T80" s="14">
        <f t="shared" si="38"/>
        <v>737.94051713668387</v>
      </c>
      <c r="U80" s="14">
        <f t="shared" si="30"/>
        <v>228.71252288154025</v>
      </c>
      <c r="V80" s="14">
        <f t="shared" si="31"/>
        <v>222.05253210780282</v>
      </c>
      <c r="W80" s="14">
        <f t="shared" si="32"/>
        <v>311.42126238214217</v>
      </c>
      <c r="X80" s="14">
        <f t="shared" si="33"/>
        <v>770.71346151485182</v>
      </c>
      <c r="Y80" s="14">
        <f t="shared" si="39"/>
        <v>407.9992557387281</v>
      </c>
      <c r="Z80" s="14">
        <f t="shared" si="34"/>
        <v>935.50915302283499</v>
      </c>
      <c r="AA80" s="14">
        <f t="shared" si="35"/>
        <v>495.23857727860565</v>
      </c>
    </row>
    <row r="81" spans="2:27" x14ac:dyDescent="0.45">
      <c r="B81" s="4">
        <f>Temperaturverlauf!F80-Temperaturverlauf!E80</f>
        <v>0.22732364146100181</v>
      </c>
      <c r="C81" s="4">
        <f t="shared" si="36"/>
        <v>0.22732364146100181</v>
      </c>
      <c r="D81" s="14">
        <f>Temperaturverlauf!F80</f>
        <v>24.847893010543793</v>
      </c>
      <c r="E81">
        <f>Eingabemaske!$B$5</f>
        <v>0.745</v>
      </c>
      <c r="F81">
        <f>IF(Eingabemaske!$B$3="horizontal_Breite",Eingabemaske!$B$6,Eingabemaske!$B$7)</f>
        <v>0.5</v>
      </c>
      <c r="G81" s="4">
        <f>Eingabemaske!B$9/3600*(1/(F81*E81))</f>
        <v>5.9656972408650269E-2</v>
      </c>
      <c r="H81" s="4">
        <f t="shared" si="20"/>
        <v>997.0976362678266</v>
      </c>
      <c r="I81" s="6">
        <f t="shared" si="21"/>
        <v>4181.4116991155588</v>
      </c>
      <c r="J81" s="12">
        <f t="shared" si="22"/>
        <v>0.60688294844243218</v>
      </c>
      <c r="K81" s="8">
        <f t="shared" si="23"/>
        <v>0.89366072472566149</v>
      </c>
      <c r="L81" s="10">
        <f t="shared" si="24"/>
        <v>8.9650819805089959E-7</v>
      </c>
      <c r="M81" s="10">
        <f t="shared" si="25"/>
        <v>2.5591178855969866E-4</v>
      </c>
      <c r="N81" s="12">
        <f t="shared" si="26"/>
        <v>6.1589963498039282</v>
      </c>
      <c r="O81" s="1">
        <f t="shared" si="37"/>
        <v>0.71716613529448914</v>
      </c>
      <c r="P81" s="12">
        <f t="shared" si="27"/>
        <v>0.6808987199163874</v>
      </c>
      <c r="Q81" s="10">
        <f>((9.807*Eingabemaske!$B$5^3)/(L81)^2)*M81*C81*N81</f>
        <v>1807762220.6304631</v>
      </c>
      <c r="R81" s="10">
        <f t="shared" si="28"/>
        <v>33280.989378726837</v>
      </c>
      <c r="S81" s="10">
        <f t="shared" si="29"/>
        <v>1296465845.3009329</v>
      </c>
      <c r="T81" s="14">
        <f t="shared" si="38"/>
        <v>579.36303119765466</v>
      </c>
      <c r="U81" s="14">
        <f t="shared" si="30"/>
        <v>182.09270686281045</v>
      </c>
      <c r="V81" s="14">
        <f t="shared" si="31"/>
        <v>222.04253446734035</v>
      </c>
      <c r="W81" s="14">
        <f t="shared" si="32"/>
        <v>311.36860063617428</v>
      </c>
      <c r="X81" s="14">
        <f t="shared" si="33"/>
        <v>630.29769742321332</v>
      </c>
      <c r="Y81" s="14">
        <f t="shared" si="39"/>
        <v>395.72434352096627</v>
      </c>
      <c r="Z81" s="14">
        <f t="shared" si="34"/>
        <v>765.03385001735137</v>
      </c>
      <c r="AA81" s="14">
        <f t="shared" si="35"/>
        <v>480.31671273289982</v>
      </c>
    </row>
    <row r="82" spans="2:27" x14ac:dyDescent="0.45">
      <c r="B82" s="4">
        <f>Temperaturverlauf!F81-Temperaturverlauf!E81</f>
        <v>2.1918089500552185E-2</v>
      </c>
      <c r="C82" s="4">
        <f t="shared" si="36"/>
        <v>2.1918089500552185E-2</v>
      </c>
      <c r="D82" s="14">
        <f>Temperaturverlauf!F81</f>
        <v>24.840150011952311</v>
      </c>
      <c r="E82">
        <f>Eingabemaske!$B$5</f>
        <v>0.745</v>
      </c>
      <c r="F82">
        <f>IF(Eingabemaske!$B$3="horizontal_Breite",Eingabemaske!$B$6,Eingabemaske!$B$7)</f>
        <v>0.5</v>
      </c>
      <c r="G82" s="4">
        <f>Eingabemaske!B$9/3600*(1/(F82*E82))</f>
        <v>5.9656972408650269E-2</v>
      </c>
      <c r="H82" s="4">
        <f t="shared" si="20"/>
        <v>997.09960305441189</v>
      </c>
      <c r="I82" s="6">
        <f t="shared" si="21"/>
        <v>4181.4150117719946</v>
      </c>
      <c r="J82" s="12">
        <f t="shared" si="22"/>
        <v>0.60686981297005327</v>
      </c>
      <c r="K82" s="8">
        <f t="shared" si="23"/>
        <v>0.89381790597660393</v>
      </c>
      <c r="L82" s="10">
        <f t="shared" si="24"/>
        <v>8.9666372757461143E-7</v>
      </c>
      <c r="M82" s="10">
        <f t="shared" si="25"/>
        <v>2.5583701945763876E-4</v>
      </c>
      <c r="N82" s="12">
        <f t="shared" si="26"/>
        <v>6.160215198746795</v>
      </c>
      <c r="O82" s="1">
        <f t="shared" si="37"/>
        <v>0.71718984851774992</v>
      </c>
      <c r="P82" s="12">
        <f t="shared" si="27"/>
        <v>0.68092491430769775</v>
      </c>
      <c r="Q82" s="10">
        <f>((9.807*Eingabemaske!$B$5^3)/(L82)^2)*M82*C82*N82</f>
        <v>174223910.27138704</v>
      </c>
      <c r="R82" s="10">
        <f t="shared" si="28"/>
        <v>33275.202426773831</v>
      </c>
      <c r="S82" s="10">
        <f t="shared" si="29"/>
        <v>124951619.81570612</v>
      </c>
      <c r="T82" s="14">
        <f t="shared" si="38"/>
        <v>265.63036346121652</v>
      </c>
      <c r="U82" s="14">
        <f t="shared" si="30"/>
        <v>88.426099419800195</v>
      </c>
      <c r="V82" s="14">
        <f t="shared" si="31"/>
        <v>222.03787404044516</v>
      </c>
      <c r="W82" s="14">
        <f t="shared" si="32"/>
        <v>311.34405365715742</v>
      </c>
      <c r="X82" s="14">
        <f t="shared" si="33"/>
        <v>421.08665418536827</v>
      </c>
      <c r="Y82" s="14">
        <f t="shared" si="39"/>
        <v>383.97766138545813</v>
      </c>
      <c r="Z82" s="14">
        <f t="shared" si="34"/>
        <v>511.08955813931988</v>
      </c>
      <c r="AA82" s="14">
        <f t="shared" si="35"/>
        <v>466.04890309934285</v>
      </c>
    </row>
    <row r="83" spans="2:27" x14ac:dyDescent="0.45">
      <c r="B83" s="4">
        <f>Temperaturverlauf!F82-Temperaturverlauf!E82</f>
        <v>-0.14532369944687318</v>
      </c>
      <c r="C83" s="4">
        <f t="shared" si="36"/>
        <v>0.14532369944687318</v>
      </c>
      <c r="D83" s="14">
        <f>Temperaturverlauf!F82</f>
        <v>24.839460324071577</v>
      </c>
      <c r="E83">
        <f>Eingabemaske!$B$5</f>
        <v>0.745</v>
      </c>
      <c r="F83">
        <f>IF(Eingabemaske!$B$3="horizontal_Breite",Eingabemaske!$B$6,Eingabemaske!$B$7)</f>
        <v>0.5</v>
      </c>
      <c r="G83" s="4">
        <f>Eingabemaske!B$9/3600*(1/(F83*E83))</f>
        <v>5.9656972408650269E-2</v>
      </c>
      <c r="H83" s="4">
        <f t="shared" si="20"/>
        <v>997.09977821239647</v>
      </c>
      <c r="I83" s="6">
        <f t="shared" si="21"/>
        <v>4181.4153069811618</v>
      </c>
      <c r="J83" s="12">
        <f t="shared" si="22"/>
        <v>0.60686864291588505</v>
      </c>
      <c r="K83" s="8">
        <f t="shared" si="23"/>
        <v>0.89383190865408524</v>
      </c>
      <c r="L83" s="10">
        <f t="shared" si="24"/>
        <v>8.966775831182525E-7</v>
      </c>
      <c r="M83" s="10">
        <f t="shared" si="25"/>
        <v>2.5583035907250829E-4</v>
      </c>
      <c r="N83" s="12">
        <f t="shared" si="26"/>
        <v>6.1603237827071506</v>
      </c>
      <c r="O83" s="1">
        <f t="shared" si="37"/>
        <v>0.71719196077091407</v>
      </c>
      <c r="P83" s="12">
        <f t="shared" si="27"/>
        <v>0.68092724757878798</v>
      </c>
      <c r="Q83" s="10">
        <f>((9.807*Eingabemaske!$B$5^3)/(L83)^2)*M83*C83*N83</f>
        <v>1155112896.9211388</v>
      </c>
      <c r="R83" s="10">
        <f t="shared" si="28"/>
        <v>33274.68698620193</v>
      </c>
      <c r="S83" s="10">
        <f t="shared" si="29"/>
        <v>828437683.4546423</v>
      </c>
      <c r="T83" s="14">
        <f t="shared" si="38"/>
        <v>499.01894635071079</v>
      </c>
      <c r="U83" s="14">
        <f t="shared" si="30"/>
        <v>158.33077624116254</v>
      </c>
      <c r="V83" s="14">
        <f t="shared" si="31"/>
        <v>222.03745890170546</v>
      </c>
      <c r="W83" s="14">
        <f t="shared" si="32"/>
        <v>311.34186712020824</v>
      </c>
      <c r="X83" s="14">
        <f t="shared" si="33"/>
        <v>564.81662602803078</v>
      </c>
      <c r="Y83" s="14">
        <f t="shared" si="39"/>
        <v>391.24749169043923</v>
      </c>
      <c r="Z83" s="14">
        <f t="shared" si="34"/>
        <v>685.53899866791994</v>
      </c>
      <c r="AA83" s="14">
        <f t="shared" si="35"/>
        <v>474.87166865284172</v>
      </c>
    </row>
    <row r="84" spans="2:27" x14ac:dyDescent="0.45">
      <c r="B84" s="4">
        <f>Temperaturverlauf!F83-Temperaturverlauf!E83</f>
        <v>0.60681067708940972</v>
      </c>
      <c r="C84" s="4">
        <f t="shared" si="36"/>
        <v>0.60681067708940972</v>
      </c>
      <c r="D84" s="14">
        <f>Temperaturverlauf!F83</f>
        <v>25.724186596746058</v>
      </c>
      <c r="E84">
        <f>Eingabemaske!$B$5</f>
        <v>0.745</v>
      </c>
      <c r="F84">
        <f>IF(Eingabemaske!$B$3="horizontal_Breite",Eingabemaske!$B$6,Eingabemaske!$B$7)</f>
        <v>0.5</v>
      </c>
      <c r="G84" s="4">
        <f>Eingabemaske!B$9/3600*(1/(F84*E84))</f>
        <v>5.9656972408650269E-2</v>
      </c>
      <c r="H84" s="4">
        <f t="shared" si="20"/>
        <v>996.87127128513532</v>
      </c>
      <c r="I84" s="6">
        <f t="shared" si="21"/>
        <v>4181.0555111973754</v>
      </c>
      <c r="J84" s="12">
        <f t="shared" si="22"/>
        <v>0.60836343123752634</v>
      </c>
      <c r="K84" s="8">
        <f t="shared" si="23"/>
        <v>0.87615526140945754</v>
      </c>
      <c r="L84" s="10">
        <f t="shared" si="24"/>
        <v>8.791882207048874E-7</v>
      </c>
      <c r="M84" s="10">
        <f t="shared" si="25"/>
        <v>2.6430547403232375E-4</v>
      </c>
      <c r="N84" s="12">
        <f t="shared" si="26"/>
        <v>6.0234287019522998</v>
      </c>
      <c r="O84" s="1">
        <f t="shared" si="37"/>
        <v>0.71449017770760848</v>
      </c>
      <c r="P84" s="12">
        <f t="shared" si="27"/>
        <v>0.67794384734578483</v>
      </c>
      <c r="Q84" s="10">
        <f>((9.807*Eingabemaske!$B$5^3)/(L84)^2)*M84*C84*N84</f>
        <v>5068091156.4893084</v>
      </c>
      <c r="R84" s="10">
        <f t="shared" si="28"/>
        <v>33938.23249452639</v>
      </c>
      <c r="S84" s="10">
        <f t="shared" si="29"/>
        <v>3621101351.0384049</v>
      </c>
      <c r="T84" s="14">
        <f t="shared" si="38"/>
        <v>815.91323861265334</v>
      </c>
      <c r="U84" s="14">
        <f t="shared" si="30"/>
        <v>251.4816508297354</v>
      </c>
      <c r="V84" s="14">
        <f t="shared" si="31"/>
        <v>222.56691920700831</v>
      </c>
      <c r="W84" s="14">
        <f t="shared" si="32"/>
        <v>314.13637310110107</v>
      </c>
      <c r="X84" s="14">
        <f t="shared" si="33"/>
        <v>843.53930328932495</v>
      </c>
      <c r="Y84" s="14">
        <f t="shared" si="39"/>
        <v>417.87067673453282</v>
      </c>
      <c r="Z84" s="14">
        <f t="shared" si="34"/>
        <v>1026.3569298656123</v>
      </c>
      <c r="AA84" s="14">
        <f t="shared" si="35"/>
        <v>508.4344774235351</v>
      </c>
    </row>
    <row r="85" spans="2:27" x14ac:dyDescent="0.45">
      <c r="B85" s="4">
        <f>Temperaturverlauf!F84-Temperaturverlauf!E84</f>
        <v>1.3683661972043453</v>
      </c>
      <c r="C85" s="4">
        <f t="shared" si="36"/>
        <v>1.3683661972043453</v>
      </c>
      <c r="D85" s="14">
        <f>Temperaturverlauf!F84</f>
        <v>26.582105123966357</v>
      </c>
      <c r="E85">
        <f>Eingabemaske!$B$5</f>
        <v>0.745</v>
      </c>
      <c r="F85">
        <f>IF(Eingabemaske!$B$3="horizontal_Breite",Eingabemaske!$B$6,Eingabemaske!$B$7)</f>
        <v>0.5</v>
      </c>
      <c r="G85" s="4">
        <f>Eingabemaske!B$9/3600*(1/(F85*E85))</f>
        <v>5.9656972408650269E-2</v>
      </c>
      <c r="H85" s="4">
        <f t="shared" si="20"/>
        <v>996.64247004065066</v>
      </c>
      <c r="I85" s="6">
        <f t="shared" si="21"/>
        <v>4180.7416385270035</v>
      </c>
      <c r="J85" s="12">
        <f t="shared" si="22"/>
        <v>0.60980102135138914</v>
      </c>
      <c r="K85" s="8">
        <f t="shared" si="23"/>
        <v>0.85954477699188514</v>
      </c>
      <c r="L85" s="10">
        <f t="shared" si="24"/>
        <v>8.6275637623668701E-7</v>
      </c>
      <c r="M85" s="10">
        <f t="shared" si="25"/>
        <v>2.7239550328198649E-4</v>
      </c>
      <c r="N85" s="12">
        <f t="shared" si="26"/>
        <v>5.8951213573766132</v>
      </c>
      <c r="O85" s="1">
        <f t="shared" si="37"/>
        <v>0.7118850696743253</v>
      </c>
      <c r="P85" s="12">
        <f t="shared" si="27"/>
        <v>0.67506926700399394</v>
      </c>
      <c r="Q85" s="10">
        <f>((9.807*Eingabemaske!$B$5^3)/(L85)^2)*M85*C85*N85</f>
        <v>11970813352.606098</v>
      </c>
      <c r="R85" s="10">
        <f t="shared" si="28"/>
        <v>34586.140203528616</v>
      </c>
      <c r="S85" s="10">
        <f t="shared" si="29"/>
        <v>8521843297.5783358</v>
      </c>
      <c r="T85" s="14">
        <f t="shared" si="38"/>
        <v>1085.2795034444662</v>
      </c>
      <c r="U85" s="14">
        <f t="shared" si="30"/>
        <v>329.83264950507652</v>
      </c>
      <c r="V85" s="14">
        <f t="shared" si="31"/>
        <v>223.0745599001728</v>
      </c>
      <c r="W85" s="14">
        <f t="shared" si="32"/>
        <v>316.82649933054569</v>
      </c>
      <c r="X85" s="14">
        <f t="shared" si="33"/>
        <v>1101.5002521563597</v>
      </c>
      <c r="Y85" s="14">
        <f t="shared" si="39"/>
        <v>454.77903512918834</v>
      </c>
      <c r="Z85" s="14">
        <f t="shared" si="34"/>
        <v>1343.3919575675216</v>
      </c>
      <c r="AA85" s="14">
        <f t="shared" si="35"/>
        <v>554.64944022195664</v>
      </c>
    </row>
    <row r="86" spans="2:27" x14ac:dyDescent="0.45">
      <c r="B86" s="4">
        <f>Temperaturverlauf!F85-Temperaturverlauf!E85</f>
        <v>2.1371827975549778</v>
      </c>
      <c r="C86" s="4">
        <f t="shared" si="36"/>
        <v>2.1371827975549778</v>
      </c>
      <c r="D86" s="14">
        <f>Temperaturverlauf!F85</f>
        <v>27.409407044621069</v>
      </c>
      <c r="E86">
        <f>Eingabemaske!$B$5</f>
        <v>0.745</v>
      </c>
      <c r="F86">
        <f>IF(Eingabemaske!$B$3="horizontal_Breite",Eingabemaske!$B$6,Eingabemaske!$B$7)</f>
        <v>0.5</v>
      </c>
      <c r="G86" s="4">
        <f>Eingabemaske!B$9/3600*(1/(F86*E86))</f>
        <v>5.9656972408650269E-2</v>
      </c>
      <c r="H86" s="4">
        <f t="shared" si="20"/>
        <v>996.41520527625016</v>
      </c>
      <c r="I86" s="6">
        <f t="shared" si="21"/>
        <v>4180.4701806755729</v>
      </c>
      <c r="J86" s="12">
        <f t="shared" si="22"/>
        <v>0.61117599542304513</v>
      </c>
      <c r="K86" s="8">
        <f t="shared" si="23"/>
        <v>0.84400084945384612</v>
      </c>
      <c r="L86" s="10">
        <f t="shared" si="24"/>
        <v>8.4738172144306663E-7</v>
      </c>
      <c r="M86" s="10">
        <f t="shared" si="25"/>
        <v>2.8008142942570393E-4</v>
      </c>
      <c r="N86" s="12">
        <f t="shared" si="26"/>
        <v>5.7753496114088687</v>
      </c>
      <c r="O86" s="1">
        <f t="shared" si="37"/>
        <v>0.70938661144596893</v>
      </c>
      <c r="P86" s="12">
        <f t="shared" si="27"/>
        <v>0.67231428648037039</v>
      </c>
      <c r="Q86" s="10">
        <f>((9.807*Eingabemaske!$B$5^3)/(L86)^2)*M86*C86*N86</f>
        <v>19523203155.806805</v>
      </c>
      <c r="R86" s="10">
        <f t="shared" si="28"/>
        <v>35215.079728409371</v>
      </c>
      <c r="S86" s="10">
        <f t="shared" si="29"/>
        <v>13849498931.269035</v>
      </c>
      <c r="T86" s="14">
        <f t="shared" si="38"/>
        <v>1275.9738482556249</v>
      </c>
      <c r="U86" s="14">
        <f t="shared" si="30"/>
        <v>384.98267448837282</v>
      </c>
      <c r="V86" s="14">
        <f t="shared" si="31"/>
        <v>223.55883812158021</v>
      </c>
      <c r="W86" s="14">
        <f t="shared" si="32"/>
        <v>319.40239977934698</v>
      </c>
      <c r="X86" s="14">
        <f t="shared" si="33"/>
        <v>1287.9926457913903</v>
      </c>
      <c r="Y86" s="14">
        <f t="shared" si="39"/>
        <v>488.14424118798507</v>
      </c>
      <c r="Z86" s="14">
        <f t="shared" si="34"/>
        <v>1574.380374778229</v>
      </c>
      <c r="AA86" s="14">
        <f t="shared" si="35"/>
        <v>596.68408503618764</v>
      </c>
    </row>
    <row r="87" spans="2:27" x14ac:dyDescent="0.45">
      <c r="B87" s="4">
        <f>Temperaturverlauf!F86-Temperaturverlauf!E86</f>
        <v>2.9120984571982937</v>
      </c>
      <c r="C87" s="4">
        <f t="shared" si="36"/>
        <v>2.9120984571982937</v>
      </c>
      <c r="D87" s="14">
        <f>Temperaturverlauf!F86</f>
        <v>28.203929637721586</v>
      </c>
      <c r="E87">
        <f>Eingabemaske!$B$5</f>
        <v>0.745</v>
      </c>
      <c r="F87">
        <f>IF(Eingabemaske!$B$3="horizontal_Breite",Eingabemaske!$B$6,Eingabemaske!$B$7)</f>
        <v>0.5</v>
      </c>
      <c r="G87" s="4">
        <f>Eingabemaske!B$9/3600*(1/(F87*E87))</f>
        <v>5.9656972408650269E-2</v>
      </c>
      <c r="H87" s="4">
        <f t="shared" si="20"/>
        <v>996.1909085549363</v>
      </c>
      <c r="I87" s="6">
        <f t="shared" si="21"/>
        <v>4180.2371134674531</v>
      </c>
      <c r="J87" s="12">
        <f t="shared" si="22"/>
        <v>0.61248584681101259</v>
      </c>
      <c r="K87" s="8">
        <f t="shared" si="23"/>
        <v>0.82949298646680836</v>
      </c>
      <c r="L87" s="10">
        <f t="shared" si="24"/>
        <v>8.3303349360211227E-7</v>
      </c>
      <c r="M87" s="10">
        <f t="shared" si="25"/>
        <v>2.8735979424039789E-4</v>
      </c>
      <c r="N87" s="12">
        <f t="shared" si="26"/>
        <v>5.6638259173538721</v>
      </c>
      <c r="O87" s="1">
        <f t="shared" si="37"/>
        <v>0.70699968349070808</v>
      </c>
      <c r="P87" s="12">
        <f t="shared" si="27"/>
        <v>0.66968405083138882</v>
      </c>
      <c r="Q87" s="10">
        <f>((9.807*Eingabemaske!$B$5^3)/(L87)^2)*M87*C87*N87</f>
        <v>27696317018.644783</v>
      </c>
      <c r="R87" s="10">
        <f t="shared" si="28"/>
        <v>35822.927086188283</v>
      </c>
      <c r="S87" s="10">
        <f t="shared" si="29"/>
        <v>19581287366.040173</v>
      </c>
      <c r="T87" s="14">
        <f t="shared" si="38"/>
        <v>1432.113702197486</v>
      </c>
      <c r="U87" s="14">
        <f t="shared" si="30"/>
        <v>429.98148477840959</v>
      </c>
      <c r="V87" s="14">
        <f t="shared" si="31"/>
        <v>224.01920211187937</v>
      </c>
      <c r="W87" s="14">
        <f t="shared" si="32"/>
        <v>321.85952976683245</v>
      </c>
      <c r="X87" s="14">
        <f t="shared" si="33"/>
        <v>1441.8482779293195</v>
      </c>
      <c r="Y87" s="14">
        <f t="shared" si="39"/>
        <v>519.00222437420769</v>
      </c>
      <c r="Z87" s="14">
        <f t="shared" si="34"/>
        <v>1766.223326961079</v>
      </c>
      <c r="AA87" s="14">
        <f t="shared" si="35"/>
        <v>635.76303378527155</v>
      </c>
    </row>
    <row r="88" spans="2:27" x14ac:dyDescent="0.45">
      <c r="B88" s="4">
        <f>Temperaturverlauf!F87-Temperaturverlauf!E87</f>
        <v>3.6918035010729326</v>
      </c>
      <c r="C88" s="4">
        <f t="shared" si="36"/>
        <v>3.6918035010729326</v>
      </c>
      <c r="D88" s="14">
        <f>Temperaturverlauf!F87</f>
        <v>28.964027748139024</v>
      </c>
      <c r="E88">
        <f>Eingabemaske!$B$5</f>
        <v>0.745</v>
      </c>
      <c r="F88">
        <f>IF(Eingabemaske!$B$3="horizontal_Breite",Eingabemaske!$B$6,Eingabemaske!$B$7)</f>
        <v>0.5</v>
      </c>
      <c r="G88" s="4">
        <f>Eingabemaske!B$9/3600*(1/(F88*E88))</f>
        <v>5.9656972408650269E-2</v>
      </c>
      <c r="H88" s="4">
        <f t="shared" si="20"/>
        <v>995.97087233684977</v>
      </c>
      <c r="I88" s="6">
        <f t="shared" si="21"/>
        <v>4180.0384755651548</v>
      </c>
      <c r="J88" s="12">
        <f t="shared" si="22"/>
        <v>0.61372902015546893</v>
      </c>
      <c r="K88" s="8">
        <f t="shared" si="23"/>
        <v>0.8159842326680341</v>
      </c>
      <c r="L88" s="10">
        <f t="shared" si="24"/>
        <v>8.1967465013852537E-7</v>
      </c>
      <c r="M88" s="10">
        <f t="shared" si="25"/>
        <v>2.9423139189968208E-4</v>
      </c>
      <c r="N88" s="12">
        <f t="shared" si="26"/>
        <v>5.5602172577330728</v>
      </c>
      <c r="O88" s="1">
        <f t="shared" si="37"/>
        <v>0.70472758097041355</v>
      </c>
      <c r="P88" s="12">
        <f t="shared" si="27"/>
        <v>0.66718195411638748</v>
      </c>
      <c r="Q88" s="10">
        <f>((9.807*Eingabemaske!$B$5^3)/(L88)^2)*M88*C88*N88</f>
        <v>36453676107.541344</v>
      </c>
      <c r="R88" s="10">
        <f t="shared" si="28"/>
        <v>36407.938090018943</v>
      </c>
      <c r="S88" s="10">
        <f t="shared" si="29"/>
        <v>25689910980.746571</v>
      </c>
      <c r="T88" s="14">
        <f t="shared" si="38"/>
        <v>1567.778193506467</v>
      </c>
      <c r="U88" s="14">
        <f t="shared" si="30"/>
        <v>468.97911530226389</v>
      </c>
      <c r="V88" s="14">
        <f t="shared" si="31"/>
        <v>224.45539152565624</v>
      </c>
      <c r="W88" s="14">
        <f t="shared" si="32"/>
        <v>324.19499454415785</v>
      </c>
      <c r="X88" s="14">
        <f t="shared" si="33"/>
        <v>1576.0489110774495</v>
      </c>
      <c r="Y88" s="14">
        <f t="shared" si="39"/>
        <v>547.87801736016797</v>
      </c>
      <c r="Z88" s="14">
        <f t="shared" si="34"/>
        <v>1934.5339078253137</v>
      </c>
      <c r="AA88" s="14">
        <f t="shared" si="35"/>
        <v>672.49727751835383</v>
      </c>
    </row>
    <row r="89" spans="2:27" x14ac:dyDescent="0.45">
      <c r="B89" s="4">
        <f>Temperaturverlauf!F88-Temperaturverlauf!E88</f>
        <v>4.4746222657749826</v>
      </c>
      <c r="C89" s="4">
        <f t="shared" si="36"/>
        <v>4.4746222657749826</v>
      </c>
      <c r="D89" s="14">
        <f>Temperaturverlauf!F88</f>
        <v>29.688361192536995</v>
      </c>
      <c r="E89">
        <f>Eingabemaske!$B$5</f>
        <v>0.745</v>
      </c>
      <c r="F89">
        <f>IF(Eingabemaske!$B$3="horizontal_Breite",Eingabemaske!$B$6,Eingabemaske!$B$7)</f>
        <v>0.5</v>
      </c>
      <c r="G89" s="4">
        <f>Eingabemaske!B$9/3600*(1/(F89*E89))</f>
        <v>5.9656972408650269E-2</v>
      </c>
      <c r="H89" s="4">
        <f t="shared" si="20"/>
        <v>995.75629042847709</v>
      </c>
      <c r="I89" s="6">
        <f t="shared" si="21"/>
        <v>4179.8704891239604</v>
      </c>
      <c r="J89" s="12">
        <f t="shared" si="22"/>
        <v>0.61490452329075862</v>
      </c>
      <c r="K89" s="8">
        <f t="shared" si="23"/>
        <v>0.80343599154957746</v>
      </c>
      <c r="L89" s="10">
        <f t="shared" si="24"/>
        <v>8.0726662369585062E-7</v>
      </c>
      <c r="M89" s="10">
        <f t="shared" si="25"/>
        <v>3.0069905107628375E-4</v>
      </c>
      <c r="N89" s="12">
        <f t="shared" si="26"/>
        <v>5.4641824679222486</v>
      </c>
      <c r="O89" s="1">
        <f t="shared" si="37"/>
        <v>0.70257269200479677</v>
      </c>
      <c r="P89" s="12">
        <f t="shared" si="27"/>
        <v>0.66481039270561726</v>
      </c>
      <c r="Q89" s="10">
        <f>((9.807*Eingabemaske!$B$5^3)/(L89)^2)*M89*C89*N89</f>
        <v>45749318597.866486</v>
      </c>
      <c r="R89" s="10">
        <f t="shared" si="28"/>
        <v>36968.59872387605</v>
      </c>
      <c r="S89" s="10">
        <f t="shared" si="29"/>
        <v>32142221924.688171</v>
      </c>
      <c r="T89" s="14">
        <f t="shared" si="38"/>
        <v>1689.3606919436206</v>
      </c>
      <c r="U89" s="14">
        <f t="shared" si="30"/>
        <v>503.85776672101099</v>
      </c>
      <c r="V89" s="14">
        <f t="shared" si="31"/>
        <v>224.86729990053507</v>
      </c>
      <c r="W89" s="14">
        <f t="shared" si="32"/>
        <v>326.40683602284531</v>
      </c>
      <c r="X89" s="14">
        <f t="shared" si="33"/>
        <v>1696.6028115498789</v>
      </c>
      <c r="Y89" s="14">
        <f t="shared" si="39"/>
        <v>575.07886783391154</v>
      </c>
      <c r="Z89" s="14">
        <f t="shared" si="34"/>
        <v>2086.4974860996781</v>
      </c>
      <c r="AA89" s="14">
        <f t="shared" si="35"/>
        <v>707.23719416000108</v>
      </c>
    </row>
    <row r="90" spans="2:27" x14ac:dyDescent="0.45">
      <c r="B90" s="4">
        <f>Temperaturverlauf!F89-Temperaturverlauf!E89</f>
        <v>5.2584545533342002</v>
      </c>
      <c r="C90" s="4">
        <f t="shared" si="36"/>
        <v>5.2584545533342002</v>
      </c>
      <c r="D90" s="14">
        <f>Temperaturverlauf!F89</f>
        <v>30.375830472990852</v>
      </c>
      <c r="E90">
        <f>Eingabemaske!$B$5</f>
        <v>0.745</v>
      </c>
      <c r="F90">
        <f>IF(Eingabemaske!$B$3="horizontal_Breite",Eingabemaske!$B$6,Eingabemaske!$B$7)</f>
        <v>0.5</v>
      </c>
      <c r="G90" s="4">
        <f>Eingabemaske!B$9/3600*(1/(F90*E90))</f>
        <v>5.9656972408650269E-2</v>
      </c>
      <c r="H90" s="4">
        <f t="shared" si="20"/>
        <v>995.54826418875859</v>
      </c>
      <c r="I90" s="6">
        <f t="shared" si="21"/>
        <v>4179.7296008683734</v>
      </c>
      <c r="J90" s="12">
        <f t="shared" si="22"/>
        <v>0.61601179433919406</v>
      </c>
      <c r="K90" s="8">
        <f t="shared" si="23"/>
        <v>0.79180958514621747</v>
      </c>
      <c r="L90" s="10">
        <f t="shared" si="24"/>
        <v>7.9577085003087467E-7</v>
      </c>
      <c r="M90" s="10">
        <f t="shared" si="25"/>
        <v>3.0676691339572064E-4</v>
      </c>
      <c r="N90" s="12">
        <f t="shared" si="26"/>
        <v>5.3753841375571181</v>
      </c>
      <c r="O90" s="1">
        <f t="shared" si="37"/>
        <v>0.70053671554651109</v>
      </c>
      <c r="P90" s="12">
        <f t="shared" si="27"/>
        <v>0.6625710090789384</v>
      </c>
      <c r="Q90" s="10">
        <f>((9.807*Eingabemaske!$B$5^3)/(L90)^2)*M90*C90*N90</f>
        <v>55527112183.353142</v>
      </c>
      <c r="R90" s="10">
        <f t="shared" si="28"/>
        <v>37503.584474303301</v>
      </c>
      <c r="S90" s="10">
        <f t="shared" si="29"/>
        <v>38898780792.70887</v>
      </c>
      <c r="T90" s="14">
        <f t="shared" si="38"/>
        <v>1800.2897803939861</v>
      </c>
      <c r="U90" s="14">
        <f t="shared" si="30"/>
        <v>535.6268611118885</v>
      </c>
      <c r="V90" s="14">
        <f t="shared" si="31"/>
        <v>225.2549293489439</v>
      </c>
      <c r="W90" s="14">
        <f t="shared" si="32"/>
        <v>328.49379839882812</v>
      </c>
      <c r="X90" s="14">
        <f t="shared" si="33"/>
        <v>1806.7654460793306</v>
      </c>
      <c r="Y90" s="14">
        <f t="shared" si="39"/>
        <v>600.7950269765613</v>
      </c>
      <c r="Z90" s="14">
        <f t="shared" si="34"/>
        <v>2225.9776487787658</v>
      </c>
      <c r="AA90" s="14">
        <f t="shared" si="35"/>
        <v>740.1936451957921</v>
      </c>
    </row>
    <row r="91" spans="2:27" x14ac:dyDescent="0.45">
      <c r="B91" s="4">
        <f>Temperaturverlauf!F90-Temperaturverlauf!E90</f>
        <v>6.040774673743158</v>
      </c>
      <c r="C91" s="4">
        <f t="shared" si="36"/>
        <v>6.040774673743158</v>
      </c>
      <c r="D91" s="14">
        <f>Temperaturverlauf!F90</f>
        <v>31.025558697261609</v>
      </c>
      <c r="E91">
        <f>Eingabemaske!$B$5</f>
        <v>0.745</v>
      </c>
      <c r="F91">
        <f>IF(Eingabemaske!$B$3="horizontal_Breite",Eingabemaske!$B$6,Eingabemaske!$B$7)</f>
        <v>0.5</v>
      </c>
      <c r="G91" s="4">
        <f>Eingabemaske!B$9/3600*(1/(F91*E91))</f>
        <v>5.9656972408650269E-2</v>
      </c>
      <c r="H91" s="4">
        <f t="shared" si="20"/>
        <v>995.34779845002311</v>
      </c>
      <c r="I91" s="6">
        <f t="shared" si="21"/>
        <v>4179.6124978941925</v>
      </c>
      <c r="J91" s="12">
        <f t="shared" si="22"/>
        <v>0.61705064806398524</v>
      </c>
      <c r="K91" s="8">
        <f t="shared" si="23"/>
        <v>0.78106678519580564</v>
      </c>
      <c r="L91" s="10">
        <f t="shared" si="24"/>
        <v>7.8514927978978373E-7</v>
      </c>
      <c r="M91" s="10">
        <f t="shared" si="25"/>
        <v>3.124401839564552E-4</v>
      </c>
      <c r="N91" s="12">
        <f t="shared" si="26"/>
        <v>5.2934925136497109</v>
      </c>
      <c r="O91" s="1">
        <f t="shared" si="37"/>
        <v>0.69862073547728032</v>
      </c>
      <c r="P91" s="12">
        <f t="shared" si="27"/>
        <v>0.66046477640258383</v>
      </c>
      <c r="Q91" s="10">
        <f>((9.807*Eingabemaske!$B$5^3)/(L91)^2)*M91*C91*N91</f>
        <v>65720724853.642715</v>
      </c>
      <c r="R91" s="10">
        <f t="shared" si="28"/>
        <v>38011.753459890104</v>
      </c>
      <c r="S91" s="10">
        <f t="shared" si="29"/>
        <v>45913861133.351852</v>
      </c>
      <c r="T91" s="14">
        <f t="shared" si="38"/>
        <v>1902.5891911683179</v>
      </c>
      <c r="U91" s="14">
        <f t="shared" si="30"/>
        <v>564.88290424245588</v>
      </c>
      <c r="V91" s="14">
        <f t="shared" si="31"/>
        <v>225.61837435287993</v>
      </c>
      <c r="W91" s="14">
        <f t="shared" si="32"/>
        <v>330.45524380702182</v>
      </c>
      <c r="X91" s="14">
        <f t="shared" si="33"/>
        <v>1908.4701959253077</v>
      </c>
      <c r="Y91" s="14">
        <f t="shared" si="39"/>
        <v>625.14672622480475</v>
      </c>
      <c r="Z91" s="14">
        <f t="shared" si="34"/>
        <v>2355.2455424130239</v>
      </c>
      <c r="AA91" s="14">
        <f t="shared" si="35"/>
        <v>771.49438510418906</v>
      </c>
    </row>
    <row r="92" spans="2:27" x14ac:dyDescent="0.45">
      <c r="B92" s="4">
        <f>Temperaturverlauf!F91-Temperaturverlauf!E91</f>
        <v>6.8186602925029796</v>
      </c>
      <c r="C92" s="4">
        <f t="shared" si="36"/>
        <v>6.8186602925029796</v>
      </c>
      <c r="D92" s="14">
        <f>Temperaturverlauf!F91</f>
        <v>31.636892214954742</v>
      </c>
      <c r="E92">
        <f>Eingabemaske!$B$5</f>
        <v>0.745</v>
      </c>
      <c r="F92">
        <f>IF(Eingabemaske!$B$3="horizontal_Breite",Eingabemaske!$B$6,Eingabemaske!$B$7)</f>
        <v>0.5</v>
      </c>
      <c r="G92" s="4">
        <f>Eingabemaske!B$9/3600*(1/(F92*E92))</f>
        <v>5.9656972408650269E-2</v>
      </c>
      <c r="H92" s="4">
        <f t="shared" si="20"/>
        <v>995.15579353638952</v>
      </c>
      <c r="I92" s="6">
        <f t="shared" si="21"/>
        <v>4179.5161133160873</v>
      </c>
      <c r="J92" s="12">
        <f t="shared" si="22"/>
        <v>0.6180212542377248</v>
      </c>
      <c r="K92" s="8">
        <f t="shared" si="23"/>
        <v>0.77116992535288487</v>
      </c>
      <c r="L92" s="10">
        <f t="shared" si="24"/>
        <v>7.7536447746466302E-7</v>
      </c>
      <c r="M92" s="10">
        <f t="shared" si="25"/>
        <v>3.1772507601841236E-4</v>
      </c>
      <c r="N92" s="12">
        <f t="shared" si="26"/>
        <v>5.2181861636149991</v>
      </c>
      <c r="O92" s="1">
        <f t="shared" si="37"/>
        <v>0.69682523623411696</v>
      </c>
      <c r="P92" s="12">
        <f t="shared" si="27"/>
        <v>0.65849201828071757</v>
      </c>
      <c r="Q92" s="10">
        <f>((9.807*Eingabemaske!$B$5^3)/(L92)^2)*M92*C92*N92</f>
        <v>76254119083.097641</v>
      </c>
      <c r="R92" s="10">
        <f t="shared" si="28"/>
        <v>38492.153133527769</v>
      </c>
      <c r="S92" s="10">
        <f t="shared" si="29"/>
        <v>53135794543.903999</v>
      </c>
      <c r="T92" s="14">
        <f t="shared" si="38"/>
        <v>1997.5277102831744</v>
      </c>
      <c r="U92" s="14">
        <f t="shared" si="30"/>
        <v>592.00073153389008</v>
      </c>
      <c r="V92" s="14">
        <f t="shared" si="31"/>
        <v>225.95781758122217</v>
      </c>
      <c r="W92" s="14">
        <f t="shared" si="32"/>
        <v>332.29112936345774</v>
      </c>
      <c r="X92" s="14">
        <f t="shared" si="33"/>
        <v>2002.9336791800522</v>
      </c>
      <c r="Y92" s="14">
        <f t="shared" si="39"/>
        <v>648.20974021604877</v>
      </c>
      <c r="Z92" s="14">
        <f t="shared" si="34"/>
        <v>2475.7111691236732</v>
      </c>
      <c r="AA92" s="14">
        <f t="shared" si="35"/>
        <v>801.21479331486444</v>
      </c>
    </row>
    <row r="93" spans="2:27" x14ac:dyDescent="0.45">
      <c r="B93" s="4">
        <f>Temperaturverlauf!F92-Temperaturverlauf!E92</f>
        <v>7.5888398487258932</v>
      </c>
      <c r="C93" s="4">
        <f t="shared" si="36"/>
        <v>7.5888398487258932</v>
      </c>
      <c r="D93" s="14">
        <f>Temperaturverlauf!F92</f>
        <v>32.209409217808684</v>
      </c>
      <c r="E93">
        <f>Eingabemaske!$B$5</f>
        <v>0.745</v>
      </c>
      <c r="F93">
        <f>IF(Eingabemaske!$B$3="horizontal_Breite",Eingabemaske!$B$6,Eingabemaske!$B$7)</f>
        <v>0.5</v>
      </c>
      <c r="G93" s="4">
        <f>Eingabemaske!B$9/3600*(1/(F93*E93))</f>
        <v>5.9656972408650269E-2</v>
      </c>
      <c r="H93" s="4">
        <f t="shared" si="20"/>
        <v>994.97303598518613</v>
      </c>
      <c r="I93" s="6">
        <f t="shared" si="21"/>
        <v>4179.4376272536356</v>
      </c>
      <c r="J93" s="12">
        <f t="shared" si="22"/>
        <v>0.61892412994057189</v>
      </c>
      <c r="K93" s="8">
        <f t="shared" si="23"/>
        <v>0.76208182695287907</v>
      </c>
      <c r="L93" s="10">
        <f t="shared" si="24"/>
        <v>7.6637953749223718E-7</v>
      </c>
      <c r="M93" s="10">
        <f t="shared" si="25"/>
        <v>3.2262884246314253E-4</v>
      </c>
      <c r="N93" s="12">
        <f t="shared" si="26"/>
        <v>5.1491512085391138</v>
      </c>
      <c r="O93" s="1">
        <f t="shared" si="37"/>
        <v>0.69515009303184894</v>
      </c>
      <c r="P93" s="12">
        <f t="shared" si="27"/>
        <v>0.65665240023556692</v>
      </c>
      <c r="Q93" s="10">
        <f>((9.807*Eingabemaske!$B$5^3)/(L93)^2)*M93*C93*N93</f>
        <v>87042511941.593842</v>
      </c>
      <c r="R93" s="10">
        <f t="shared" si="28"/>
        <v>38944.032553862096</v>
      </c>
      <c r="S93" s="10">
        <f t="shared" si="29"/>
        <v>60507610273.924782</v>
      </c>
      <c r="T93" s="14">
        <f t="shared" si="38"/>
        <v>2085.9333131450862</v>
      </c>
      <c r="U93" s="14">
        <f t="shared" si="30"/>
        <v>617.22580574127744</v>
      </c>
      <c r="V93" s="14">
        <f t="shared" si="31"/>
        <v>226.27353111134332</v>
      </c>
      <c r="W93" s="14">
        <f t="shared" si="32"/>
        <v>334.00201129675207</v>
      </c>
      <c r="X93" s="14">
        <f t="shared" si="33"/>
        <v>2090.9514588912166</v>
      </c>
      <c r="Y93" s="14">
        <f t="shared" si="39"/>
        <v>670.03076361689989</v>
      </c>
      <c r="Z93" s="14">
        <f t="shared" si="34"/>
        <v>2588.2806248844313</v>
      </c>
      <c r="AA93" s="14">
        <f t="shared" si="35"/>
        <v>829.39641481001354</v>
      </c>
    </row>
    <row r="94" spans="2:27" x14ac:dyDescent="0.45">
      <c r="B94" s="4">
        <f>Temperaturverlauf!F93-Temperaturverlauf!E93</f>
        <v>8.3477526409084639</v>
      </c>
      <c r="C94" s="4">
        <f t="shared" si="36"/>
        <v>8.3477526409084639</v>
      </c>
      <c r="D94" s="14">
        <f>Temperaturverlauf!F93</f>
        <v>32.742931065410566</v>
      </c>
      <c r="E94">
        <f>Eingabemaske!$B$5</f>
        <v>0.745</v>
      </c>
      <c r="F94">
        <f>IF(Eingabemaske!$B$3="horizontal_Breite",Eingabemaske!$B$6,Eingabemaske!$B$7)</f>
        <v>0.5</v>
      </c>
      <c r="G94" s="4">
        <f>Eingabemaske!B$9/3600*(1/(F94*E94))</f>
        <v>5.9656972408650269E-2</v>
      </c>
      <c r="H94" s="4">
        <f t="shared" si="20"/>
        <v>994.80018937326258</v>
      </c>
      <c r="I94" s="6">
        <f t="shared" si="21"/>
        <v>4179.374465298828</v>
      </c>
      <c r="J94" s="12">
        <f t="shared" si="22"/>
        <v>0.61976013739459024</v>
      </c>
      <c r="K94" s="8">
        <f t="shared" si="23"/>
        <v>0.75376564383392697</v>
      </c>
      <c r="L94" s="10">
        <f t="shared" si="24"/>
        <v>7.5815792174051446E-7</v>
      </c>
      <c r="M94" s="10">
        <f t="shared" si="25"/>
        <v>3.2715984347983669E-4</v>
      </c>
      <c r="N94" s="12">
        <f t="shared" si="26"/>
        <v>5.0860799431615327</v>
      </c>
      <c r="O94" s="1">
        <f t="shared" si="37"/>
        <v>0.69359455245048163</v>
      </c>
      <c r="P94" s="12">
        <f t="shared" si="27"/>
        <v>0.65494491030707347</v>
      </c>
      <c r="Q94" s="10">
        <f>((9.807*Eingabemaske!$B$5^3)/(L94)^2)*M94*C94*N94</f>
        <v>97993751661.404755</v>
      </c>
      <c r="R94" s="10">
        <f t="shared" si="28"/>
        <v>39366.856220523317</v>
      </c>
      <c r="S94" s="10">
        <f t="shared" si="29"/>
        <v>67967932326.535667</v>
      </c>
      <c r="T94" s="14">
        <f t="shared" si="38"/>
        <v>2168.361923529802</v>
      </c>
      <c r="U94" s="14">
        <f t="shared" si="30"/>
        <v>640.72372783079697</v>
      </c>
      <c r="V94" s="14">
        <f t="shared" si="31"/>
        <v>226.56587991303908</v>
      </c>
      <c r="W94" s="14">
        <f t="shared" si="32"/>
        <v>335.58905988072877</v>
      </c>
      <c r="X94" s="14">
        <f t="shared" si="33"/>
        <v>2173.058165652089</v>
      </c>
      <c r="Y94" s="14">
        <f t="shared" si="39"/>
        <v>690.63735488026464</v>
      </c>
      <c r="Z94" s="14">
        <f t="shared" si="34"/>
        <v>2693.5496546219497</v>
      </c>
      <c r="AA94" s="14">
        <f t="shared" si="35"/>
        <v>856.05900390085833</v>
      </c>
    </row>
    <row r="95" spans="2:27" x14ac:dyDescent="0.45">
      <c r="B95" s="4">
        <f>Temperaturverlauf!F94-Temperaturverlauf!E94</f>
        <v>9.0916177907143059</v>
      </c>
      <c r="C95" s="4">
        <f t="shared" si="36"/>
        <v>9.0916177907143059</v>
      </c>
      <c r="D95" s="14">
        <f>Temperaturverlauf!F94</f>
        <v>33.237533380975954</v>
      </c>
      <c r="E95">
        <f>Eingabemaske!$B$5</f>
        <v>0.745</v>
      </c>
      <c r="F95">
        <f>IF(Eingabemaske!$B$3="horizontal_Breite",Eingabemaske!$B$6,Eingabemaske!$B$7)</f>
        <v>0.5</v>
      </c>
      <c r="G95" s="4">
        <f>Eingabemaske!B$9/3600*(1/(F95*E95))</f>
        <v>5.9656972408650269E-2</v>
      </c>
      <c r="H95" s="4">
        <f t="shared" si="20"/>
        <v>994.637786149661</v>
      </c>
      <c r="I95" s="6">
        <f t="shared" si="21"/>
        <v>4179.3242952363262</v>
      </c>
      <c r="J95" s="12">
        <f t="shared" si="22"/>
        <v>0.62053048296185076</v>
      </c>
      <c r="K95" s="8">
        <f t="shared" si="23"/>
        <v>0.74618467930883647</v>
      </c>
      <c r="L95" s="10">
        <f t="shared" si="24"/>
        <v>7.5066327075836419E-7</v>
      </c>
      <c r="M95" s="10">
        <f t="shared" si="25"/>
        <v>3.3132762344797296E-4</v>
      </c>
      <c r="N95" s="12">
        <f t="shared" si="26"/>
        <v>5.0286692492184821</v>
      </c>
      <c r="O95" s="1">
        <f t="shared" si="37"/>
        <v>0.69215721199162406</v>
      </c>
      <c r="P95" s="12">
        <f t="shared" si="27"/>
        <v>0.65336783822708111</v>
      </c>
      <c r="Q95" s="10">
        <f>((9.807*Eingabemaske!$B$5^3)/(L95)^2)*M95*C95*N95</f>
        <v>109010052023.87878</v>
      </c>
      <c r="R95" s="10">
        <f t="shared" si="28"/>
        <v>39760.317124101959</v>
      </c>
      <c r="S95" s="10">
        <f t="shared" si="29"/>
        <v>75452093687.909836</v>
      </c>
      <c r="T95" s="14">
        <f t="shared" si="38"/>
        <v>2245.1956121560338</v>
      </c>
      <c r="U95" s="14">
        <f t="shared" si="30"/>
        <v>662.60900339629643</v>
      </c>
      <c r="V95" s="14">
        <f t="shared" si="31"/>
        <v>226.83532589048934</v>
      </c>
      <c r="W95" s="14">
        <f t="shared" si="32"/>
        <v>337.05407633274808</v>
      </c>
      <c r="X95" s="14">
        <f t="shared" si="33"/>
        <v>2249.6212536548956</v>
      </c>
      <c r="Y95" s="14">
        <f t="shared" si="39"/>
        <v>710.04472771142946</v>
      </c>
      <c r="Z95" s="14">
        <f t="shared" si="34"/>
        <v>2791.917126023433</v>
      </c>
      <c r="AA95" s="14">
        <f t="shared" si="35"/>
        <v>881.20879562257824</v>
      </c>
    </row>
    <row r="96" spans="2:27" x14ac:dyDescent="0.45">
      <c r="B96" s="4">
        <f>Temperaturverlauf!F95-Temperaturverlauf!E95</f>
        <v>9.816509263565397</v>
      </c>
      <c r="C96" s="4">
        <f t="shared" si="36"/>
        <v>9.816509263565397</v>
      </c>
      <c r="D96" s="14">
        <f>Temperaturverlauf!F95</f>
        <v>33.693555086129386</v>
      </c>
      <c r="E96">
        <f>Eingabemaske!$B$5</f>
        <v>0.745</v>
      </c>
      <c r="F96">
        <f>IF(Eingabemaske!$B$3="horizontal_Breite",Eingabemaske!$B$6,Eingabemaske!$B$7)</f>
        <v>0.5</v>
      </c>
      <c r="G96" s="4">
        <f>Eingabemaske!B$9/3600*(1/(F96*E96))</f>
        <v>5.9656972408650269E-2</v>
      </c>
      <c r="H96" s="4">
        <f t="shared" si="20"/>
        <v>994.48622110971041</v>
      </c>
      <c r="I96" s="6">
        <f t="shared" si="21"/>
        <v>4179.2850221969347</v>
      </c>
      <c r="J96" s="12">
        <f t="shared" si="22"/>
        <v>0.62123671487415477</v>
      </c>
      <c r="K96" s="8">
        <f t="shared" si="23"/>
        <v>0.73930220381577627</v>
      </c>
      <c r="L96" s="10">
        <f t="shared" si="24"/>
        <v>7.4385921686843478E-7</v>
      </c>
      <c r="M96" s="10">
        <f t="shared" si="25"/>
        <v>3.3514298126725872E-4</v>
      </c>
      <c r="N96" s="12">
        <f t="shared" si="26"/>
        <v>4.9766190174990754</v>
      </c>
      <c r="O96" s="1">
        <f t="shared" si="37"/>
        <v>0.69083600372306486</v>
      </c>
      <c r="P96" s="12">
        <f t="shared" si="27"/>
        <v>0.65191875876867544</v>
      </c>
      <c r="Q96" s="10">
        <f>((9.807*Eingabemaske!$B$5^3)/(L96)^2)*M96*C96*N96</f>
        <v>119990013067.32199</v>
      </c>
      <c r="R96" s="10">
        <f t="shared" si="28"/>
        <v>40124.347490994754</v>
      </c>
      <c r="S96" s="10">
        <f t="shared" si="29"/>
        <v>82893421114.107056</v>
      </c>
      <c r="T96" s="14">
        <f t="shared" si="38"/>
        <v>2316.7034263433916</v>
      </c>
      <c r="U96" s="14">
        <f t="shared" si="30"/>
        <v>682.96283428155687</v>
      </c>
      <c r="V96" s="14">
        <f t="shared" si="31"/>
        <v>227.08243147120976</v>
      </c>
      <c r="W96" s="14">
        <f t="shared" si="32"/>
        <v>338.39950645214543</v>
      </c>
      <c r="X96" s="14">
        <f t="shared" si="33"/>
        <v>2320.8993743566584</v>
      </c>
      <c r="Y96" s="14">
        <f t="shared" si="39"/>
        <v>728.26058541387874</v>
      </c>
      <c r="Z96" s="14">
        <f t="shared" si="34"/>
        <v>2883.6558057576231</v>
      </c>
      <c r="AA96" s="14">
        <f t="shared" si="35"/>
        <v>904.84442730969363</v>
      </c>
    </row>
    <row r="97" spans="2:27" x14ac:dyDescent="0.45">
      <c r="B97" s="4">
        <f>Temperaturverlauf!F96-Temperaturverlauf!E96</f>
        <v>10.51843462808516</v>
      </c>
      <c r="C97" s="4">
        <f t="shared" si="36"/>
        <v>10.51843462808516</v>
      </c>
      <c r="D97" s="14">
        <f>Temperaturverlauf!F96</f>
        <v>34.111604185764385</v>
      </c>
      <c r="E97">
        <f>Eingabemaske!$B$5</f>
        <v>0.745</v>
      </c>
      <c r="F97">
        <f>IF(Eingabemaske!$B$3="horizontal_Breite",Eingabemaske!$B$6,Eingabemaske!$B$7)</f>
        <v>0.5</v>
      </c>
      <c r="G97" s="4">
        <f>Eingabemaske!B$9/3600*(1/(F97*E97))</f>
        <v>5.9656972408650269E-2</v>
      </c>
      <c r="H97" s="4">
        <f t="shared" si="20"/>
        <v>994.34574696637389</v>
      </c>
      <c r="I97" s="6">
        <f t="shared" si="21"/>
        <v>4179.2547821900962</v>
      </c>
      <c r="J97" s="12">
        <f t="shared" si="22"/>
        <v>0.62188071830430669</v>
      </c>
      <c r="K97" s="8">
        <f t="shared" si="23"/>
        <v>0.73308128929296101</v>
      </c>
      <c r="L97" s="10">
        <f t="shared" si="24"/>
        <v>7.3770921484673946E-7</v>
      </c>
      <c r="M97" s="10">
        <f t="shared" si="25"/>
        <v>3.3861802444560537E-4</v>
      </c>
      <c r="N97" s="12">
        <f t="shared" si="26"/>
        <v>4.9296306975648916</v>
      </c>
      <c r="O97" s="1">
        <f t="shared" si="37"/>
        <v>0.68962818520195768</v>
      </c>
      <c r="P97" s="12">
        <f t="shared" si="27"/>
        <v>0.65059452274650476</v>
      </c>
      <c r="Q97" s="10">
        <f>((9.807*Eingabemaske!$B$5^3)/(L97)^2)*M97*C97*N97</f>
        <v>130830844903.58476</v>
      </c>
      <c r="R97" s="10">
        <f t="shared" si="28"/>
        <v>40459.126196389538</v>
      </c>
      <c r="S97" s="10">
        <f t="shared" si="29"/>
        <v>90224638139.297958</v>
      </c>
      <c r="T97" s="14">
        <f t="shared" si="38"/>
        <v>2383.0809921091945</v>
      </c>
      <c r="U97" s="14">
        <f t="shared" si="30"/>
        <v>701.84468304079019</v>
      </c>
      <c r="V97" s="14">
        <f t="shared" si="31"/>
        <v>227.30786210816058</v>
      </c>
      <c r="W97" s="14">
        <f t="shared" si="32"/>
        <v>339.62844775270338</v>
      </c>
      <c r="X97" s="14">
        <f t="shared" si="33"/>
        <v>2387.0805402885649</v>
      </c>
      <c r="Y97" s="14">
        <f t="shared" si="39"/>
        <v>745.28866778665736</v>
      </c>
      <c r="Z97" s="14">
        <f t="shared" si="34"/>
        <v>2968.9587220897706</v>
      </c>
      <c r="AA97" s="14">
        <f t="shared" si="35"/>
        <v>926.96130413445258</v>
      </c>
    </row>
    <row r="98" spans="2:27" x14ac:dyDescent="0.45">
      <c r="B98" s="4">
        <f>Temperaturverlauf!F97-Temperaturverlauf!E97</f>
        <v>10.313545646974887</v>
      </c>
      <c r="C98" s="4">
        <f t="shared" si="36"/>
        <v>10.313545646974887</v>
      </c>
      <c r="D98" s="14">
        <f>Temperaturverlauf!F97</f>
        <v>33.612689644179781</v>
      </c>
      <c r="E98">
        <f>Eingabemaske!$B$5</f>
        <v>0.745</v>
      </c>
      <c r="F98">
        <f>IF(Eingabemaske!$B$3="horizontal_Breite",Eingabemaske!$B$6,Eingabemaske!$B$7)</f>
        <v>0.5</v>
      </c>
      <c r="G98" s="4">
        <f>Eingabemaske!B$9/3600*(1/(F98*E98))</f>
        <v>5.9656972408650269E-2</v>
      </c>
      <c r="H98" s="4">
        <f t="shared" si="20"/>
        <v>994.51322523220449</v>
      </c>
      <c r="I98" s="6">
        <f t="shared" si="21"/>
        <v>4179.291504267685</v>
      </c>
      <c r="J98" s="12">
        <f t="shared" si="22"/>
        <v>0.62111176329180118</v>
      </c>
      <c r="K98" s="8">
        <f t="shared" si="23"/>
        <v>0.74051525997034195</v>
      </c>
      <c r="L98" s="10">
        <f t="shared" si="24"/>
        <v>7.4505844790881914E-7</v>
      </c>
      <c r="M98" s="10">
        <f t="shared" si="25"/>
        <v>3.3446830115298394E-4</v>
      </c>
      <c r="N98" s="12">
        <f t="shared" si="26"/>
        <v>4.9857880901064382</v>
      </c>
      <c r="O98" s="1">
        <f t="shared" si="37"/>
        <v>0.69107001060840478</v>
      </c>
      <c r="P98" s="12">
        <f t="shared" si="27"/>
        <v>0.65217537377021417</v>
      </c>
      <c r="Q98" s="10">
        <f>((9.807*Eingabemaske!$B$5^3)/(L98)^2)*M98*C98*N98</f>
        <v>125638019576.56854</v>
      </c>
      <c r="R98" s="10">
        <f t="shared" si="28"/>
        <v>40059.706561679493</v>
      </c>
      <c r="S98" s="10">
        <f t="shared" si="29"/>
        <v>86824667521.59819</v>
      </c>
      <c r="T98" s="14">
        <f t="shared" si="38"/>
        <v>2352.7627159997082</v>
      </c>
      <c r="U98" s="14">
        <f t="shared" si="30"/>
        <v>693.26853955821628</v>
      </c>
      <c r="V98" s="14">
        <f t="shared" si="31"/>
        <v>227.03870442249246</v>
      </c>
      <c r="W98" s="14">
        <f t="shared" si="32"/>
        <v>338.16129449426666</v>
      </c>
      <c r="X98" s="14">
        <f t="shared" si="33"/>
        <v>2356.8247265092646</v>
      </c>
      <c r="Y98" s="14">
        <f t="shared" si="39"/>
        <v>737.27989535275799</v>
      </c>
      <c r="Z98" s="14">
        <f t="shared" si="34"/>
        <v>2927.7031233037728</v>
      </c>
      <c r="AA98" s="14">
        <f t="shared" si="35"/>
        <v>915.86643168429237</v>
      </c>
    </row>
    <row r="99" spans="2:27" x14ac:dyDescent="0.45">
      <c r="B99" s="4">
        <f>Temperaturverlauf!F98-Temperaturverlauf!E98</f>
        <v>10.125634475689999</v>
      </c>
      <c r="C99" s="4">
        <f t="shared" si="36"/>
        <v>10.125634475689999</v>
      </c>
      <c r="D99" s="14">
        <f>Temperaturverlauf!F98</f>
        <v>33.125634475689999</v>
      </c>
      <c r="E99">
        <f>Eingabemaske!$B$5</f>
        <v>0.745</v>
      </c>
      <c r="F99">
        <f>IF(Eingabemaske!$B$3="horizontal_Breite",Eingabemaske!$B$6,Eingabemaske!$B$7)</f>
        <v>0.5</v>
      </c>
      <c r="G99" s="4">
        <f>Eingabemaske!B$9/3600*(1/(F99*E99))</f>
        <v>5.9656972408650269E-2</v>
      </c>
      <c r="H99" s="4">
        <f t="shared" si="20"/>
        <v>994.67470965098653</v>
      </c>
      <c r="I99" s="6">
        <f t="shared" si="21"/>
        <v>4179.3349497299159</v>
      </c>
      <c r="J99" s="12">
        <f t="shared" si="22"/>
        <v>0.62035659597555837</v>
      </c>
      <c r="K99" s="8">
        <f t="shared" si="23"/>
        <v>0.74788912164365817</v>
      </c>
      <c r="L99" s="10">
        <f t="shared" si="24"/>
        <v>7.5234829989758192E-7</v>
      </c>
      <c r="M99" s="10">
        <f t="shared" si="25"/>
        <v>3.3038742374478971E-4</v>
      </c>
      <c r="N99" s="12">
        <f t="shared" si="26"/>
        <v>5.0415699151100091</v>
      </c>
      <c r="O99" s="1">
        <f t="shared" si="37"/>
        <v>0.69248199898673146</v>
      </c>
      <c r="P99" s="12">
        <f t="shared" si="27"/>
        <v>0.65372414300656234</v>
      </c>
      <c r="Q99" s="10">
        <f>((9.807*Eingabemaske!$B$5^3)/(L99)^2)*M99*C99*N99</f>
        <v>120831078865.72639</v>
      </c>
      <c r="R99" s="10">
        <f t="shared" si="28"/>
        <v>39671.175841426477</v>
      </c>
      <c r="S99" s="10">
        <f t="shared" si="29"/>
        <v>83673347032.661621</v>
      </c>
      <c r="T99" s="14">
        <f t="shared" si="38"/>
        <v>2323.9465412038194</v>
      </c>
      <c r="U99" s="14">
        <f t="shared" si="30"/>
        <v>685.11595052629218</v>
      </c>
      <c r="V99" s="14">
        <f t="shared" si="31"/>
        <v>226.77449785360525</v>
      </c>
      <c r="W99" s="14">
        <f t="shared" si="32"/>
        <v>336.72315633895795</v>
      </c>
      <c r="X99" s="14">
        <f t="shared" si="33"/>
        <v>2328.068734618495</v>
      </c>
      <c r="Y99" s="14">
        <f t="shared" si="39"/>
        <v>729.66985916124258</v>
      </c>
      <c r="Z99" s="14">
        <f t="shared" si="34"/>
        <v>2888.4655908101104</v>
      </c>
      <c r="AA99" s="14">
        <f t="shared" si="35"/>
        <v>905.31102003046703</v>
      </c>
    </row>
    <row r="100" spans="2:27" x14ac:dyDescent="0.45">
      <c r="B100" s="4">
        <f>Temperaturverlauf!F99-Temperaturverlauf!E99</f>
        <v>9.9486127539988694</v>
      </c>
      <c r="C100" s="4">
        <f t="shared" si="36"/>
        <v>9.9486127539988694</v>
      </c>
      <c r="D100" s="14">
        <f>Temperaturverlauf!F99</f>
        <v>32.649468756793979</v>
      </c>
      <c r="E100">
        <f>Eingabemaske!$B$5</f>
        <v>0.745</v>
      </c>
      <c r="F100">
        <f>IF(Eingabemaske!$B$3="horizontal_Breite",Eingabemaske!$B$6,Eingabemaske!$B$7)</f>
        <v>0.5</v>
      </c>
      <c r="G100" s="4">
        <f>Eingabemaske!B$9/3600*(1/(F100*E100))</f>
        <v>5.9656972408650269E-2</v>
      </c>
      <c r="H100" s="4">
        <f t="shared" si="20"/>
        <v>994.83064438774568</v>
      </c>
      <c r="I100" s="6">
        <f t="shared" si="21"/>
        <v>4179.3848456030682</v>
      </c>
      <c r="J100" s="12">
        <f t="shared" si="22"/>
        <v>0.61961406251901274</v>
      </c>
      <c r="K100" s="8">
        <f t="shared" si="23"/>
        <v>0.7552119797325143</v>
      </c>
      <c r="L100" s="10">
        <f t="shared" si="24"/>
        <v>7.5958780078030846E-7</v>
      </c>
      <c r="M100" s="10">
        <f t="shared" si="25"/>
        <v>3.2636876815742846E-4</v>
      </c>
      <c r="N100" s="12">
        <f t="shared" si="26"/>
        <v>5.0970422523214873</v>
      </c>
      <c r="O100" s="1">
        <f t="shared" si="37"/>
        <v>0.69386666912520734</v>
      </c>
      <c r="P100" s="12">
        <f t="shared" si="27"/>
        <v>0.65524355359747877</v>
      </c>
      <c r="Q100" s="10">
        <f>((9.807*Eingabemaske!$B$5^3)/(L100)^2)*M100*C100*N100</f>
        <v>116315712026.70013</v>
      </c>
      <c r="R100" s="10">
        <f t="shared" si="28"/>
        <v>39292.666096570632</v>
      </c>
      <c r="S100" s="10">
        <f t="shared" si="29"/>
        <v>80707595670.893234</v>
      </c>
      <c r="T100" s="14">
        <f t="shared" si="38"/>
        <v>2296.1586383432655</v>
      </c>
      <c r="U100" s="14">
        <f t="shared" si="30"/>
        <v>677.25214534649308</v>
      </c>
      <c r="V100" s="14">
        <f t="shared" si="31"/>
        <v>226.51479458497982</v>
      </c>
      <c r="W100" s="14">
        <f t="shared" si="32"/>
        <v>335.31154811468855</v>
      </c>
      <c r="X100" s="14">
        <f t="shared" si="33"/>
        <v>2300.3400949308534</v>
      </c>
      <c r="Y100" s="14">
        <f t="shared" si="39"/>
        <v>722.33700038700999</v>
      </c>
      <c r="Z100" s="14">
        <f t="shared" si="34"/>
        <v>2850.6461427909549</v>
      </c>
      <c r="AA100" s="14">
        <f t="shared" si="35"/>
        <v>895.14032663518583</v>
      </c>
    </row>
    <row r="101" spans="2:27" x14ac:dyDescent="0.45">
      <c r="B101" s="4">
        <f>Temperaturverlauf!F100-Temperaturverlauf!E100</f>
        <v>9.7767163842544669</v>
      </c>
      <c r="C101" s="4">
        <f t="shared" si="36"/>
        <v>9.7767163842544669</v>
      </c>
      <c r="D101" s="14">
        <f>Temperaturverlauf!F100</f>
        <v>32.183546826575245</v>
      </c>
      <c r="E101">
        <f>Eingabemaske!$B$5</f>
        <v>0.745</v>
      </c>
      <c r="F101">
        <f>IF(Eingabemaske!$B$3="horizontal_Breite",Eingabemaske!$B$6,Eingabemaske!$B$7)</f>
        <v>0.5</v>
      </c>
      <c r="G101" s="4">
        <f>Eingabemaske!B$9/3600*(1/(F101*E101))</f>
        <v>5.9656972408650269E-2</v>
      </c>
      <c r="H101" s="4">
        <f t="shared" si="20"/>
        <v>994.98135270326281</v>
      </c>
      <c r="I101" s="6">
        <f t="shared" si="21"/>
        <v>4179.4409315327612</v>
      </c>
      <c r="J101" s="12">
        <f t="shared" si="22"/>
        <v>0.6188834724475164</v>
      </c>
      <c r="K101" s="8">
        <f t="shared" si="23"/>
        <v>0.76248866984364672</v>
      </c>
      <c r="L101" s="10">
        <f t="shared" si="24"/>
        <v>7.6678175780457352E-7</v>
      </c>
      <c r="M101" s="10">
        <f t="shared" si="25"/>
        <v>3.2240825957257019E-4</v>
      </c>
      <c r="N101" s="12">
        <f t="shared" si="26"/>
        <v>5.152239236318481</v>
      </c>
      <c r="O101" s="1">
        <f t="shared" si="37"/>
        <v>0.69522563242278246</v>
      </c>
      <c r="P101" s="12">
        <f t="shared" si="27"/>
        <v>0.65673533771389625</v>
      </c>
      <c r="Q101" s="10">
        <f>((9.807*Eingabemaske!$B$5^3)/(L101)^2)*M101*C101*N101</f>
        <v>112009960925.90527</v>
      </c>
      <c r="R101" s="10">
        <f t="shared" si="28"/>
        <v>38923.578443147046</v>
      </c>
      <c r="S101" s="10">
        <f t="shared" si="29"/>
        <v>77872195922.363647</v>
      </c>
      <c r="T101" s="14">
        <f t="shared" si="38"/>
        <v>2268.948090988757</v>
      </c>
      <c r="U101" s="14">
        <f t="shared" si="30"/>
        <v>669.54867898710825</v>
      </c>
      <c r="V101" s="14">
        <f t="shared" si="31"/>
        <v>226.25931418999249</v>
      </c>
      <c r="W101" s="14">
        <f t="shared" si="32"/>
        <v>333.92490065483071</v>
      </c>
      <c r="X101" s="14">
        <f t="shared" si="33"/>
        <v>2273.1893603731714</v>
      </c>
      <c r="Y101" s="14">
        <f t="shared" si="39"/>
        <v>715.16689410037702</v>
      </c>
      <c r="Z101" s="14">
        <f t="shared" si="34"/>
        <v>2813.6786497569942</v>
      </c>
      <c r="AA101" s="14">
        <f t="shared" si="35"/>
        <v>885.20994160069313</v>
      </c>
    </row>
    <row r="102" spans="2:27" x14ac:dyDescent="0.45">
      <c r="B102" s="4">
        <f>Temperaturverlauf!F101-Temperaturverlauf!E101</f>
        <v>9.6045706023569934</v>
      </c>
      <c r="C102" s="4">
        <f t="shared" si="36"/>
        <v>9.6045706023569934</v>
      </c>
      <c r="D102" s="14">
        <f>Temperaturverlauf!F101</f>
        <v>31.727524779793004</v>
      </c>
      <c r="E102">
        <f>Eingabemaske!$B$5</f>
        <v>0.745</v>
      </c>
      <c r="F102">
        <f>IF(Eingabemaske!$B$3="horizontal_Breite",Eingabemaske!$B$6,Eingabemaske!$B$7)</f>
        <v>0.5</v>
      </c>
      <c r="G102" s="4">
        <f>Eingabemaske!B$9/3600*(1/(F102*E102))</f>
        <v>5.9656972408650269E-2</v>
      </c>
      <c r="H102" s="4">
        <f t="shared" si="20"/>
        <v>995.12705092798194</v>
      </c>
      <c r="I102" s="6">
        <f t="shared" si="21"/>
        <v>4179.5029380605656</v>
      </c>
      <c r="J102" s="12">
        <f t="shared" si="22"/>
        <v>0.61816457937796865</v>
      </c>
      <c r="K102" s="8">
        <f t="shared" si="23"/>
        <v>0.76971973422831041</v>
      </c>
      <c r="L102" s="10">
        <f t="shared" si="24"/>
        <v>7.7393073223219979E-7</v>
      </c>
      <c r="M102" s="10">
        <f t="shared" si="25"/>
        <v>3.1850427717625634E-4</v>
      </c>
      <c r="N102" s="12">
        <f t="shared" si="26"/>
        <v>5.20716264325503</v>
      </c>
      <c r="O102" s="1">
        <f t="shared" si="37"/>
        <v>0.69655964340951182</v>
      </c>
      <c r="P102" s="12">
        <f t="shared" si="27"/>
        <v>0.65820028992010082</v>
      </c>
      <c r="Q102" s="10">
        <f>((9.807*Eingabemaske!$B$5^3)/(L102)^2)*M102*C102*N102</f>
        <v>107843797820.27829</v>
      </c>
      <c r="R102" s="10">
        <f t="shared" si="28"/>
        <v>38563.560462582092</v>
      </c>
      <c r="S102" s="10">
        <f t="shared" si="29"/>
        <v>75119637353.620529</v>
      </c>
      <c r="T102" s="14">
        <f t="shared" si="38"/>
        <v>2241.8931701179968</v>
      </c>
      <c r="U102" s="14">
        <f t="shared" si="30"/>
        <v>661.88524602705809</v>
      </c>
      <c r="V102" s="14">
        <f t="shared" si="31"/>
        <v>226.00793598053096</v>
      </c>
      <c r="W102" s="14">
        <f t="shared" si="32"/>
        <v>332.56251355533271</v>
      </c>
      <c r="X102" s="14">
        <f t="shared" si="33"/>
        <v>2246.1963510509349</v>
      </c>
      <c r="Y102" s="14">
        <f t="shared" si="39"/>
        <v>708.0537614811908</v>
      </c>
      <c r="Z102" s="14">
        <f t="shared" si="34"/>
        <v>2777.0380450954585</v>
      </c>
      <c r="AA102" s="14">
        <f t="shared" si="35"/>
        <v>875.38751128601768</v>
      </c>
    </row>
    <row r="103" spans="2:27" x14ac:dyDescent="0.45">
      <c r="B103" s="4">
        <f>Temperaturverlauf!F102-Temperaturverlauf!E102</f>
        <v>9.4272509992795577</v>
      </c>
      <c r="C103" s="4">
        <f t="shared" si="36"/>
        <v>9.4272509992795577</v>
      </c>
      <c r="D103" s="14">
        <f>Temperaturverlauf!F102</f>
        <v>31.281335409017913</v>
      </c>
      <c r="E103">
        <f>Eingabemaske!$B$5</f>
        <v>0.745</v>
      </c>
      <c r="F103">
        <f>IF(Eingabemaske!$B$3="horizontal_Breite",Eingabemaske!$B$6,Eingabemaske!$B$7)</f>
        <v>0.5</v>
      </c>
      <c r="G103" s="4">
        <f>Eingabemaske!B$9/3600*(1/(F103*E103))</f>
        <v>5.9656972408650269E-2</v>
      </c>
      <c r="H103" s="4">
        <f t="shared" si="20"/>
        <v>995.26786244389109</v>
      </c>
      <c r="I103" s="6">
        <f t="shared" si="21"/>
        <v>4179.5705673862376</v>
      </c>
      <c r="J103" s="12">
        <f t="shared" si="22"/>
        <v>0.61745755521093715</v>
      </c>
      <c r="K103" s="8">
        <f t="shared" si="23"/>
        <v>0.77690147202890159</v>
      </c>
      <c r="L103" s="10">
        <f t="shared" si="24"/>
        <v>7.8103108877399025E-7</v>
      </c>
      <c r="M103" s="10">
        <f t="shared" si="25"/>
        <v>3.1465752791267872E-4</v>
      </c>
      <c r="N103" s="12">
        <f t="shared" si="26"/>
        <v>5.2617820512928901</v>
      </c>
      <c r="O103" s="1">
        <f t="shared" si="37"/>
        <v>0.69786865972653966</v>
      </c>
      <c r="P103" s="12">
        <f t="shared" si="27"/>
        <v>0.65963833118719506</v>
      </c>
      <c r="Q103" s="10">
        <f>((9.807*Eingabemaske!$B$5^3)/(L103)^2)*M103*C103*N103</f>
        <v>103758671587.46992</v>
      </c>
      <c r="R103" s="10">
        <f t="shared" si="28"/>
        <v>38212.482243065402</v>
      </c>
      <c r="S103" s="10">
        <f t="shared" si="29"/>
        <v>72409925075.75383</v>
      </c>
      <c r="T103" s="14">
        <f t="shared" si="38"/>
        <v>2214.6058989244439</v>
      </c>
      <c r="U103" s="14">
        <f t="shared" si="30"/>
        <v>654.15100520681892</v>
      </c>
      <c r="V103" s="14">
        <f t="shared" si="31"/>
        <v>225.76068945913363</v>
      </c>
      <c r="W103" s="14">
        <f t="shared" si="32"/>
        <v>331.22449776408234</v>
      </c>
      <c r="X103" s="14">
        <f t="shared" si="33"/>
        <v>2218.9746993855501</v>
      </c>
      <c r="Y103" s="14">
        <f t="shared" si="39"/>
        <v>700.90158315001918</v>
      </c>
      <c r="Z103" s="14">
        <f t="shared" si="34"/>
        <v>2740.2453859150519</v>
      </c>
      <c r="AA103" s="14">
        <f t="shared" si="35"/>
        <v>865.55395595057246</v>
      </c>
    </row>
    <row r="104" spans="2:27" x14ac:dyDescent="0.45">
      <c r="B104" s="4">
        <f>Temperaturverlauf!F103-Temperaturverlauf!E103</f>
        <v>9.2403391237055779</v>
      </c>
      <c r="C104" s="4">
        <f t="shared" si="36"/>
        <v>9.2403391237055779</v>
      </c>
      <c r="D104" s="14">
        <f>Temperaturverlauf!F103</f>
        <v>30.845160699203475</v>
      </c>
      <c r="E104">
        <f>Eingabemaske!$B$5</f>
        <v>0.745</v>
      </c>
      <c r="F104">
        <f>IF(Eingabemaske!$B$3="horizontal_Breite",Eingabemaske!$B$6,Eingabemaske!$B$7)</f>
        <v>0.5</v>
      </c>
      <c r="G104" s="4">
        <f>Eingabemaske!B$9/3600*(1/(F104*E104))</f>
        <v>5.9656972408650269E-2</v>
      </c>
      <c r="H104" s="4">
        <f t="shared" si="20"/>
        <v>995.40383161028228</v>
      </c>
      <c r="I104" s="6">
        <f t="shared" si="21"/>
        <v>4179.6434768838089</v>
      </c>
      <c r="J104" s="12">
        <f t="shared" si="22"/>
        <v>0.61676295805427128</v>
      </c>
      <c r="K104" s="8">
        <f t="shared" si="23"/>
        <v>0.78402606597641633</v>
      </c>
      <c r="L104" s="10">
        <f t="shared" si="24"/>
        <v>7.8807512039072421E-7</v>
      </c>
      <c r="M104" s="10">
        <f t="shared" si="25"/>
        <v>3.1087088909622371E-4</v>
      </c>
      <c r="N104" s="12">
        <f t="shared" si="26"/>
        <v>5.3160355989117543</v>
      </c>
      <c r="O104" s="1">
        <f t="shared" si="37"/>
        <v>0.69915191127372089</v>
      </c>
      <c r="P104" s="12">
        <f t="shared" si="27"/>
        <v>0.66104858324256399</v>
      </c>
      <c r="Q104" s="10">
        <f>((9.807*Eingabemaske!$B$5^3)/(L104)^2)*M104*C104*N104</f>
        <v>99706989967.500137</v>
      </c>
      <c r="R104" s="10">
        <f t="shared" si="28"/>
        <v>37870.411134791029</v>
      </c>
      <c r="S104" s="10">
        <f t="shared" si="29"/>
        <v>69710332603.127441</v>
      </c>
      <c r="T104" s="14">
        <f t="shared" si="38"/>
        <v>2186.7349084793159</v>
      </c>
      <c r="U104" s="14">
        <f t="shared" si="30"/>
        <v>646.24541428963062</v>
      </c>
      <c r="V104" s="14">
        <f t="shared" si="31"/>
        <v>225.51774288872306</v>
      </c>
      <c r="W104" s="14">
        <f t="shared" si="32"/>
        <v>329.91170826592793</v>
      </c>
      <c r="X104" s="14">
        <f t="shared" si="33"/>
        <v>2191.1746974823632</v>
      </c>
      <c r="Y104" s="14">
        <f t="shared" si="39"/>
        <v>693.62481945502884</v>
      </c>
      <c r="Z104" s="14">
        <f t="shared" si="34"/>
        <v>2702.8707760657908</v>
      </c>
      <c r="AA104" s="14">
        <f t="shared" si="35"/>
        <v>855.60419085388685</v>
      </c>
    </row>
    <row r="105" spans="2:27" x14ac:dyDescent="0.45">
      <c r="B105" s="4">
        <f>Temperaturverlauf!F104-Temperaturverlauf!E104</f>
        <v>9.0399714393986912</v>
      </c>
      <c r="C105" s="4">
        <f t="shared" si="36"/>
        <v>9.0399714393986912</v>
      </c>
      <c r="D105" s="14">
        <f>Temperaturverlauf!F104</f>
        <v>30.4194020703159</v>
      </c>
      <c r="E105">
        <f>Eingabemaske!$B$5</f>
        <v>0.745</v>
      </c>
      <c r="F105">
        <f>IF(Eingabemaske!$B$3="horizontal_Breite",Eingabemaske!$B$6,Eingabemaske!$B$7)</f>
        <v>0.5</v>
      </c>
      <c r="G105" s="4">
        <f>Eingabemaske!B$9/3600*(1/(F105*E105))</f>
        <v>5.9656972408650269E-2</v>
      </c>
      <c r="H105" s="4">
        <f t="shared" si="20"/>
        <v>995.53493752672557</v>
      </c>
      <c r="I105" s="6">
        <f t="shared" si="21"/>
        <v>4179.7212656880283</v>
      </c>
      <c r="J105" s="12">
        <f t="shared" si="22"/>
        <v>0.61608169425400416</v>
      </c>
      <c r="K105" s="8">
        <f t="shared" si="23"/>
        <v>0.79108178764643788</v>
      </c>
      <c r="L105" s="10">
        <f t="shared" si="24"/>
        <v>7.9505125058627216E-7</v>
      </c>
      <c r="M105" s="10">
        <f t="shared" si="25"/>
        <v>3.0714922032591533E-4</v>
      </c>
      <c r="N105" s="12">
        <f t="shared" si="26"/>
        <v>5.3698313618019986</v>
      </c>
      <c r="O105" s="1">
        <f t="shared" si="37"/>
        <v>0.70040797799667753</v>
      </c>
      <c r="P105" s="12">
        <f t="shared" si="27"/>
        <v>0.66242945268672226</v>
      </c>
      <c r="Q105" s="10">
        <f>((9.807*Eingabemaske!$B$5^3)/(L105)^2)*M105*C105*N105</f>
        <v>95651517858.151276</v>
      </c>
      <c r="R105" s="10">
        <f t="shared" si="28"/>
        <v>37537.585384548744</v>
      </c>
      <c r="S105" s="10">
        <f t="shared" si="29"/>
        <v>66995086215.340828</v>
      </c>
      <c r="T105" s="14">
        <f t="shared" si="38"/>
        <v>2157.9666888211113</v>
      </c>
      <c r="U105" s="14">
        <f t="shared" si="30"/>
        <v>638.0786049104222</v>
      </c>
      <c r="V105" s="14">
        <f t="shared" si="31"/>
        <v>225.27939003598189</v>
      </c>
      <c r="W105" s="14">
        <f t="shared" si="32"/>
        <v>328.62566736354637</v>
      </c>
      <c r="X105" s="14">
        <f t="shared" si="33"/>
        <v>2162.4845516596001</v>
      </c>
      <c r="Y105" s="14">
        <f t="shared" si="39"/>
        <v>686.14876594354098</v>
      </c>
      <c r="Z105" s="14">
        <f t="shared" si="34"/>
        <v>2664.534292769114</v>
      </c>
      <c r="AA105" s="14">
        <f t="shared" si="35"/>
        <v>845.44738846558175</v>
      </c>
    </row>
    <row r="106" spans="2:27" x14ac:dyDescent="0.45">
      <c r="B106" s="4">
        <f>Temperaturverlauf!F105-Temperaturverlauf!E105</f>
        <v>8.8228805743280319</v>
      </c>
      <c r="C106" s="4">
        <f t="shared" si="36"/>
        <v>8.8228805743280319</v>
      </c>
      <c r="D106" s="14">
        <f>Temperaturverlauf!F105</f>
        <v>30.004648651876273</v>
      </c>
      <c r="E106">
        <f>Eingabemaske!$B$5</f>
        <v>0.745</v>
      </c>
      <c r="F106">
        <f>IF(Eingabemaske!$B$3="horizontal_Breite",Eingabemaske!$B$6,Eingabemaske!$B$7)</f>
        <v>0.5</v>
      </c>
      <c r="G106" s="4">
        <f>Eingabemaske!B$9/3600*(1/(F106*E106))</f>
        <v>5.9656972408650269E-2</v>
      </c>
      <c r="H106" s="4">
        <f t="shared" si="20"/>
        <v>995.66110749450047</v>
      </c>
      <c r="I106" s="6">
        <f t="shared" si="21"/>
        <v>4179.8034646860879</v>
      </c>
      <c r="J106" s="12">
        <f t="shared" si="22"/>
        <v>0.61541497503288345</v>
      </c>
      <c r="K106" s="8">
        <f t="shared" si="23"/>
        <v>0.798053282418555</v>
      </c>
      <c r="L106" s="10">
        <f t="shared" si="24"/>
        <v>8.0194431437630489E-7</v>
      </c>
      <c r="M106" s="10">
        <f t="shared" si="25"/>
        <v>3.0349914581661723E-4</v>
      </c>
      <c r="N106" s="12">
        <f t="shared" si="26"/>
        <v>5.4230493621934679</v>
      </c>
      <c r="O106" s="1">
        <f t="shared" si="37"/>
        <v>0.70163487553913162</v>
      </c>
      <c r="P106" s="12">
        <f t="shared" si="27"/>
        <v>0.66377872403989679</v>
      </c>
      <c r="Q106" s="10">
        <f>((9.807*Eingabemaske!$B$5^3)/(L106)^2)*M106*C106*N106</f>
        <v>91564683702.665558</v>
      </c>
      <c r="R106" s="10">
        <f t="shared" si="28"/>
        <v>37214.386887900204</v>
      </c>
      <c r="S106" s="10">
        <f t="shared" si="29"/>
        <v>64244975453.499702</v>
      </c>
      <c r="T106" s="14">
        <f t="shared" si="38"/>
        <v>2128.0254072905382</v>
      </c>
      <c r="U106" s="14">
        <f t="shared" si="30"/>
        <v>629.57134636652506</v>
      </c>
      <c r="V106" s="14">
        <f t="shared" si="31"/>
        <v>225.04603519037789</v>
      </c>
      <c r="W106" s="14">
        <f t="shared" si="32"/>
        <v>327.36847930672064</v>
      </c>
      <c r="X106" s="14">
        <f t="shared" si="33"/>
        <v>2132.6302159129291</v>
      </c>
      <c r="Y106" s="14">
        <f t="shared" si="39"/>
        <v>678.40958728554972</v>
      </c>
      <c r="Z106" s="14">
        <f t="shared" si="34"/>
        <v>2624.905142160856</v>
      </c>
      <c r="AA106" s="14">
        <f t="shared" si="35"/>
        <v>835.0068384428107</v>
      </c>
    </row>
    <row r="107" spans="2:27" x14ac:dyDescent="0.45">
      <c r="B107" s="4">
        <f>Temperaturverlauf!F106-Temperaturverlauf!E106</f>
        <v>8.5864279770631882</v>
      </c>
      <c r="C107" s="4">
        <f t="shared" si="36"/>
        <v>8.5864279770631882</v>
      </c>
      <c r="D107" s="14">
        <f>Temperaturverlauf!F106</f>
        <v>29.601643953544738</v>
      </c>
      <c r="E107">
        <f>Eingabemaske!$B$5</f>
        <v>0.745</v>
      </c>
      <c r="F107">
        <f>IF(Eingabemaske!$B$3="horizontal_Breite",Eingabemaske!$B$6,Eingabemaske!$B$7)</f>
        <v>0.5</v>
      </c>
      <c r="G107" s="4">
        <f>Eingabemaske!B$9/3600*(1/(F107*E107))</f>
        <v>5.9656972408650269E-2</v>
      </c>
      <c r="H107" s="4">
        <f t="shared" si="20"/>
        <v>995.78223001766935</v>
      </c>
      <c r="I107" s="6">
        <f t="shared" si="21"/>
        <v>4179.8895302328228</v>
      </c>
      <c r="J107" s="12">
        <f t="shared" si="22"/>
        <v>0.61476426837010922</v>
      </c>
      <c r="K107" s="8">
        <f t="shared" si="23"/>
        <v>0.8049219338933401</v>
      </c>
      <c r="L107" s="10">
        <f t="shared" si="24"/>
        <v>8.0873591775081502E-7</v>
      </c>
      <c r="M107" s="10">
        <f t="shared" si="25"/>
        <v>2.9992880900519447E-4</v>
      </c>
      <c r="N107" s="12">
        <f t="shared" si="26"/>
        <v>5.4755442140279165</v>
      </c>
      <c r="O107" s="1">
        <f t="shared" si="37"/>
        <v>0.70283014774272845</v>
      </c>
      <c r="P107" s="12">
        <f t="shared" si="27"/>
        <v>0.66509366061132658</v>
      </c>
      <c r="Q107" s="10">
        <f>((9.807*Eingabemaske!$B$5^3)/(L107)^2)*M107*C107*N107</f>
        <v>87427796969.776978</v>
      </c>
      <c r="R107" s="10">
        <f t="shared" si="28"/>
        <v>36901.313357091421</v>
      </c>
      <c r="S107" s="10">
        <f t="shared" si="29"/>
        <v>61446891461.089622</v>
      </c>
      <c r="T107" s="14">
        <f t="shared" si="38"/>
        <v>2096.6715010534053</v>
      </c>
      <c r="U107" s="14">
        <f t="shared" si="30"/>
        <v>620.65465733376709</v>
      </c>
      <c r="V107" s="14">
        <f t="shared" si="31"/>
        <v>224.81817660925137</v>
      </c>
      <c r="W107" s="14">
        <f t="shared" si="32"/>
        <v>326.14273727855732</v>
      </c>
      <c r="X107" s="14">
        <f t="shared" si="33"/>
        <v>2101.3740112108444</v>
      </c>
      <c r="Y107" s="14">
        <f t="shared" si="39"/>
        <v>670.3540816713604</v>
      </c>
      <c r="Z107" s="14">
        <f t="shared" si="34"/>
        <v>2583.6993131479931</v>
      </c>
      <c r="AA107" s="14">
        <f t="shared" si="35"/>
        <v>824.2194731352206</v>
      </c>
    </row>
    <row r="108" spans="2:27" x14ac:dyDescent="0.45">
      <c r="B108" s="4">
        <f>Temperaturverlauf!F107-Temperaturverlauf!E107</f>
        <v>8.3286272846015272</v>
      </c>
      <c r="C108" s="4">
        <f t="shared" si="36"/>
        <v>8.3286272846015272</v>
      </c>
      <c r="D108" s="14">
        <f>Temperaturverlauf!F107</f>
        <v>29.211251364944879</v>
      </c>
      <c r="E108">
        <f>Eingabemaske!$B$5</f>
        <v>0.745</v>
      </c>
      <c r="F108">
        <f>IF(Eingabemaske!$B$3="horizontal_Breite",Eingabemaske!$B$6,Eingabemaske!$B$7)</f>
        <v>0.5</v>
      </c>
      <c r="G108" s="4">
        <f>Eingabemaske!B$9/3600*(1/(F108*E108))</f>
        <v>5.9656972408650269E-2</v>
      </c>
      <c r="H108" s="4">
        <f t="shared" si="20"/>
        <v>995.89816717759027</v>
      </c>
      <c r="I108" s="6">
        <f t="shared" si="21"/>
        <v>4179.9788418534827</v>
      </c>
      <c r="J108" s="12">
        <f t="shared" si="22"/>
        <v>0.61413124688892817</v>
      </c>
      <c r="K108" s="8">
        <f t="shared" si="23"/>
        <v>0.81166630570816645</v>
      </c>
      <c r="L108" s="10">
        <f t="shared" si="24"/>
        <v>8.1540487366482605E-7</v>
      </c>
      <c r="M108" s="10">
        <f t="shared" si="25"/>
        <v>2.9644760208729243E-4</v>
      </c>
      <c r="N108" s="12">
        <f t="shared" si="26"/>
        <v>5.5271483933156658</v>
      </c>
      <c r="O108" s="1">
        <f t="shared" si="37"/>
        <v>0.70399096474637535</v>
      </c>
      <c r="P108" s="12">
        <f t="shared" si="27"/>
        <v>0.66637111182688991</v>
      </c>
      <c r="Q108" s="10">
        <f>((9.807*Eingabemaske!$B$5^3)/(L108)^2)*M108*C108*N108</f>
        <v>83230189143.018448</v>
      </c>
      <c r="R108" s="10">
        <f t="shared" si="28"/>
        <v>36598.950247973262</v>
      </c>
      <c r="S108" s="10">
        <f t="shared" si="29"/>
        <v>58593301150.816849</v>
      </c>
      <c r="T108" s="14">
        <f t="shared" si="38"/>
        <v>2063.6992609728914</v>
      </c>
      <c r="U108" s="14">
        <f t="shared" si="30"/>
        <v>611.26912734987229</v>
      </c>
      <c r="V108" s="14">
        <f t="shared" si="31"/>
        <v>224.59638858855979</v>
      </c>
      <c r="W108" s="14">
        <f t="shared" si="32"/>
        <v>324.95142399520398</v>
      </c>
      <c r="X108" s="14">
        <f t="shared" si="33"/>
        <v>2068.5122480876985</v>
      </c>
      <c r="Y108" s="14">
        <f t="shared" si="39"/>
        <v>661.9392316840507</v>
      </c>
      <c r="Z108" s="14">
        <f t="shared" si="34"/>
        <v>2540.6760122462365</v>
      </c>
      <c r="AA108" s="14">
        <f t="shared" si="35"/>
        <v>813.03513143765031</v>
      </c>
    </row>
    <row r="109" spans="2:27" x14ac:dyDescent="0.45">
      <c r="B109" s="4">
        <f>Temperaturverlauf!F108-Temperaturverlauf!E108</f>
        <v>8.0481579001620922</v>
      </c>
      <c r="C109" s="4">
        <f t="shared" si="36"/>
        <v>8.0481579001620922</v>
      </c>
      <c r="D109" s="14">
        <f>Temperaturverlauf!F108</f>
        <v>28.83441897340008</v>
      </c>
      <c r="E109">
        <f>Eingabemaske!$B$5</f>
        <v>0.745</v>
      </c>
      <c r="F109">
        <f>IF(Eingabemaske!$B$3="horizontal_Breite",Eingabemaske!$B$6,Eingabemaske!$B$7)</f>
        <v>0.5</v>
      </c>
      <c r="G109" s="4">
        <f>Eingabemaske!B$9/3600*(1/(F109*E109))</f>
        <v>5.9656972408650269E-2</v>
      </c>
      <c r="H109" s="4">
        <f t="shared" si="20"/>
        <v>996.00876621977716</v>
      </c>
      <c r="I109" s="6">
        <f t="shared" si="21"/>
        <v>4180.0707041059622</v>
      </c>
      <c r="J109" s="12">
        <f t="shared" si="22"/>
        <v>0.61351773264341103</v>
      </c>
      <c r="K109" s="8">
        <f t="shared" si="23"/>
        <v>0.81826265649306462</v>
      </c>
      <c r="L109" s="10">
        <f t="shared" si="24"/>
        <v>8.21927710422095E-7</v>
      </c>
      <c r="M109" s="10">
        <f t="shared" si="25"/>
        <v>2.9306587396763867E-4</v>
      </c>
      <c r="N109" s="12">
        <f t="shared" si="26"/>
        <v>5.5776761055500952</v>
      </c>
      <c r="O109" s="1">
        <f t="shared" si="37"/>
        <v>0.70511422523020273</v>
      </c>
      <c r="P109" s="12">
        <f t="shared" si="27"/>
        <v>0.66760762541644192</v>
      </c>
      <c r="Q109" s="10">
        <f>((9.807*Eingabemaske!$B$5^3)/(L109)^2)*M109*C109*N109</f>
        <v>78968298088.237854</v>
      </c>
      <c r="R109" s="10">
        <f t="shared" si="28"/>
        <v>36307.942818633725</v>
      </c>
      <c r="S109" s="10">
        <f t="shared" si="29"/>
        <v>55681670324.235535</v>
      </c>
      <c r="T109" s="14">
        <f t="shared" si="38"/>
        <v>2028.9336168040716</v>
      </c>
      <c r="U109" s="14">
        <f t="shared" si="30"/>
        <v>601.36400775441973</v>
      </c>
      <c r="V109" s="14">
        <f t="shared" si="31"/>
        <v>224.38130240711644</v>
      </c>
      <c r="W109" s="14">
        <f t="shared" si="32"/>
        <v>323.79780740483284</v>
      </c>
      <c r="X109" s="14">
        <f t="shared" si="33"/>
        <v>2033.8720634879421</v>
      </c>
      <c r="Y109" s="14">
        <f t="shared" si="39"/>
        <v>653.13159840126309</v>
      </c>
      <c r="Z109" s="14">
        <f t="shared" si="34"/>
        <v>2495.6331537557958</v>
      </c>
      <c r="AA109" s="14">
        <f t="shared" si="35"/>
        <v>801.41563473781969</v>
      </c>
    </row>
    <row r="110" spans="2:27" x14ac:dyDescent="0.45">
      <c r="B110" s="4">
        <f>Temperaturverlauf!F109-Temperaturverlauf!E109</f>
        <v>7.7443684757011866</v>
      </c>
      <c r="C110" s="4">
        <f t="shared" si="36"/>
        <v>7.7443684757011866</v>
      </c>
      <c r="D110" s="14">
        <f>Temperaturverlauf!F109</f>
        <v>28.472144228635095</v>
      </c>
      <c r="E110">
        <f>Eingabemaske!$B$5</f>
        <v>0.745</v>
      </c>
      <c r="F110">
        <f>IF(Eingabemaske!$B$3="horizontal_Breite",Eingabemaske!$B$6,Eingabemaske!$B$7)</f>
        <v>0.5</v>
      </c>
      <c r="G110" s="4">
        <f>Eingabemaske!B$9/3600*(1/(F110*E110))</f>
        <v>5.9656972408650269E-2</v>
      </c>
      <c r="H110" s="4">
        <f t="shared" si="20"/>
        <v>996.11387020835207</v>
      </c>
      <c r="I110" s="6">
        <f t="shared" si="21"/>
        <v>4180.16435264744</v>
      </c>
      <c r="J110" s="12">
        <f t="shared" si="22"/>
        <v>0.61292563980471582</v>
      </c>
      <c r="K110" s="8">
        <f t="shared" si="23"/>
        <v>0.82468552118857319</v>
      </c>
      <c r="L110" s="10">
        <f t="shared" si="24"/>
        <v>8.2827924582701562E-7</v>
      </c>
      <c r="M110" s="10">
        <f t="shared" si="25"/>
        <v>2.8979462093576554E-4</v>
      </c>
      <c r="N110" s="12">
        <f t="shared" si="26"/>
        <v>5.6269277016942008</v>
      </c>
      <c r="O110" s="1">
        <f t="shared" si="37"/>
        <v>0.70619666117377156</v>
      </c>
      <c r="P110" s="12">
        <f t="shared" si="27"/>
        <v>0.6687995626607004</v>
      </c>
      <c r="Q110" s="10">
        <f>((9.807*Eingabemaske!$B$5^3)/(L110)^2)*M110*C110*N110</f>
        <v>74644720861.583344</v>
      </c>
      <c r="R110" s="10">
        <f t="shared" si="28"/>
        <v>36028.968706305983</v>
      </c>
      <c r="S110" s="10">
        <f t="shared" si="29"/>
        <v>52713852646.698326</v>
      </c>
      <c r="T110" s="14">
        <f t="shared" si="38"/>
        <v>1992.2263154786338</v>
      </c>
      <c r="U110" s="14">
        <f t="shared" si="30"/>
        <v>590.8961264515242</v>
      </c>
      <c r="V110" s="14">
        <f t="shared" si="31"/>
        <v>224.17358643764686</v>
      </c>
      <c r="W110" s="14">
        <f t="shared" si="32"/>
        <v>322.68533317248585</v>
      </c>
      <c r="X110" s="14">
        <f t="shared" si="33"/>
        <v>1997.3076656054952</v>
      </c>
      <c r="Y110" s="14">
        <f t="shared" si="39"/>
        <v>643.90661436254447</v>
      </c>
      <c r="Z110" s="14">
        <f t="shared" si="34"/>
        <v>2448.4021576562232</v>
      </c>
      <c r="AA110" s="14">
        <f t="shared" si="35"/>
        <v>789.33374716530193</v>
      </c>
    </row>
    <row r="111" spans="2:27" x14ac:dyDescent="0.45">
      <c r="B111" s="4">
        <f>Temperaturverlauf!F110-Temperaturverlauf!E110</f>
        <v>7.4172701886376906</v>
      </c>
      <c r="C111" s="4">
        <f t="shared" si="36"/>
        <v>7.4172701886376906</v>
      </c>
      <c r="D111" s="14">
        <f>Temperaturverlauf!F110</f>
        <v>28.125439008114398</v>
      </c>
      <c r="E111">
        <f>Eingabemaske!$B$5</f>
        <v>0.745</v>
      </c>
      <c r="F111">
        <f>IF(Eingabemaske!$B$3="horizontal_Breite",Eingabemaske!$B$6,Eingabemaske!$B$7)</f>
        <v>0.5</v>
      </c>
      <c r="G111" s="4">
        <f>Eingabemaske!B$9/3600*(1/(F111*E111))</f>
        <v>5.9656972408650269E-2</v>
      </c>
      <c r="H111" s="4">
        <f t="shared" si="20"/>
        <v>996.21332762909651</v>
      </c>
      <c r="I111" s="6">
        <f t="shared" si="21"/>
        <v>4180.2589643941783</v>
      </c>
      <c r="J111" s="12">
        <f t="shared" si="22"/>
        <v>0.61235691633426548</v>
      </c>
      <c r="K111" s="8">
        <f t="shared" si="23"/>
        <v>0.83090834921282586</v>
      </c>
      <c r="L111" s="10">
        <f t="shared" si="24"/>
        <v>8.3443321777158106E-7</v>
      </c>
      <c r="M111" s="10">
        <f t="shared" si="25"/>
        <v>2.8664516517714494E-4</v>
      </c>
      <c r="N111" s="12">
        <f t="shared" si="26"/>
        <v>5.674694571821175</v>
      </c>
      <c r="O111" s="1">
        <f t="shared" si="37"/>
        <v>0.70723494336081505</v>
      </c>
      <c r="P111" s="12">
        <f t="shared" si="27"/>
        <v>0.66994321473667018</v>
      </c>
      <c r="Q111" s="10">
        <f>((9.807*Eingabemaske!$B$5^3)/(L111)^2)*M111*C111*N111</f>
        <v>70267262810.783112</v>
      </c>
      <c r="R111" s="10">
        <f t="shared" si="28"/>
        <v>35762.711408425275</v>
      </c>
      <c r="S111" s="10">
        <f t="shared" si="29"/>
        <v>49695463634.103699</v>
      </c>
      <c r="T111" s="14">
        <f t="shared" si="38"/>
        <v>1953.4516596414719</v>
      </c>
      <c r="U111" s="14">
        <f t="shared" si="30"/>
        <v>579.82867369490543</v>
      </c>
      <c r="V111" s="14">
        <f t="shared" si="31"/>
        <v>223.97392575891254</v>
      </c>
      <c r="W111" s="14">
        <f t="shared" si="32"/>
        <v>321.61751580133051</v>
      </c>
      <c r="X111" s="14">
        <f t="shared" si="33"/>
        <v>1958.6961572209889</v>
      </c>
      <c r="Y111" s="14">
        <f t="shared" si="39"/>
        <v>634.24782909119608</v>
      </c>
      <c r="Z111" s="14">
        <f t="shared" si="34"/>
        <v>2398.8422777432406</v>
      </c>
      <c r="AA111" s="14">
        <f t="shared" si="35"/>
        <v>776.77208962797408</v>
      </c>
    </row>
    <row r="112" spans="2:27" x14ac:dyDescent="0.45">
      <c r="B112" s="4">
        <f>Temperaturverlauf!F111-Temperaturverlauf!E111</f>
        <v>7.0675198926492087</v>
      </c>
      <c r="C112" s="4">
        <f t="shared" si="36"/>
        <v>7.0675198926492087</v>
      </c>
      <c r="D112" s="14">
        <f>Temperaturverlauf!F111</f>
        <v>27.795295645583117</v>
      </c>
      <c r="E112">
        <f>Eingabemaske!$B$5</f>
        <v>0.745</v>
      </c>
      <c r="F112">
        <f>IF(Eingabemaske!$B$3="horizontal_Breite",Eingabemaske!$B$6,Eingabemaske!$B$7)</f>
        <v>0.5</v>
      </c>
      <c r="G112" s="4">
        <f>Eingabemaske!B$9/3600*(1/(F112*E112))</f>
        <v>5.9656972408650269E-2</v>
      </c>
      <c r="H112" s="4">
        <f t="shared" si="20"/>
        <v>996.30700085463707</v>
      </c>
      <c r="I112" s="6">
        <f t="shared" si="21"/>
        <v>4180.3536714869788</v>
      </c>
      <c r="J112" s="12">
        <f t="shared" si="22"/>
        <v>0.61181348579167683</v>
      </c>
      <c r="K112" s="8">
        <f t="shared" si="23"/>
        <v>0.83690418715397652</v>
      </c>
      <c r="L112" s="10">
        <f t="shared" si="24"/>
        <v>8.4036295913386956E-7</v>
      </c>
      <c r="M112" s="10">
        <f t="shared" si="25"/>
        <v>2.8362882695984112E-4</v>
      </c>
      <c r="N112" s="12">
        <f t="shared" si="26"/>
        <v>5.7207644221164102</v>
      </c>
      <c r="O112" s="1">
        <f t="shared" si="37"/>
        <v>0.70822578576869688</v>
      </c>
      <c r="P112" s="12">
        <f t="shared" si="27"/>
        <v>0.67103491808680782</v>
      </c>
      <c r="Q112" s="10">
        <f>((9.807*Eingabemaske!$B$5^3)/(L112)^2)*M112*C112*N112</f>
        <v>65848011224.01757</v>
      </c>
      <c r="R112" s="10">
        <f t="shared" si="28"/>
        <v>35509.83504016979</v>
      </c>
      <c r="S112" s="10">
        <f t="shared" si="29"/>
        <v>46635259490.435814</v>
      </c>
      <c r="T112" s="14">
        <f t="shared" si="38"/>
        <v>1912.5019452728934</v>
      </c>
      <c r="U112" s="14">
        <f t="shared" si="30"/>
        <v>568.12989785002071</v>
      </c>
      <c r="V112" s="14">
        <f t="shared" si="31"/>
        <v>223.78300163763822</v>
      </c>
      <c r="W112" s="14">
        <f t="shared" si="32"/>
        <v>320.59783036094507</v>
      </c>
      <c r="X112" s="14">
        <f t="shared" si="33"/>
        <v>1917.9330815735746</v>
      </c>
      <c r="Y112" s="14">
        <f t="shared" si="39"/>
        <v>624.14615880287704</v>
      </c>
      <c r="Z112" s="14">
        <f t="shared" si="34"/>
        <v>2346.8346483054024</v>
      </c>
      <c r="AA112" s="14">
        <f t="shared" si="35"/>
        <v>763.7220741213473</v>
      </c>
    </row>
    <row r="113" spans="2:27" x14ac:dyDescent="0.45">
      <c r="B113" s="4">
        <f>Temperaturverlauf!F112-Temperaturverlauf!E112</f>
        <v>6.6963934059201833</v>
      </c>
      <c r="C113" s="4">
        <f t="shared" si="36"/>
        <v>6.6963934059201833</v>
      </c>
      <c r="D113" s="14">
        <f>Temperaturverlauf!F112</f>
        <v>27.482654479158171</v>
      </c>
      <c r="E113">
        <f>Eingabemaske!$B$5</f>
        <v>0.745</v>
      </c>
      <c r="F113">
        <f>IF(Eingabemaske!$B$3="horizontal_Breite",Eingabemaske!$B$6,Eingabemaske!$B$7)</f>
        <v>0.5</v>
      </c>
      <c r="G113" s="4">
        <f>Eingabemaske!B$9/3600*(1/(F113*E113))</f>
        <v>5.9656972408650269E-2</v>
      </c>
      <c r="H113" s="4">
        <f t="shared" si="20"/>
        <v>996.39477342174121</v>
      </c>
      <c r="I113" s="6">
        <f t="shared" si="21"/>
        <v>4180.4475785898439</v>
      </c>
      <c r="J113" s="12">
        <f t="shared" si="22"/>
        <v>0.61129719045550468</v>
      </c>
      <c r="K113" s="8">
        <f t="shared" si="23"/>
        <v>0.84264639094646154</v>
      </c>
      <c r="L113" s="10">
        <f t="shared" si="24"/>
        <v>8.4604210216008645E-7</v>
      </c>
      <c r="M113" s="10">
        <f t="shared" si="25"/>
        <v>2.8075659695840611E-4</v>
      </c>
      <c r="N113" s="12">
        <f t="shared" si="26"/>
        <v>5.7649268180418467</v>
      </c>
      <c r="O113" s="1">
        <f t="shared" si="37"/>
        <v>0.70916604693356777</v>
      </c>
      <c r="P113" s="12">
        <f t="shared" si="27"/>
        <v>0.6720711666753062</v>
      </c>
      <c r="Q113" s="10">
        <f>((9.807*Eingabemaske!$B$5^3)/(L113)^2)*M113*C113*N113</f>
        <v>61402459958.490044</v>
      </c>
      <c r="R113" s="10">
        <f t="shared" si="28"/>
        <v>35270.960716617403</v>
      </c>
      <c r="S113" s="10">
        <f t="shared" si="29"/>
        <v>43544539800.759064</v>
      </c>
      <c r="T113" s="14">
        <f t="shared" si="38"/>
        <v>1869.2827060232548</v>
      </c>
      <c r="U113" s="14">
        <f t="shared" si="30"/>
        <v>555.77174099469573</v>
      </c>
      <c r="V113" s="14">
        <f t="shared" si="31"/>
        <v>223.60147127521424</v>
      </c>
      <c r="W113" s="14">
        <f t="shared" si="32"/>
        <v>319.62960686378875</v>
      </c>
      <c r="X113" s="14">
        <f t="shared" si="33"/>
        <v>1874.9278061900877</v>
      </c>
      <c r="Y113" s="14">
        <f t="shared" si="39"/>
        <v>613.59919020437314</v>
      </c>
      <c r="Z113" s="14">
        <f t="shared" si="34"/>
        <v>2292.2762004618071</v>
      </c>
      <c r="AA113" s="14">
        <f t="shared" si="35"/>
        <v>750.18292207541231</v>
      </c>
    </row>
    <row r="114" spans="2:27" x14ac:dyDescent="0.45">
      <c r="B114" s="4">
        <f>Temperaturverlauf!F113-Temperaturverlauf!E113</f>
        <v>6.305749374690798</v>
      </c>
      <c r="C114" s="4">
        <f t="shared" si="36"/>
        <v>6.305749374690798</v>
      </c>
      <c r="D114" s="14">
        <f>Temperaturverlauf!F113</f>
        <v>27.188373455034146</v>
      </c>
      <c r="E114">
        <f>Eingabemaske!$B$5</f>
        <v>0.745</v>
      </c>
      <c r="F114">
        <f>IF(Eingabemaske!$B$3="horizontal_Breite",Eingabemaske!$B$6,Eingabemaske!$B$7)</f>
        <v>0.5</v>
      </c>
      <c r="G114" s="4">
        <f>Eingabemaske!B$9/3600*(1/(F114*E114))</f>
        <v>5.9656972408650269E-2</v>
      </c>
      <c r="H114" s="4">
        <f t="shared" si="20"/>
        <v>996.47655610794664</v>
      </c>
      <c r="I114" s="6">
        <f t="shared" si="21"/>
        <v>4180.539782869414</v>
      </c>
      <c r="J114" s="12">
        <f t="shared" si="22"/>
        <v>0.61080973693289398</v>
      </c>
      <c r="K114" s="8">
        <f t="shared" si="23"/>
        <v>0.84810935005733856</v>
      </c>
      <c r="L114" s="10">
        <f t="shared" si="24"/>
        <v>8.5144529507415307E-7</v>
      </c>
      <c r="M114" s="10">
        <f t="shared" si="25"/>
        <v>2.7803881564784471E-4</v>
      </c>
      <c r="N114" s="12">
        <f t="shared" si="26"/>
        <v>5.8069788556385493</v>
      </c>
      <c r="O114" s="1">
        <f t="shared" si="37"/>
        <v>0.71005282638420109</v>
      </c>
      <c r="P114" s="12">
        <f t="shared" si="27"/>
        <v>0.67304871898824981</v>
      </c>
      <c r="Q114" s="10">
        <f>((9.807*Eingabemaske!$B$5^3)/(L114)^2)*M114*C114*N114</f>
        <v>56948707733.847061</v>
      </c>
      <c r="R114" s="10">
        <f t="shared" si="28"/>
        <v>35046.64487520363</v>
      </c>
      <c r="S114" s="10">
        <f t="shared" si="29"/>
        <v>40436590885.345917</v>
      </c>
      <c r="T114" s="14">
        <f t="shared" si="38"/>
        <v>1823.7078369607568</v>
      </c>
      <c r="U114" s="14">
        <f t="shared" si="30"/>
        <v>542.72843401451712</v>
      </c>
      <c r="V114" s="14">
        <f t="shared" si="31"/>
        <v>223.42994823041033</v>
      </c>
      <c r="W114" s="14">
        <f t="shared" si="32"/>
        <v>318.71592934785633</v>
      </c>
      <c r="X114" s="14">
        <f t="shared" si="33"/>
        <v>1829.5988288932333</v>
      </c>
      <c r="Y114" s="14">
        <f t="shared" si="39"/>
        <v>602.61058710687462</v>
      </c>
      <c r="Z114" s="14">
        <f t="shared" si="34"/>
        <v>2235.0735587380136</v>
      </c>
      <c r="AA114" s="14">
        <f t="shared" si="35"/>
        <v>736.16082836745375</v>
      </c>
    </row>
    <row r="115" spans="2:27" x14ac:dyDescent="0.45">
      <c r="B115" s="4">
        <f>Temperaturverlauf!F114-Temperaturverlauf!E114</f>
        <v>5.8979843133919871</v>
      </c>
      <c r="C115" s="4">
        <f t="shared" si="36"/>
        <v>5.8979843133919871</v>
      </c>
      <c r="D115" s="14">
        <f>Temperaturverlauf!F114</f>
        <v>26.913200289873537</v>
      </c>
      <c r="E115">
        <f>Eingabemaske!$B$5</f>
        <v>0.745</v>
      </c>
      <c r="F115">
        <f>IF(Eingabemaske!$B$3="horizontal_Breite",Eingabemaske!$B$6,Eingabemaske!$B$7)</f>
        <v>0.5</v>
      </c>
      <c r="G115" s="4">
        <f>Eingabemaske!B$9/3600*(1/(F115*E115))</f>
        <v>5.9656972408650269E-2</v>
      </c>
      <c r="H115" s="4">
        <f t="shared" si="20"/>
        <v>996.55229182982475</v>
      </c>
      <c r="I115" s="6">
        <f t="shared" si="21"/>
        <v>4180.6293958420802</v>
      </c>
      <c r="J115" s="12">
        <f t="shared" si="22"/>
        <v>0.61035264539944911</v>
      </c>
      <c r="K115" s="8">
        <f t="shared" si="23"/>
        <v>0.85326920426220654</v>
      </c>
      <c r="L115" s="10">
        <f t="shared" si="24"/>
        <v>8.5654891170677789E-7</v>
      </c>
      <c r="M115" s="10">
        <f t="shared" si="25"/>
        <v>2.7548486698042495E-4</v>
      </c>
      <c r="N115" s="12">
        <f t="shared" si="26"/>
        <v>5.8467308059056284</v>
      </c>
      <c r="O115" s="1">
        <f t="shared" si="37"/>
        <v>0.71088355428945338</v>
      </c>
      <c r="P115" s="12">
        <f t="shared" si="27"/>
        <v>0.67396469768464118</v>
      </c>
      <c r="Q115" s="10">
        <f>((9.807*Eingabemaske!$B$5^3)/(L115)^2)*M115*C115*N115</f>
        <v>52506747508.750671</v>
      </c>
      <c r="R115" s="10">
        <f t="shared" si="28"/>
        <v>34837.359815929725</v>
      </c>
      <c r="S115" s="10">
        <f t="shared" si="29"/>
        <v>37326183293.199577</v>
      </c>
      <c r="T115" s="14">
        <f t="shared" si="38"/>
        <v>1775.6946292962798</v>
      </c>
      <c r="U115" s="14">
        <f t="shared" si="30"/>
        <v>528.97505877997958</v>
      </c>
      <c r="V115" s="14">
        <f t="shared" si="31"/>
        <v>223.26898393414226</v>
      </c>
      <c r="W115" s="14">
        <f t="shared" si="32"/>
        <v>317.85954168442146</v>
      </c>
      <c r="X115" s="14">
        <f t="shared" si="33"/>
        <v>1781.8690545963595</v>
      </c>
      <c r="Y115" s="14">
        <f t="shared" si="39"/>
        <v>591.1896480220513</v>
      </c>
      <c r="Z115" s="14">
        <f t="shared" si="34"/>
        <v>2175.1369824566068</v>
      </c>
      <c r="AA115" s="14">
        <f t="shared" si="35"/>
        <v>721.66833120605645</v>
      </c>
    </row>
    <row r="116" spans="2:27" x14ac:dyDescent="0.45">
      <c r="B116" s="4">
        <f>Temperaturverlauf!F115-Temperaturverlauf!E115</f>
        <v>5.475979573241311</v>
      </c>
      <c r="C116" s="4">
        <f t="shared" si="36"/>
        <v>5.475979573241311</v>
      </c>
      <c r="D116" s="14">
        <f>Temperaturverlauf!F115</f>
        <v>26.657747650789553</v>
      </c>
      <c r="E116">
        <f>Eingabemaske!$B$5</f>
        <v>0.745</v>
      </c>
      <c r="F116">
        <f>IF(Eingabemaske!$B$3="horizontal_Breite",Eingabemaske!$B$6,Eingabemaske!$B$7)</f>
        <v>0.5</v>
      </c>
      <c r="G116" s="4">
        <f>Eingabemaske!B$9/3600*(1/(F116*E116))</f>
        <v>5.9656972408650269E-2</v>
      </c>
      <c r="H116" s="4">
        <f t="shared" si="20"/>
        <v>996.62195941548975</v>
      </c>
      <c r="I116" s="6">
        <f t="shared" si="21"/>
        <v>4180.7155661486586</v>
      </c>
      <c r="J116" s="12">
        <f t="shared" si="22"/>
        <v>0.6099272035438289</v>
      </c>
      <c r="K116" s="8">
        <f t="shared" si="23"/>
        <v>0.85810453232053086</v>
      </c>
      <c r="L116" s="10">
        <f t="shared" si="24"/>
        <v>8.6133173365162555E-7</v>
      </c>
      <c r="M116" s="10">
        <f t="shared" si="25"/>
        <v>2.7310289361112786E-4</v>
      </c>
      <c r="N116" s="12">
        <f t="shared" si="26"/>
        <v>5.8840115655945819</v>
      </c>
      <c r="O116" s="1">
        <f t="shared" si="37"/>
        <v>0.71165607256575614</v>
      </c>
      <c r="P116" s="12">
        <f t="shared" si="27"/>
        <v>0.67481667991238892</v>
      </c>
      <c r="Q116" s="10">
        <f>((9.807*Eingabemaske!$B$5^3)/(L116)^2)*M116*C116*N116</f>
        <v>48097858049.501083</v>
      </c>
      <c r="R116" s="10">
        <f t="shared" si="28"/>
        <v>34643.476695037563</v>
      </c>
      <c r="S116" s="10">
        <f t="shared" si="29"/>
        <v>34229132758.333179</v>
      </c>
      <c r="T116" s="14">
        <f t="shared" si="38"/>
        <v>1725.1586958948976</v>
      </c>
      <c r="U116" s="14">
        <f t="shared" si="30"/>
        <v>514.48606973416236</v>
      </c>
      <c r="V116" s="14">
        <f t="shared" si="31"/>
        <v>223.1190507045506</v>
      </c>
      <c r="W116" s="14">
        <f t="shared" si="32"/>
        <v>317.06276203398761</v>
      </c>
      <c r="X116" s="14">
        <f t="shared" si="33"/>
        <v>1731.6610481774089</v>
      </c>
      <c r="Y116" s="14">
        <f t="shared" si="39"/>
        <v>579.35106295276046</v>
      </c>
      <c r="Z116" s="14">
        <f t="shared" si="34"/>
        <v>2112.3743612012454</v>
      </c>
      <c r="AA116" s="14">
        <f t="shared" si="35"/>
        <v>706.7239473938439</v>
      </c>
    </row>
    <row r="117" spans="2:27" x14ac:dyDescent="0.45">
      <c r="B117" s="4">
        <f>Temperaturverlauf!F116-Temperaturverlauf!E116</f>
        <v>5.0430411272214819</v>
      </c>
      <c r="C117" s="4">
        <f t="shared" si="36"/>
        <v>5.0430411272214819</v>
      </c>
      <c r="D117" s="14">
        <f>Temperaturverlauf!F116</f>
        <v>26.422471758138691</v>
      </c>
      <c r="E117">
        <f>Eingabemaske!$B$5</f>
        <v>0.745</v>
      </c>
      <c r="F117">
        <f>IF(Eingabemaske!$B$3="horizontal_Breite",Eingabemaske!$B$6,Eingabemaske!$B$7)</f>
        <v>0.5</v>
      </c>
      <c r="G117" s="4">
        <f>Eingabemaske!B$9/3600*(1/(F117*E117))</f>
        <v>5.9656972408650269E-2</v>
      </c>
      <c r="H117" s="4">
        <f t="shared" si="20"/>
        <v>996.68557632737998</v>
      </c>
      <c r="I117" s="6">
        <f t="shared" si="21"/>
        <v>4180.7975022357323</v>
      </c>
      <c r="J117" s="12">
        <f t="shared" si="22"/>
        <v>0.60953442619470721</v>
      </c>
      <c r="K117" s="8">
        <f t="shared" si="23"/>
        <v>0.86259699143139668</v>
      </c>
      <c r="L117" s="10">
        <f t="shared" si="24"/>
        <v>8.6577558400450016E-7</v>
      </c>
      <c r="M117" s="10">
        <f t="shared" si="25"/>
        <v>2.7089954073645963E-4</v>
      </c>
      <c r="N117" s="12">
        <f t="shared" si="26"/>
        <v>5.9186737430323904</v>
      </c>
      <c r="O117" s="1">
        <f t="shared" si="37"/>
        <v>0.71236870583991552</v>
      </c>
      <c r="P117" s="12">
        <f t="shared" si="27"/>
        <v>0.67560277646550393</v>
      </c>
      <c r="Q117" s="10">
        <f>((9.807*Eingabemaske!$B$5^3)/(L117)^2)*M117*C117*N117</f>
        <v>43744101961.585236</v>
      </c>
      <c r="R117" s="10">
        <f t="shared" si="28"/>
        <v>34465.25116462283</v>
      </c>
      <c r="S117" s="10">
        <f t="shared" si="29"/>
        <v>31161929302.503784</v>
      </c>
      <c r="T117" s="14">
        <f t="shared" si="38"/>
        <v>1672.0086978840063</v>
      </c>
      <c r="U117" s="14">
        <f t="shared" si="30"/>
        <v>499.2337466297929</v>
      </c>
      <c r="V117" s="14">
        <f t="shared" si="31"/>
        <v>222.9805266496075</v>
      </c>
      <c r="W117" s="14">
        <f t="shared" si="32"/>
        <v>316.32740772261843</v>
      </c>
      <c r="X117" s="14">
        <f t="shared" si="33"/>
        <v>1678.8922124970495</v>
      </c>
      <c r="Y117" s="14">
        <f t="shared" si="39"/>
        <v>567.11491813306304</v>
      </c>
      <c r="Z117" s="14">
        <f t="shared" si="34"/>
        <v>2046.685202774303</v>
      </c>
      <c r="AA117" s="14">
        <f t="shared" si="35"/>
        <v>691.35213242138991</v>
      </c>
    </row>
    <row r="118" spans="2:27" x14ac:dyDescent="0.45">
      <c r="B118" s="4">
        <f>Temperaturverlauf!F117-Temperaturverlauf!E117</f>
        <v>4.6028331792674564</v>
      </c>
      <c r="C118" s="4">
        <f t="shared" si="36"/>
        <v>4.6028331792674564</v>
      </c>
      <c r="D118" s="14">
        <f>Temperaturverlauf!F117</f>
        <v>26.207654754765354</v>
      </c>
      <c r="E118">
        <f>Eingabemaske!$B$5</f>
        <v>0.745</v>
      </c>
      <c r="F118">
        <f>IF(Eingabemaske!$B$3="horizontal_Breite",Eingabemaske!$B$6,Eingabemaske!$B$7)</f>
        <v>0.5</v>
      </c>
      <c r="G118" s="4">
        <f>Eingabemaske!B$9/3600*(1/(F118*E118))</f>
        <v>5.9656972408650269E-2</v>
      </c>
      <c r="H118" s="4">
        <f t="shared" si="20"/>
        <v>996.74320042656257</v>
      </c>
      <c r="I118" s="6">
        <f t="shared" si="21"/>
        <v>4180.8744938978507</v>
      </c>
      <c r="J118" s="12">
        <f t="shared" si="22"/>
        <v>0.60917502148390934</v>
      </c>
      <c r="K118" s="8">
        <f t="shared" si="23"/>
        <v>0.8667318868801559</v>
      </c>
      <c r="L118" s="10">
        <f t="shared" si="24"/>
        <v>8.6986589224149965E-7</v>
      </c>
      <c r="M118" s="10">
        <f t="shared" si="25"/>
        <v>2.6887973514113511E-4</v>
      </c>
      <c r="N118" s="12">
        <f t="shared" si="26"/>
        <v>5.9505982107869073</v>
      </c>
      <c r="O118" s="1">
        <f t="shared" si="37"/>
        <v>0.71302032085546252</v>
      </c>
      <c r="P118" s="12">
        <f t="shared" si="27"/>
        <v>0.67632169817244281</v>
      </c>
      <c r="Q118" s="10">
        <f>((9.807*Eingabemaske!$B$5^3)/(L118)^2)*M118*C118*N118</f>
        <v>39467927603.706902</v>
      </c>
      <c r="R118" s="10">
        <f t="shared" si="28"/>
        <v>34302.81180746451</v>
      </c>
      <c r="S118" s="10">
        <f t="shared" si="29"/>
        <v>28141434403.495262</v>
      </c>
      <c r="T118" s="14">
        <f t="shared" si="38"/>
        <v>1616.1406837884351</v>
      </c>
      <c r="U118" s="14">
        <f t="shared" si="30"/>
        <v>483.18652073150787</v>
      </c>
      <c r="V118" s="14">
        <f t="shared" si="31"/>
        <v>222.85368281010062</v>
      </c>
      <c r="W118" s="14">
        <f t="shared" si="32"/>
        <v>315.6547321078682</v>
      </c>
      <c r="X118" s="14">
        <f t="shared" si="33"/>
        <v>1623.4697632298239</v>
      </c>
      <c r="Y118" s="14">
        <f t="shared" si="39"/>
        <v>554.50699830745668</v>
      </c>
      <c r="Z118" s="14">
        <f t="shared" si="34"/>
        <v>1977.9544557880104</v>
      </c>
      <c r="AA118" s="14">
        <f t="shared" si="35"/>
        <v>675.58362521384606</v>
      </c>
    </row>
    <row r="119" spans="2:27" x14ac:dyDescent="0.45">
      <c r="B119" s="4">
        <f>Temperaturverlauf!F118-Temperaturverlauf!E118</f>
        <v>4.1593067077272288</v>
      </c>
      <c r="C119" s="4">
        <f t="shared" si="36"/>
        <v>4.1593067077272288</v>
      </c>
      <c r="D119" s="14">
        <f>Temperaturverlauf!F118</f>
        <v>26.013391117465581</v>
      </c>
      <c r="E119">
        <f>Eingabemaske!$B$5</f>
        <v>0.745</v>
      </c>
      <c r="F119">
        <f>IF(Eingabemaske!$B$3="horizontal_Breite",Eingabemaske!$B$6,Eingabemaske!$B$7)</f>
        <v>0.5</v>
      </c>
      <c r="G119" s="4">
        <f>Eingabemaske!B$9/3600*(1/(F119*E119))</f>
        <v>5.9656972408650269E-2</v>
      </c>
      <c r="H119" s="4">
        <f t="shared" si="20"/>
        <v>996.79493087621086</v>
      </c>
      <c r="I119" s="6">
        <f t="shared" si="21"/>
        <v>4180.9459316713092</v>
      </c>
      <c r="J119" s="12">
        <f t="shared" si="22"/>
        <v>0.60884936425255598</v>
      </c>
      <c r="K119" s="8">
        <f t="shared" si="23"/>
        <v>0.87049865282914229</v>
      </c>
      <c r="L119" s="10">
        <f t="shared" si="24"/>
        <v>8.7359217130100678E-7</v>
      </c>
      <c r="M119" s="10">
        <f t="shared" si="25"/>
        <v>2.6704650530759091E-4</v>
      </c>
      <c r="N119" s="12">
        <f t="shared" si="26"/>
        <v>5.9796979686445599</v>
      </c>
      <c r="O119" s="1">
        <f t="shared" si="37"/>
        <v>0.71361037314309372</v>
      </c>
      <c r="P119" s="12">
        <f t="shared" si="27"/>
        <v>0.67697280816560879</v>
      </c>
      <c r="Q119" s="10">
        <f>((9.807*Eingabemaske!$B$5^3)/(L119)^2)*M119*C119*N119</f>
        <v>35291865923.971512</v>
      </c>
      <c r="R119" s="10">
        <f t="shared" si="28"/>
        <v>34156.151474272439</v>
      </c>
      <c r="S119" s="10">
        <f t="shared" si="29"/>
        <v>25184641610.921345</v>
      </c>
      <c r="T119" s="14">
        <f t="shared" si="38"/>
        <v>1557.4317045579839</v>
      </c>
      <c r="U119" s="14">
        <f t="shared" si="30"/>
        <v>466.30707257891817</v>
      </c>
      <c r="V119" s="14">
        <f t="shared" si="31"/>
        <v>222.73867284870022</v>
      </c>
      <c r="W119" s="14">
        <f t="shared" si="32"/>
        <v>315.04537475381636</v>
      </c>
      <c r="X119" s="14">
        <f t="shared" si="33"/>
        <v>1565.2852599616108</v>
      </c>
      <c r="Y119" s="14">
        <f t="shared" si="39"/>
        <v>541.55943684570218</v>
      </c>
      <c r="Z119" s="14">
        <f t="shared" si="34"/>
        <v>1906.0458708030471</v>
      </c>
      <c r="AA119" s="14">
        <f t="shared" si="35"/>
        <v>659.45623765695598</v>
      </c>
    </row>
    <row r="120" spans="2:27" x14ac:dyDescent="0.45">
      <c r="B120" s="4">
        <f>Temperaturverlauf!F119-Temperaturverlauf!E119</f>
        <v>3.7166241362946835</v>
      </c>
      <c r="C120" s="4">
        <f t="shared" si="36"/>
        <v>3.7166241362946835</v>
      </c>
      <c r="D120" s="14">
        <f>Temperaturverlauf!F119</f>
        <v>25.839578313730694</v>
      </c>
      <c r="E120">
        <f>Eingabemaske!$B$5</f>
        <v>0.745</v>
      </c>
      <c r="F120">
        <f>IF(Eingabemaske!$B$3="horizontal_Breite",Eingabemaske!$B$6,Eingabemaske!$B$7)</f>
        <v>0.5</v>
      </c>
      <c r="G120" s="4">
        <f>Eingabemaske!B$9/3600*(1/(F120*E120))</f>
        <v>5.9656972408650269E-2</v>
      </c>
      <c r="H120" s="4">
        <f t="shared" si="20"/>
        <v>996.84090827982186</v>
      </c>
      <c r="I120" s="6">
        <f t="shared" si="21"/>
        <v>4181.0113231686382</v>
      </c>
      <c r="J120" s="12">
        <f t="shared" si="22"/>
        <v>0.60855747724143627</v>
      </c>
      <c r="K120" s="8">
        <f t="shared" si="23"/>
        <v>0.87389122774319461</v>
      </c>
      <c r="L120" s="10">
        <f t="shared" si="24"/>
        <v>8.7694839043610996E-7</v>
      </c>
      <c r="M120" s="10">
        <f t="shared" si="25"/>
        <v>2.654008474505925E-4</v>
      </c>
      <c r="N120" s="12">
        <f t="shared" si="26"/>
        <v>6.0059211803905201</v>
      </c>
      <c r="O120" s="1">
        <f t="shared" si="37"/>
        <v>0.71413894004154843</v>
      </c>
      <c r="P120" s="12">
        <f t="shared" si="27"/>
        <v>0.6775561589817044</v>
      </c>
      <c r="Q120" s="10">
        <f>((9.807*Eingabemaske!$B$5^3)/(L120)^2)*M120*C120*N120</f>
        <v>31238307776.618401</v>
      </c>
      <c r="R120" s="10">
        <f t="shared" si="28"/>
        <v>34025.121590154507</v>
      </c>
      <c r="S120" s="10">
        <f t="shared" si="29"/>
        <v>22308492004.285923</v>
      </c>
      <c r="T120" s="14">
        <f t="shared" si="38"/>
        <v>1495.7321351651128</v>
      </c>
      <c r="U120" s="14">
        <f t="shared" si="30"/>
        <v>448.55002971415809</v>
      </c>
      <c r="V120" s="14">
        <f t="shared" si="31"/>
        <v>222.63552553214049</v>
      </c>
      <c r="W120" s="14">
        <f t="shared" si="32"/>
        <v>314.49932594500962</v>
      </c>
      <c r="X120" s="14">
        <f t="shared" si="33"/>
        <v>1504.2082821721033</v>
      </c>
      <c r="Y120" s="14">
        <f t="shared" si="39"/>
        <v>528.3117636983178</v>
      </c>
      <c r="Z120" s="14">
        <f t="shared" si="34"/>
        <v>1830.7943948886593</v>
      </c>
      <c r="AA120" s="14">
        <f t="shared" si="35"/>
        <v>643.01614822644422</v>
      </c>
    </row>
    <row r="121" spans="2:27" x14ac:dyDescent="0.45">
      <c r="B121" s="4">
        <f>Temperaturverlauf!F120-Temperaturverlauf!E120</f>
        <v>3.2790813882837355</v>
      </c>
      <c r="C121" s="4">
        <f t="shared" si="36"/>
        <v>3.2790813882837355</v>
      </c>
      <c r="D121" s="14">
        <f>Temperaturverlauf!F120</f>
        <v>25.685911830604514</v>
      </c>
      <c r="E121">
        <f>Eingabemaske!$B$5</f>
        <v>0.745</v>
      </c>
      <c r="F121">
        <f>IF(Eingabemaske!$B$3="horizontal_Breite",Eingabemaske!$B$6,Eingabemaske!$B$7)</f>
        <v>0.5</v>
      </c>
      <c r="G121" s="4">
        <f>Eingabemaske!B$9/3600*(1/(F121*E121))</f>
        <v>5.9656972408650269E-2</v>
      </c>
      <c r="H121" s="4">
        <f t="shared" si="20"/>
        <v>996.88131414022644</v>
      </c>
      <c r="I121" s="6">
        <f t="shared" si="21"/>
        <v>4181.0703055985259</v>
      </c>
      <c r="J121" s="12">
        <f t="shared" si="22"/>
        <v>0.60829902042736261</v>
      </c>
      <c r="K121" s="8">
        <f t="shared" si="23"/>
        <v>0.87690831137790148</v>
      </c>
      <c r="L121" s="10">
        <f t="shared" si="24"/>
        <v>8.7993323080541598E-7</v>
      </c>
      <c r="M121" s="10">
        <f t="shared" si="25"/>
        <v>2.6394164112591414E-4</v>
      </c>
      <c r="N121" s="12">
        <f t="shared" si="26"/>
        <v>6.0292532755133434</v>
      </c>
      <c r="O121" s="1">
        <f t="shared" si="37"/>
        <v>0.71460673944769904</v>
      </c>
      <c r="P121" s="12">
        <f t="shared" si="27"/>
        <v>0.67807251377402555</v>
      </c>
      <c r="Q121" s="10">
        <f>((9.807*Eingabemaske!$B$5^3)/(L121)^2)*M121*C121*N121</f>
        <v>27329343043.416302</v>
      </c>
      <c r="R121" s="10">
        <f t="shared" si="28"/>
        <v>33909.429458431528</v>
      </c>
      <c r="S121" s="10">
        <f t="shared" si="29"/>
        <v>19529732723.50338</v>
      </c>
      <c r="T121" s="14">
        <f t="shared" si="38"/>
        <v>1430.855749474483</v>
      </c>
      <c r="U121" s="14">
        <f t="shared" si="30"/>
        <v>429.85897753083913</v>
      </c>
      <c r="V121" s="14">
        <f t="shared" si="31"/>
        <v>222.54414018516394</v>
      </c>
      <c r="W121" s="14">
        <f t="shared" si="32"/>
        <v>314.01590624749127</v>
      </c>
      <c r="X121" s="14">
        <f t="shared" si="33"/>
        <v>1440.0785655617997</v>
      </c>
      <c r="Y121" s="14">
        <f t="shared" si="39"/>
        <v>514.81239816082029</v>
      </c>
      <c r="Z121" s="14">
        <f t="shared" si="34"/>
        <v>1751.9967615393684</v>
      </c>
      <c r="AA121" s="14">
        <f t="shared" si="35"/>
        <v>626.31975501017666</v>
      </c>
    </row>
    <row r="122" spans="2:27" x14ac:dyDescent="0.45">
      <c r="B122" s="4">
        <f>Temperaturverlauf!F121-Temperaturverlauf!E121</f>
        <v>2.8510286210607987</v>
      </c>
      <c r="C122" s="4">
        <f t="shared" si="36"/>
        <v>2.8510286210607987</v>
      </c>
      <c r="D122" s="14">
        <f>Temperaturverlauf!F121</f>
        <v>25.551884623855905</v>
      </c>
      <c r="E122">
        <f>Eingabemaske!$B$5</f>
        <v>0.745</v>
      </c>
      <c r="F122">
        <f>IF(Eingabemaske!$B$3="horizontal_Breite",Eingabemaske!$B$6,Eingabemaske!$B$7)</f>
        <v>0.5</v>
      </c>
      <c r="G122" s="4">
        <f>Eingabemaske!B$9/3600*(1/(F122*E122))</f>
        <v>5.9656972408650269E-2</v>
      </c>
      <c r="H122" s="4">
        <f t="shared" si="20"/>
        <v>996.91636971028606</v>
      </c>
      <c r="I122" s="6">
        <f t="shared" si="21"/>
        <v>4181.1226539186764</v>
      </c>
      <c r="J122" s="12">
        <f t="shared" si="22"/>
        <v>0.60807328867883637</v>
      </c>
      <c r="K122" s="8">
        <f t="shared" si="23"/>
        <v>0.87955349442777009</v>
      </c>
      <c r="L122" s="10">
        <f t="shared" si="24"/>
        <v>8.8255021490550634E-7</v>
      </c>
      <c r="M122" s="10">
        <f t="shared" si="25"/>
        <v>2.6266561667531653E-4</v>
      </c>
      <c r="N122" s="12">
        <f t="shared" si="26"/>
        <v>6.0497180408232705</v>
      </c>
      <c r="O122" s="1">
        <f t="shared" si="37"/>
        <v>0.71501513398629035</v>
      </c>
      <c r="P122" s="12">
        <f t="shared" si="27"/>
        <v>0.67852335127204599</v>
      </c>
      <c r="Q122" s="10">
        <f>((9.807*Eingabemaske!$B$5^3)/(L122)^2)*M122*C122*N122</f>
        <v>23586640151.029369</v>
      </c>
      <c r="R122" s="10">
        <f t="shared" si="28"/>
        <v>33808.63855258227</v>
      </c>
      <c r="S122" s="10">
        <f t="shared" si="29"/>
        <v>16864804667.87468</v>
      </c>
      <c r="T122" s="14">
        <f t="shared" si="38"/>
        <v>1362.5659278807561</v>
      </c>
      <c r="U122" s="14">
        <f t="shared" si="30"/>
        <v>410.16229585001133</v>
      </c>
      <c r="V122" s="14">
        <f t="shared" si="31"/>
        <v>222.46428521915936</v>
      </c>
      <c r="W122" s="14">
        <f t="shared" si="32"/>
        <v>313.5937614808015</v>
      </c>
      <c r="X122" s="14">
        <f t="shared" si="33"/>
        <v>1372.6954543128768</v>
      </c>
      <c r="Y122" s="14">
        <f t="shared" si="39"/>
        <v>501.12062425894442</v>
      </c>
      <c r="Z122" s="14">
        <f t="shared" si="34"/>
        <v>1669.3988785170407</v>
      </c>
      <c r="AA122" s="14">
        <f t="shared" si="35"/>
        <v>609.43613203585562</v>
      </c>
    </row>
    <row r="123" spans="2:27" x14ac:dyDescent="0.45">
      <c r="B123" s="4">
        <f>Temperaturverlauf!F122-Temperaturverlauf!E122</f>
        <v>2.43679095550171</v>
      </c>
      <c r="C123" s="4">
        <f t="shared" si="36"/>
        <v>2.43679095550171</v>
      </c>
      <c r="D123" s="14">
        <f>Temperaturverlauf!F122</f>
        <v>25.43679095550171</v>
      </c>
      <c r="E123">
        <f>Eingabemaske!$B$5</f>
        <v>0.745</v>
      </c>
      <c r="F123">
        <f>IF(Eingabemaske!$B$3="horizontal_Breite",Eingabemaske!$B$6,Eingabemaske!$B$7)</f>
        <v>0.5</v>
      </c>
      <c r="G123" s="4">
        <f>Eingabemaske!B$9/3600*(1/(F123*E123))</f>
        <v>5.9656972408650269E-2</v>
      </c>
      <c r="H123" s="4">
        <f t="shared" si="20"/>
        <v>996.94633428769441</v>
      </c>
      <c r="I123" s="6">
        <f t="shared" si="21"/>
        <v>4181.1682843050667</v>
      </c>
      <c r="J123" s="12">
        <f t="shared" si="22"/>
        <v>0.60787921771165365</v>
      </c>
      <c r="K123" s="8">
        <f t="shared" si="23"/>
        <v>0.88183525660681583</v>
      </c>
      <c r="L123" s="10">
        <f t="shared" si="24"/>
        <v>8.8480770559250704E-7</v>
      </c>
      <c r="M123" s="10">
        <f t="shared" si="25"/>
        <v>2.6156737526784527E-4</v>
      </c>
      <c r="N123" s="12">
        <f t="shared" si="26"/>
        <v>6.0673776651869007</v>
      </c>
      <c r="O123" s="1">
        <f t="shared" si="37"/>
        <v>0.71536612061302829</v>
      </c>
      <c r="P123" s="12">
        <f t="shared" si="27"/>
        <v>0.67891085449168531</v>
      </c>
      <c r="Q123" s="10">
        <f>((9.807*Eingabemaske!$B$5^3)/(L123)^2)*M123*C123*N123</f>
        <v>20031343495.158085</v>
      </c>
      <c r="R123" s="10">
        <f t="shared" si="28"/>
        <v>33722.171750286499</v>
      </c>
      <c r="S123" s="10">
        <f t="shared" si="29"/>
        <v>14329744486.798258</v>
      </c>
      <c r="T123" s="14">
        <f t="shared" si="38"/>
        <v>1290.5551509611446</v>
      </c>
      <c r="U123" s="14">
        <f t="shared" si="30"/>
        <v>389.36696486372551</v>
      </c>
      <c r="V123" s="14">
        <f t="shared" si="31"/>
        <v>222.39559975804502</v>
      </c>
      <c r="W123" s="14">
        <f t="shared" si="32"/>
        <v>313.23087310701413</v>
      </c>
      <c r="X123" s="14">
        <f t="shared" si="33"/>
        <v>1301.8027067053838</v>
      </c>
      <c r="Y123" s="14">
        <f t="shared" si="39"/>
        <v>487.30906505688205</v>
      </c>
      <c r="Z123" s="14">
        <f t="shared" si="34"/>
        <v>1582.677621933964</v>
      </c>
      <c r="AA123" s="14">
        <f t="shared" si="35"/>
        <v>592.45010650114955</v>
      </c>
    </row>
    <row r="124" spans="2:27" x14ac:dyDescent="0.45">
      <c r="B124" s="4">
        <f>Temperaturverlauf!F123-Temperaturverlauf!E123</f>
        <v>2.0405905093243071</v>
      </c>
      <c r="C124" s="4">
        <f t="shared" si="36"/>
        <v>2.0405905093243071</v>
      </c>
      <c r="D124" s="14">
        <f>Temperaturverlauf!F123</f>
        <v>25.339734506529197</v>
      </c>
      <c r="E124">
        <f>Eingabemaske!$B$5</f>
        <v>0.745</v>
      </c>
      <c r="F124">
        <f>IF(Eingabemaske!$B$3="horizontal_Breite",Eingabemaske!$B$6,Eingabemaske!$B$7)</f>
        <v>0.5</v>
      </c>
      <c r="G124" s="4">
        <f>Eingabemaske!B$9/3600*(1/(F124*E124))</f>
        <v>5.9656972408650269E-2</v>
      </c>
      <c r="H124" s="4">
        <f t="shared" si="20"/>
        <v>996.97150298716042</v>
      </c>
      <c r="I124" s="6">
        <f t="shared" si="21"/>
        <v>4181.2072528730023</v>
      </c>
      <c r="J124" s="12">
        <f t="shared" si="22"/>
        <v>0.60771539813223474</v>
      </c>
      <c r="K124" s="8">
        <f t="shared" si="23"/>
        <v>0.88376683385289723</v>
      </c>
      <c r="L124" s="10">
        <f t="shared" si="24"/>
        <v>8.8671877533142445E-7</v>
      </c>
      <c r="M124" s="10">
        <f t="shared" si="25"/>
        <v>2.6063946074310085E-4</v>
      </c>
      <c r="N124" s="12">
        <f t="shared" si="26"/>
        <v>6.082331740925186</v>
      </c>
      <c r="O124" s="1">
        <f t="shared" si="37"/>
        <v>0.71566230599256853</v>
      </c>
      <c r="P124" s="12">
        <f t="shared" si="27"/>
        <v>0.67923788357294335</v>
      </c>
      <c r="Q124" s="10">
        <f>((9.807*Eingabemaske!$B$5^3)/(L124)^2)*M124*C124*N124</f>
        <v>16683966896.104717</v>
      </c>
      <c r="R124" s="10">
        <f t="shared" si="28"/>
        <v>33649.317426079964</v>
      </c>
      <c r="S124" s="10">
        <f t="shared" si="29"/>
        <v>11940086221.969978</v>
      </c>
      <c r="T124" s="14">
        <f t="shared" si="38"/>
        <v>1214.4125332172655</v>
      </c>
      <c r="U124" s="14">
        <f t="shared" si="30"/>
        <v>367.34876167192016</v>
      </c>
      <c r="V124" s="14">
        <f t="shared" si="31"/>
        <v>222.33759830167378</v>
      </c>
      <c r="W124" s="14">
        <f t="shared" si="32"/>
        <v>312.9245836805074</v>
      </c>
      <c r="X124" s="14">
        <f t="shared" si="33"/>
        <v>1227.0651453914643</v>
      </c>
      <c r="Y124" s="14">
        <f t="shared" si="39"/>
        <v>473.46662721944966</v>
      </c>
      <c r="Z124" s="14">
        <f t="shared" si="34"/>
        <v>1491.4127667315245</v>
      </c>
      <c r="AA124" s="14">
        <f t="shared" si="35"/>
        <v>575.46591972598844</v>
      </c>
    </row>
    <row r="125" spans="2:27" x14ac:dyDescent="0.45">
      <c r="B125" s="4">
        <f>Temperaturverlauf!F124-Temperaturverlauf!E124</f>
        <v>1.6664710116604766</v>
      </c>
      <c r="C125" s="4">
        <f t="shared" si="36"/>
        <v>1.6664710116604766</v>
      </c>
      <c r="D125" s="14">
        <f>Temperaturverlauf!F124</f>
        <v>25.259640569339698</v>
      </c>
      <c r="E125">
        <f>Eingabemaske!$B$5</f>
        <v>0.745</v>
      </c>
      <c r="F125">
        <f>IF(Eingabemaske!$B$3="horizontal_Breite",Eingabemaske!$B$6,Eingabemaske!$B$7)</f>
        <v>0.5</v>
      </c>
      <c r="G125" s="4">
        <f>Eingabemaske!B$9/3600*(1/(F125*E125))</f>
        <v>5.9656972408650269E-2</v>
      </c>
      <c r="H125" s="4">
        <f t="shared" ref="H125:H188" si="40">(999.876190383677+6.22004419638581*D125)/(1 + 0.00616745673016879*D125 + 7.35840514520081E-06*D125^2)</f>
        <v>996.99220400633817</v>
      </c>
      <c r="I125" s="6">
        <f t="shared" ref="I125:I188" si="41">(4219.55641754205+135.362146222791*D125)/(1 + 0.0329211502786147*D125 + -7.31100234138406E-06*D125^2)</f>
        <v>4181.2397498353912</v>
      </c>
      <c r="J125" s="12">
        <f t="shared" ref="J125:J188" si="42">(0.560797355231932+-0.0000820827204607212*D125)/(1 + -0.00367393421746487*D125 + 0.0000194205323988223*D125^2)</f>
        <v>0.60758009716635208</v>
      </c>
      <c r="K125" s="8">
        <f t="shared" ref="K125:K188" si="43">1/(0.557121148602003 + 0.0198102138112735*D125 + 0.000112775616236414*D125^2)</f>
        <v>0.88536596024121517</v>
      </c>
      <c r="L125" s="10">
        <f t="shared" ref="L125:L188" si="44">1/(556600.170819615 + 19992.6583096351*D125 + 100.520529013287*D125^2)</f>
        <v>8.8830095118169417E-7</v>
      </c>
      <c r="M125" s="10">
        <f t="shared" ref="M125:M188" si="45">(-0.0000674250246477024+0.000016937531209182*D125)/(1 + 0.0165977768793498*D125 + -0.0000507449784446722*D125^2)</f>
        <v>2.5987248091585816E-4</v>
      </c>
      <c r="N125" s="12">
        <f t="shared" ref="N125:N188" si="46">L125*H125*I125/J125</f>
        <v>6.0947152656140053</v>
      </c>
      <c r="O125" s="1">
        <f t="shared" si="37"/>
        <v>0.71590686832025707</v>
      </c>
      <c r="P125" s="12">
        <f t="shared" ref="P125:P188" si="47">((1+(0.492/N125)^(9/16)))^(-16/9)</f>
        <v>0.67950793349367333</v>
      </c>
      <c r="Q125" s="10">
        <f>((9.807*Eingabemaske!$B$5^3)/(L125)^2)*M125*C125*N125</f>
        <v>13564263449.786331</v>
      </c>
      <c r="R125" s="10">
        <f t="shared" ref="R125:R188" si="48">H125*G125*F125*(1/K125*1000)</f>
        <v>33589.238279412202</v>
      </c>
      <c r="S125" s="10">
        <f t="shared" ref="S125:S188" si="49">Q125*O125</f>
        <v>9710749367.4074593</v>
      </c>
      <c r="T125" s="14">
        <f t="shared" si="38"/>
        <v>1133.5691064454033</v>
      </c>
      <c r="U125" s="14">
        <f t="shared" ref="U125:U188" si="50">(0.825+0.387*(Q125*P125)^(1/6))^2</f>
        <v>343.93574871638356</v>
      </c>
      <c r="V125" s="14">
        <f t="shared" ref="V125:V188" si="51">0.664*SQRT(R125)*N125^(1/3)</f>
        <v>222.28967828533692</v>
      </c>
      <c r="W125" s="14">
        <f t="shared" ref="W125:W188" si="52">(0.037*R125^0.8*N125)/(1+2.443*R125^(-0.1)*(N125^(2/3)-1))</f>
        <v>312.67163664203196</v>
      </c>
      <c r="X125" s="14">
        <f t="shared" ref="X125:X188" si="53">((SQRT(V125^2+W125^2))^3+T125^3)^(1/3)</f>
        <v>1148.0305172276119</v>
      </c>
      <c r="Y125" s="14">
        <f t="shared" si="39"/>
        <v>459.70179942923255</v>
      </c>
      <c r="Z125" s="14">
        <f t="shared" ref="Z125:Z188" si="54">IF(G125=0,T125*J125/E125,X125*J125/F125)</f>
        <v>1395.0409864141798</v>
      </c>
      <c r="AA125" s="14">
        <f t="shared" ref="AA125:AA188" si="55">IF(G125=0,U125*J125/E125,Y125*J125/F125)</f>
        <v>558.61132792952003</v>
      </c>
    </row>
    <row r="126" spans="2:27" x14ac:dyDescent="0.45">
      <c r="B126" s="4">
        <f>Temperaturverlauf!F125-Temperaturverlauf!E125</f>
        <v>1.3182262168719916</v>
      </c>
      <c r="C126" s="4">
        <f t="shared" si="36"/>
        <v>1.3182262168719916</v>
      </c>
      <c r="D126" s="14">
        <f>Temperaturverlauf!F125</f>
        <v>25.195272039435981</v>
      </c>
      <c r="E126">
        <f>Eingabemaske!$B$5</f>
        <v>0.745</v>
      </c>
      <c r="F126">
        <f>IF(Eingabemaske!$B$3="horizontal_Breite",Eingabemaske!$B$6,Eingabemaske!$B$7)</f>
        <v>0.5</v>
      </c>
      <c r="G126" s="4">
        <f>Eingabemaske!B$9/3600*(1/(F126*E126))</f>
        <v>5.9656972408650269E-2</v>
      </c>
      <c r="H126" s="4">
        <f t="shared" si="40"/>
        <v>997.00879539021389</v>
      </c>
      <c r="I126" s="6">
        <f t="shared" si="41"/>
        <v>4181.2660895145291</v>
      </c>
      <c r="J126" s="12">
        <f t="shared" si="42"/>
        <v>0.60747128748376533</v>
      </c>
      <c r="K126" s="8">
        <f t="shared" si="43"/>
        <v>0.88665449483066161</v>
      </c>
      <c r="L126" s="10">
        <f t="shared" si="44"/>
        <v>8.8957584564384961E-7</v>
      </c>
      <c r="M126" s="10">
        <f t="shared" si="45"/>
        <v>2.5925527450725239E-4</v>
      </c>
      <c r="N126" s="12">
        <f t="shared" si="46"/>
        <v>6.1046957260699664</v>
      </c>
      <c r="O126" s="1">
        <f t="shared" si="37"/>
        <v>0.71610350658273203</v>
      </c>
      <c r="P126" s="12">
        <f t="shared" si="47"/>
        <v>0.67972507777787683</v>
      </c>
      <c r="Q126" s="10">
        <f>((9.807*Eingabemaske!$B$5^3)/(L126)^2)*M126*C126*N126</f>
        <v>10691055821.494598</v>
      </c>
      <c r="R126" s="10">
        <f t="shared" si="48"/>
        <v>33540.982730333519</v>
      </c>
      <c r="S126" s="10">
        <f t="shared" si="49"/>
        <v>7655902562.8440123</v>
      </c>
      <c r="T126" s="14">
        <f t="shared" si="38"/>
        <v>1047.1990000787191</v>
      </c>
      <c r="U126" s="14">
        <f t="shared" si="50"/>
        <v>318.87846932620715</v>
      </c>
      <c r="V126" s="14">
        <f t="shared" si="51"/>
        <v>222.25113031425727</v>
      </c>
      <c r="W126" s="14">
        <f t="shared" si="52"/>
        <v>312.46822938450089</v>
      </c>
      <c r="X126" s="14">
        <f t="shared" si="53"/>
        <v>1064.0630865109522</v>
      </c>
      <c r="Y126" s="14">
        <f t="shared" si="39"/>
        <v>446.14602409797652</v>
      </c>
      <c r="Z126" s="14">
        <f t="shared" si="54"/>
        <v>1292.7755462535147</v>
      </c>
      <c r="AA126" s="14">
        <f t="shared" si="55"/>
        <v>542.04179932912155</v>
      </c>
    </row>
    <row r="127" spans="2:27" x14ac:dyDescent="0.45">
      <c r="B127" s="4">
        <f>Temperaturverlauf!F126-Temperaturverlauf!E126</f>
        <v>0.99933324282737956</v>
      </c>
      <c r="C127" s="4">
        <f t="shared" si="36"/>
        <v>0.99933324282737956</v>
      </c>
      <c r="D127" s="14">
        <f>Temperaturverlauf!F126</f>
        <v>25.145248833089024</v>
      </c>
      <c r="E127">
        <f>Eingabemaske!$B$5</f>
        <v>0.745</v>
      </c>
      <c r="F127">
        <f>IF(Eingabemaske!$B$3="horizontal_Breite",Eingabemaske!$B$6,Eingabemaske!$B$7)</f>
        <v>0.5</v>
      </c>
      <c r="G127" s="4">
        <f>Eingabemaske!B$9/3600*(1/(F127*E127))</f>
        <v>5.9656972408650269E-2</v>
      </c>
      <c r="H127" s="4">
        <f t="shared" si="40"/>
        <v>997.02166129581838</v>
      </c>
      <c r="I127" s="6">
        <f t="shared" si="41"/>
        <v>4181.2866968223934</v>
      </c>
      <c r="J127" s="12">
        <f t="shared" si="42"/>
        <v>0.60738668233870197</v>
      </c>
      <c r="K127" s="8">
        <f t="shared" si="43"/>
        <v>0.88765794792464714</v>
      </c>
      <c r="L127" s="10">
        <f t="shared" si="44"/>
        <v>8.9056868772926256E-7</v>
      </c>
      <c r="M127" s="10">
        <f t="shared" si="45"/>
        <v>2.5877511842700636E-4</v>
      </c>
      <c r="N127" s="12">
        <f t="shared" si="46"/>
        <v>6.1124693810530433</v>
      </c>
      <c r="O127" s="1">
        <f t="shared" si="37"/>
        <v>0.71625637858897484</v>
      </c>
      <c r="P127" s="12">
        <f t="shared" si="47"/>
        <v>0.67989389969591263</v>
      </c>
      <c r="Q127" s="10">
        <f>((9.807*Eingabemaske!$B$5^3)/(L127)^2)*M127*C127*N127</f>
        <v>8082015853.2776031</v>
      </c>
      <c r="R127" s="10">
        <f t="shared" si="48"/>
        <v>33503.498660612713</v>
      </c>
      <c r="S127" s="10">
        <f t="shared" si="49"/>
        <v>5788795406.7672997</v>
      </c>
      <c r="T127" s="14">
        <f t="shared" si="38"/>
        <v>954.02514155924905</v>
      </c>
      <c r="U127" s="14">
        <f t="shared" si="50"/>
        <v>291.79135596429597</v>
      </c>
      <c r="V127" s="14">
        <f t="shared" si="51"/>
        <v>222.22115077327243</v>
      </c>
      <c r="W127" s="14">
        <f t="shared" si="52"/>
        <v>312.31007815533133</v>
      </c>
      <c r="X127" s="14">
        <f t="shared" si="53"/>
        <v>974.21900516750725</v>
      </c>
      <c r="Y127" s="14">
        <f t="shared" si="39"/>
        <v>432.95655777418671</v>
      </c>
      <c r="Z127" s="14">
        <f t="shared" si="54"/>
        <v>1183.455298840006</v>
      </c>
      <c r="AA127" s="14">
        <f t="shared" si="55"/>
        <v>525.94409444649557</v>
      </c>
    </row>
    <row r="128" spans="2:27" x14ac:dyDescent="0.45">
      <c r="B128" s="4">
        <f>Temperaturverlauf!F127-Temperaturverlauf!E127</f>
        <v>0.7128918172630776</v>
      </c>
      <c r="C128" s="4">
        <f t="shared" si="36"/>
        <v>0.7128918172630776</v>
      </c>
      <c r="D128" s="14">
        <f>Temperaturverlauf!F127</f>
        <v>25.10807024176518</v>
      </c>
      <c r="E128">
        <f>Eingabemaske!$B$5</f>
        <v>0.745</v>
      </c>
      <c r="F128">
        <f>IF(Eingabemaske!$B$3="horizontal_Breite",Eingabemaske!$B$6,Eingabemaske!$B$7)</f>
        <v>0.5</v>
      </c>
      <c r="G128" s="4">
        <f>Eingabemaske!B$9/3600*(1/(F128*E128))</f>
        <v>5.9656972408650269E-2</v>
      </c>
      <c r="H128" s="4">
        <f t="shared" si="40"/>
        <v>997.03120777069205</v>
      </c>
      <c r="I128" s="6">
        <f t="shared" si="41"/>
        <v>4181.3020909856086</v>
      </c>
      <c r="J128" s="12">
        <f t="shared" si="42"/>
        <v>0.60732377602785359</v>
      </c>
      <c r="K128" s="8">
        <f t="shared" si="43"/>
        <v>0.8884049252442453</v>
      </c>
      <c r="L128" s="10">
        <f t="shared" si="44"/>
        <v>8.9130777260715075E-7</v>
      </c>
      <c r="M128" s="10">
        <f t="shared" si="45"/>
        <v>2.5841796863370454E-4</v>
      </c>
      <c r="N128" s="12">
        <f t="shared" si="46"/>
        <v>6.1182568916052711</v>
      </c>
      <c r="O128" s="1">
        <f t="shared" si="37"/>
        <v>0.71637002949390327</v>
      </c>
      <c r="P128" s="12">
        <f t="shared" si="47"/>
        <v>0.68001941289026346</v>
      </c>
      <c r="Q128" s="10">
        <f>((9.807*Eingabemaske!$B$5^3)/(L128)^2)*M128*C128*N128</f>
        <v>5753387853.2594309</v>
      </c>
      <c r="R128" s="10">
        <f t="shared" si="48"/>
        <v>33475.649201397042</v>
      </c>
      <c r="S128" s="10">
        <f t="shared" si="49"/>
        <v>4121554626.1293235</v>
      </c>
      <c r="T128" s="14">
        <f t="shared" si="38"/>
        <v>851.89114981056673</v>
      </c>
      <c r="U128" s="14">
        <f t="shared" si="50"/>
        <v>262.0235855927325</v>
      </c>
      <c r="V128" s="14">
        <f t="shared" si="51"/>
        <v>222.19885642646375</v>
      </c>
      <c r="W128" s="14">
        <f t="shared" si="52"/>
        <v>312.19249294652269</v>
      </c>
      <c r="X128" s="14">
        <f t="shared" si="53"/>
        <v>876.98860125652038</v>
      </c>
      <c r="Y128" s="14">
        <f t="shared" si="39"/>
        <v>420.31764250471076</v>
      </c>
      <c r="Z128" s="14">
        <f t="shared" si="54"/>
        <v>1065.2320576969912</v>
      </c>
      <c r="AA128" s="14">
        <f t="shared" si="55"/>
        <v>510.53779555417276</v>
      </c>
    </row>
    <row r="129" spans="2:27" x14ac:dyDescent="0.45">
      <c r="B129" s="4">
        <f>Temperaturverlauf!F128-Temperaturverlauf!E128</f>
        <v>0.46157017707950132</v>
      </c>
      <c r="C129" s="4">
        <f t="shared" si="36"/>
        <v>0.46157017707950132</v>
      </c>
      <c r="D129" s="14">
        <f>Temperaturverlauf!F128</f>
        <v>25.082139546162292</v>
      </c>
      <c r="E129">
        <f>Eingabemaske!$B$5</f>
        <v>0.745</v>
      </c>
      <c r="F129">
        <f>IF(Eingabemaske!$B$3="horizontal_Breite",Eingabemaske!$B$6,Eingabemaske!$B$7)</f>
        <v>0.5</v>
      </c>
      <c r="G129" s="4">
        <f>Eingabemaske!B$9/3600*(1/(F129*E129))</f>
        <v>5.9656972408650269E-2</v>
      </c>
      <c r="H129" s="4">
        <f t="shared" si="40"/>
        <v>997.03785809795818</v>
      </c>
      <c r="I129" s="6">
        <f t="shared" si="41"/>
        <v>4181.312867428599</v>
      </c>
      <c r="J129" s="12">
        <f t="shared" si="42"/>
        <v>0.60727988833997126</v>
      </c>
      <c r="K129" s="8">
        <f t="shared" si="43"/>
        <v>0.88892651316848659</v>
      </c>
      <c r="L129" s="10">
        <f t="shared" si="44"/>
        <v>8.9182385280226312E-7</v>
      </c>
      <c r="M129" s="10">
        <f t="shared" si="45"/>
        <v>2.5816872579840025E-4</v>
      </c>
      <c r="N129" s="12">
        <f t="shared" si="46"/>
        <v>6.1222984847274331</v>
      </c>
      <c r="O129" s="1">
        <f t="shared" si="37"/>
        <v>0.71644931312842985</v>
      </c>
      <c r="P129" s="12">
        <f t="shared" si="47"/>
        <v>0.68010697401655062</v>
      </c>
      <c r="Q129" s="10">
        <f>((9.807*Eingabemaske!$B$5^3)/(L129)^2)*M129*C129*N129</f>
        <v>3719655309.5238757</v>
      </c>
      <c r="R129" s="10">
        <f t="shared" si="48"/>
        <v>33456.230132521545</v>
      </c>
      <c r="S129" s="10">
        <f t="shared" si="49"/>
        <v>2664944491.5828981</v>
      </c>
      <c r="T129" s="14">
        <f t="shared" si="38"/>
        <v>736.64765188938543</v>
      </c>
      <c r="U129" s="14">
        <f t="shared" si="50"/>
        <v>228.32274392249795</v>
      </c>
      <c r="V129" s="14">
        <f t="shared" si="51"/>
        <v>222.18330050087206</v>
      </c>
      <c r="W129" s="14">
        <f t="shared" si="52"/>
        <v>312.11045990695214</v>
      </c>
      <c r="X129" s="14">
        <f t="shared" si="53"/>
        <v>769.68610629771251</v>
      </c>
      <c r="Y129" s="14">
        <f t="shared" si="39"/>
        <v>408.43741324585477</v>
      </c>
      <c r="Z129" s="14">
        <f t="shared" si="54"/>
        <v>934.82978537860424</v>
      </c>
      <c r="AA129" s="14">
        <f t="shared" si="55"/>
        <v>496.07165341961877</v>
      </c>
    </row>
    <row r="130" spans="2:27" x14ac:dyDescent="0.45">
      <c r="B130" s="4">
        <f>Temperaturverlauf!F129-Temperaturverlauf!E129</f>
        <v>0.24755785136707686</v>
      </c>
      <c r="C130" s="4">
        <f t="shared" si="36"/>
        <v>0.24755785136707686</v>
      </c>
      <c r="D130" s="14">
        <f>Temperaturverlauf!F129</f>
        <v>25.065789773818835</v>
      </c>
      <c r="E130">
        <f>Eingabemaske!$B$5</f>
        <v>0.745</v>
      </c>
      <c r="F130">
        <f>IF(Eingabemaske!$B$3="horizontal_Breite",Eingabemaske!$B$6,Eingabemaske!$B$7)</f>
        <v>0.5</v>
      </c>
      <c r="G130" s="4">
        <f>Eingabemaske!B$9/3600*(1/(F130*E130))</f>
        <v>5.9656972408650269E-2</v>
      </c>
      <c r="H130" s="4">
        <f t="shared" si="40"/>
        <v>997.04204787417996</v>
      </c>
      <c r="I130" s="6">
        <f t="shared" si="41"/>
        <v>4181.3196789148515</v>
      </c>
      <c r="J130" s="12">
        <f t="shared" si="42"/>
        <v>0.60725221093145632</v>
      </c>
      <c r="K130" s="8">
        <f t="shared" si="43"/>
        <v>0.88925563707582844</v>
      </c>
      <c r="L130" s="10">
        <f t="shared" si="44"/>
        <v>8.9214950270591704E-7</v>
      </c>
      <c r="M130" s="10">
        <f t="shared" si="45"/>
        <v>2.580115127742812E-4</v>
      </c>
      <c r="N130" s="12">
        <f t="shared" si="46"/>
        <v>6.1248489050047139</v>
      </c>
      <c r="O130" s="1">
        <f t="shared" si="37"/>
        <v>0.71649930979009469</v>
      </c>
      <c r="P130" s="12">
        <f t="shared" si="47"/>
        <v>0.68016219146928314</v>
      </c>
      <c r="Q130" s="10">
        <f>((9.807*Eingabemaske!$B$5^3)/(L130)^2)*M130*C130*N130</f>
        <v>1993154145.9147985</v>
      </c>
      <c r="R130" s="10">
        <f t="shared" si="48"/>
        <v>33443.988129153739</v>
      </c>
      <c r="S130" s="10">
        <f t="shared" si="49"/>
        <v>1428093569.8532188</v>
      </c>
      <c r="T130" s="14">
        <f t="shared" si="38"/>
        <v>598.3417503820292</v>
      </c>
      <c r="U130" s="14">
        <f t="shared" si="50"/>
        <v>187.68130027373576</v>
      </c>
      <c r="V130" s="14">
        <f t="shared" si="51"/>
        <v>222.17348948541172</v>
      </c>
      <c r="W130" s="14">
        <f t="shared" si="52"/>
        <v>312.05872742570631</v>
      </c>
      <c r="X130" s="14">
        <f t="shared" si="53"/>
        <v>646.6703148311484</v>
      </c>
      <c r="Y130" s="14">
        <f t="shared" si="39"/>
        <v>397.53295678621851</v>
      </c>
      <c r="Z130" s="14">
        <f t="shared" si="54"/>
        <v>785.38395684991156</v>
      </c>
      <c r="AA130" s="14">
        <f t="shared" si="55"/>
        <v>482.80553385310054</v>
      </c>
    </row>
    <row r="131" spans="2:27" x14ac:dyDescent="0.45">
      <c r="B131" s="4">
        <f>Temperaturverlauf!F130-Temperaturverlauf!E130</f>
        <v>7.2523922052724288E-2</v>
      </c>
      <c r="C131" s="4">
        <f t="shared" si="36"/>
        <v>7.2523922052724288E-2</v>
      </c>
      <c r="D131" s="14">
        <f>Temperaturverlauf!F130</f>
        <v>25.057307945571175</v>
      </c>
      <c r="E131">
        <f>Eingabemaske!$B$5</f>
        <v>0.745</v>
      </c>
      <c r="F131">
        <f>IF(Eingabemaske!$B$3="horizontal_Breite",Eingabemaske!$B$6,Eingabemaske!$B$7)</f>
        <v>0.5</v>
      </c>
      <c r="G131" s="4">
        <f>Eingabemaske!B$9/3600*(1/(F131*E131))</f>
        <v>5.9656972408650269E-2</v>
      </c>
      <c r="H131" s="4">
        <f t="shared" si="40"/>
        <v>997.04422039025064</v>
      </c>
      <c r="I131" s="6">
        <f t="shared" si="41"/>
        <v>4181.3232176394959</v>
      </c>
      <c r="J131" s="12">
        <f t="shared" si="42"/>
        <v>0.60723785097285976</v>
      </c>
      <c r="K131" s="8">
        <f t="shared" si="43"/>
        <v>0.88942645506956342</v>
      </c>
      <c r="L131" s="10">
        <f t="shared" si="44"/>
        <v>8.9231851808923615E-7</v>
      </c>
      <c r="M131" s="10">
        <f t="shared" si="45"/>
        <v>2.5792993625555697E-4</v>
      </c>
      <c r="N131" s="12">
        <f t="shared" si="46"/>
        <v>6.1261726427471501</v>
      </c>
      <c r="O131" s="1">
        <f t="shared" si="37"/>
        <v>0.71652524883384539</v>
      </c>
      <c r="P131" s="12">
        <f t="shared" si="47"/>
        <v>0.68019083943381264</v>
      </c>
      <c r="Q131" s="10">
        <f>((9.807*Eingabemaske!$B$5^3)/(L131)^2)*M131*C131*N131</f>
        <v>583629783.64329839</v>
      </c>
      <c r="R131" s="10">
        <f t="shared" si="48"/>
        <v>33437.637933410319</v>
      </c>
      <c r="S131" s="10">
        <f t="shared" si="49"/>
        <v>418185475.95185775</v>
      </c>
      <c r="T131" s="14">
        <f t="shared" si="38"/>
        <v>397.33187018103257</v>
      </c>
      <c r="U131" s="14">
        <f t="shared" si="50"/>
        <v>128.06394733852167</v>
      </c>
      <c r="V131" s="14">
        <f t="shared" si="51"/>
        <v>222.16839896068606</v>
      </c>
      <c r="W131" s="14">
        <f t="shared" si="52"/>
        <v>312.03188719313141</v>
      </c>
      <c r="X131" s="14">
        <f t="shared" si="53"/>
        <v>491.77072502824882</v>
      </c>
      <c r="Y131" s="14">
        <f t="shared" si="39"/>
        <v>387.75733055239021</v>
      </c>
      <c r="Z131" s="14">
        <f t="shared" si="54"/>
        <v>597.24359647503786</v>
      </c>
      <c r="AA131" s="14">
        <f t="shared" si="55"/>
        <v>470.9218562072125</v>
      </c>
    </row>
    <row r="132" spans="2:27" x14ac:dyDescent="0.45">
      <c r="B132" s="4">
        <f>Temperaturverlauf!F131-Temperaturverlauf!E131</f>
        <v>0.81743969676275796</v>
      </c>
      <c r="C132" s="4">
        <f t="shared" ref="C132:C195" si="56">IF(B132&lt;0,B132*-1,B132)</f>
        <v>0.81743969676275796</v>
      </c>
      <c r="D132" s="14">
        <f>Temperaturverlauf!F131</f>
        <v>25.934815616419407</v>
      </c>
      <c r="E132">
        <f>Eingabemaske!$B$5</f>
        <v>0.745</v>
      </c>
      <c r="F132">
        <f>IF(Eingabemaske!$B$3="horizontal_Breite",Eingabemaske!$B$6,Eingabemaske!$B$7)</f>
        <v>0.5</v>
      </c>
      <c r="G132" s="4">
        <f>Eingabemaske!B$9/3600*(1/(F132*E132))</f>
        <v>5.9656972408650269E-2</v>
      </c>
      <c r="H132" s="4">
        <f t="shared" si="40"/>
        <v>996.81575185815666</v>
      </c>
      <c r="I132" s="6">
        <f t="shared" si="41"/>
        <v>4180.9753199130746</v>
      </c>
      <c r="J132" s="12">
        <f t="shared" si="42"/>
        <v>0.60871747085348504</v>
      </c>
      <c r="K132" s="8">
        <f t="shared" si="43"/>
        <v>0.87202970679384417</v>
      </c>
      <c r="L132" s="10">
        <f t="shared" si="44"/>
        <v>8.7510680512332112E-7</v>
      </c>
      <c r="M132" s="10">
        <f t="shared" si="45"/>
        <v>2.6630318952349668E-4</v>
      </c>
      <c r="N132" s="12">
        <f t="shared" si="46"/>
        <v>5.9915307218608058</v>
      </c>
      <c r="O132" s="1">
        <f t="shared" ref="O132:O195" si="57">((1+(0.332/N132)^(11/20)))^(-20/11)</f>
        <v>0.71384924827341656</v>
      </c>
      <c r="P132" s="12">
        <f t="shared" si="47"/>
        <v>0.6772364314142949</v>
      </c>
      <c r="Q132" s="10">
        <f>((9.807*Eingabemaske!$B$5^3)/(L132)^2)*M132*C132*N132</f>
        <v>6906416320.5622482</v>
      </c>
      <c r="R132" s="10">
        <f t="shared" si="48"/>
        <v>34096.894487545578</v>
      </c>
      <c r="S132" s="10">
        <f t="shared" si="49"/>
        <v>4930140098.6966162</v>
      </c>
      <c r="T132" s="14">
        <f t="shared" ref="T132:T195" si="58">IF(S132&gt;7*10^4,(0.15*S132)^(1/3),(0.766*S132)^(1/5))</f>
        <v>904.30897252646685</v>
      </c>
      <c r="U132" s="14">
        <f t="shared" si="50"/>
        <v>277.26225079532486</v>
      </c>
      <c r="V132" s="14">
        <f t="shared" si="51"/>
        <v>222.6920717955569</v>
      </c>
      <c r="W132" s="14">
        <f t="shared" si="52"/>
        <v>314.79862105933404</v>
      </c>
      <c r="X132" s="14">
        <f t="shared" si="53"/>
        <v>927.10020871722338</v>
      </c>
      <c r="Y132" s="14">
        <f t="shared" ref="Y132:Y195" si="59">((SQRT(V132^2+W132^2))^3+U132^3)^(1/3)</f>
        <v>428.44887287777175</v>
      </c>
      <c r="Z132" s="14">
        <f t="shared" si="54"/>
        <v>1128.6841885561726</v>
      </c>
      <c r="AA132" s="14">
        <f t="shared" si="55"/>
        <v>521.6086285763671</v>
      </c>
    </row>
    <row r="133" spans="2:27" x14ac:dyDescent="0.45">
      <c r="B133" s="4">
        <f>Temperaturverlauf!F132-Temperaturverlauf!E132</f>
        <v>1.5707688700591724</v>
      </c>
      <c r="C133" s="4">
        <f t="shared" si="56"/>
        <v>1.5707688700591724</v>
      </c>
      <c r="D133" s="14">
        <f>Temperaturverlauf!F132</f>
        <v>26.784507796821185</v>
      </c>
      <c r="E133">
        <f>Eingabemaske!$B$5</f>
        <v>0.745</v>
      </c>
      <c r="F133">
        <f>IF(Eingabemaske!$B$3="horizontal_Breite",Eingabemaske!$B$6,Eingabemaske!$B$7)</f>
        <v>0.5</v>
      </c>
      <c r="G133" s="4">
        <f>Eingabemaske!B$9/3600*(1/(F133*E133))</f>
        <v>5.9656972408650269E-2</v>
      </c>
      <c r="H133" s="4">
        <f t="shared" si="40"/>
        <v>996.58746638433456</v>
      </c>
      <c r="I133" s="6">
        <f t="shared" si="41"/>
        <v>4180.6724458114386</v>
      </c>
      <c r="J133" s="12">
        <f t="shared" si="42"/>
        <v>0.61013844834496322</v>
      </c>
      <c r="K133" s="8">
        <f t="shared" si="43"/>
        <v>0.85569967291775584</v>
      </c>
      <c r="L133" s="10">
        <f t="shared" si="44"/>
        <v>8.589529643364398E-7</v>
      </c>
      <c r="M133" s="10">
        <f t="shared" si="45"/>
        <v>2.742862092162429E-4</v>
      </c>
      <c r="N133" s="12">
        <f t="shared" si="46"/>
        <v>5.8654664172760427</v>
      </c>
      <c r="O133" s="1">
        <f t="shared" si="57"/>
        <v>0.71127257553679579</v>
      </c>
      <c r="P133" s="12">
        <f t="shared" si="47"/>
        <v>0.6743937125539875</v>
      </c>
      <c r="Q133" s="10">
        <f>((9.807*Eingabemaske!$B$5^3)/(L133)^2)*M133*C133*N133</f>
        <v>13889449674.77026</v>
      </c>
      <c r="R133" s="10">
        <f t="shared" si="48"/>
        <v>34739.636385610254</v>
      </c>
      <c r="S133" s="10">
        <f t="shared" si="49"/>
        <v>9879184642.962553</v>
      </c>
      <c r="T133" s="14">
        <f t="shared" si="58"/>
        <v>1140.0855831009742</v>
      </c>
      <c r="U133" s="14">
        <f t="shared" si="50"/>
        <v>345.70803387779745</v>
      </c>
      <c r="V133" s="14">
        <f t="shared" si="51"/>
        <v>223.19351122015902</v>
      </c>
      <c r="W133" s="14">
        <f t="shared" si="52"/>
        <v>317.45835105970122</v>
      </c>
      <c r="X133" s="14">
        <f t="shared" si="53"/>
        <v>1154.8799658299929</v>
      </c>
      <c r="Y133" s="14">
        <f t="shared" si="59"/>
        <v>463.78386209237311</v>
      </c>
      <c r="Z133" s="14">
        <f t="shared" si="54"/>
        <v>1409.273340752392</v>
      </c>
      <c r="AA133" s="14">
        <f t="shared" si="55"/>
        <v>565.9447319689499</v>
      </c>
    </row>
    <row r="134" spans="2:27" x14ac:dyDescent="0.45">
      <c r="B134" s="4">
        <f>Temperaturverlauf!F133-Temperaturverlauf!E133</f>
        <v>2.3311181213915155</v>
      </c>
      <c r="C134" s="4">
        <f t="shared" si="56"/>
        <v>2.3311181213915155</v>
      </c>
      <c r="D134" s="14">
        <f>Temperaturverlauf!F133</f>
        <v>27.603342368457607</v>
      </c>
      <c r="E134">
        <f>Eingabemaske!$B$5</f>
        <v>0.745</v>
      </c>
      <c r="F134">
        <f>IF(Eingabemaske!$B$3="horizontal_Breite",Eingabemaske!$B$6,Eingabemaske!$B$7)</f>
        <v>0.5</v>
      </c>
      <c r="G134" s="4">
        <f>Eingabemaske!B$9/3600*(1/(F134*E134))</f>
        <v>5.9656972408650269E-2</v>
      </c>
      <c r="H134" s="4">
        <f t="shared" si="40"/>
        <v>996.36099893629512</v>
      </c>
      <c r="I134" s="6">
        <f t="shared" si="41"/>
        <v>4180.4108370041213</v>
      </c>
      <c r="J134" s="12">
        <f t="shared" si="42"/>
        <v>0.61149668661161061</v>
      </c>
      <c r="K134" s="8">
        <f t="shared" si="43"/>
        <v>0.8404222781115811</v>
      </c>
      <c r="L134" s="10">
        <f t="shared" si="44"/>
        <v>8.4384238592925802E-7</v>
      </c>
      <c r="M134" s="10">
        <f t="shared" si="45"/>
        <v>2.818671894628285E-4</v>
      </c>
      <c r="N134" s="12">
        <f t="shared" si="46"/>
        <v>5.7478167307851642</v>
      </c>
      <c r="O134" s="1">
        <f t="shared" si="57"/>
        <v>0.70880285600622828</v>
      </c>
      <c r="P134" s="12">
        <f t="shared" si="47"/>
        <v>0.67167086732611081</v>
      </c>
      <c r="Q134" s="10">
        <f>((9.807*Eingabemaske!$B$5^3)/(L134)^2)*M134*C134*N134</f>
        <v>21507703420.523449</v>
      </c>
      <c r="R134" s="10">
        <f t="shared" si="48"/>
        <v>35363.103864975172</v>
      </c>
      <c r="S134" s="10">
        <f t="shared" si="49"/>
        <v>15244721610.601946</v>
      </c>
      <c r="T134" s="14">
        <f t="shared" si="58"/>
        <v>1317.458424773017</v>
      </c>
      <c r="U134" s="14">
        <f t="shared" si="50"/>
        <v>396.95192319017406</v>
      </c>
      <c r="V134" s="14">
        <f t="shared" si="51"/>
        <v>223.67163123550358</v>
      </c>
      <c r="W134" s="14">
        <f t="shared" si="52"/>
        <v>320.00366686450883</v>
      </c>
      <c r="X134" s="14">
        <f t="shared" si="53"/>
        <v>1328.7898963962682</v>
      </c>
      <c r="Y134" s="14">
        <f t="shared" si="59"/>
        <v>496.05019537064328</v>
      </c>
      <c r="Z134" s="14">
        <f t="shared" si="54"/>
        <v>1625.1012376986066</v>
      </c>
      <c r="AA134" s="14">
        <f t="shared" si="55"/>
        <v>606.66610172438095</v>
      </c>
    </row>
    <row r="135" spans="2:27" x14ac:dyDescent="0.45">
      <c r="B135" s="4">
        <f>Temperaturverlauf!F134-Temperaturverlauf!E134</f>
        <v>3.0975411854253245</v>
      </c>
      <c r="C135" s="4">
        <f t="shared" si="56"/>
        <v>3.0975411854253245</v>
      </c>
      <c r="D135" s="14">
        <f>Temperaturverlauf!F134</f>
        <v>28.389372365948617</v>
      </c>
      <c r="E135">
        <f>Eingabemaske!$B$5</f>
        <v>0.745</v>
      </c>
      <c r="F135">
        <f>IF(Eingabemaske!$B$3="horizontal_Breite",Eingabemaske!$B$6,Eingabemaske!$B$7)</f>
        <v>0.5</v>
      </c>
      <c r="G135" s="4">
        <f>Eingabemaske!B$9/3600*(1/(F135*E135))</f>
        <v>5.9656972408650269E-2</v>
      </c>
      <c r="H135" s="4">
        <f t="shared" si="40"/>
        <v>996.13771516934833</v>
      </c>
      <c r="I135" s="6">
        <f t="shared" si="41"/>
        <v>4180.1864934660734</v>
      </c>
      <c r="J135" s="12">
        <f t="shared" si="42"/>
        <v>0.61279004768238665</v>
      </c>
      <c r="K135" s="8">
        <f t="shared" si="43"/>
        <v>0.8261643459554836</v>
      </c>
      <c r="L135" s="10">
        <f t="shared" si="44"/>
        <v>8.2974168429055664E-7</v>
      </c>
      <c r="M135" s="10">
        <f t="shared" si="45"/>
        <v>2.8904440516690401E-4</v>
      </c>
      <c r="N135" s="12">
        <f t="shared" si="46"/>
        <v>5.638274897735462</v>
      </c>
      <c r="O135" s="1">
        <f t="shared" si="57"/>
        <v>0.70644432844601313</v>
      </c>
      <c r="P135" s="12">
        <f t="shared" si="47"/>
        <v>0.66907233461638038</v>
      </c>
      <c r="Q135" s="10">
        <f>((9.807*Eingabemaske!$B$5^3)/(L135)^2)*M135*C135*N135</f>
        <v>29733571592.47028</v>
      </c>
      <c r="R135" s="10">
        <f t="shared" si="48"/>
        <v>35965.338179987142</v>
      </c>
      <c r="S135" s="10">
        <f t="shared" si="49"/>
        <v>21005113015.944118</v>
      </c>
      <c r="T135" s="14">
        <f t="shared" si="58"/>
        <v>1466.0161699510063</v>
      </c>
      <c r="U135" s="14">
        <f t="shared" si="50"/>
        <v>439.73516501929237</v>
      </c>
      <c r="V135" s="14">
        <f t="shared" si="51"/>
        <v>224.125997594924</v>
      </c>
      <c r="W135" s="14">
        <f t="shared" si="52"/>
        <v>322.430684845173</v>
      </c>
      <c r="X135" s="14">
        <f t="shared" si="53"/>
        <v>1475.3474473194608</v>
      </c>
      <c r="Y135" s="14">
        <f t="shared" si="59"/>
        <v>526.05650101735466</v>
      </c>
      <c r="Z135" s="14">
        <f t="shared" si="54"/>
        <v>1808.1564651819597</v>
      </c>
      <c r="AA135" s="14">
        <f t="shared" si="55"/>
        <v>644.72437668410851</v>
      </c>
    </row>
    <row r="136" spans="2:27" x14ac:dyDescent="0.45">
      <c r="B136" s="4">
        <f>Temperaturverlauf!F135-Temperaturverlauf!E135</f>
        <v>3.8688338419941992</v>
      </c>
      <c r="C136" s="4">
        <f t="shared" si="56"/>
        <v>3.8688338419941992</v>
      </c>
      <c r="D136" s="14">
        <f>Temperaturverlauf!F135</f>
        <v>29.141058089060291</v>
      </c>
      <c r="E136">
        <f>Eingabemaske!$B$5</f>
        <v>0.745</v>
      </c>
      <c r="F136">
        <f>IF(Eingabemaske!$B$3="horizontal_Breite",Eingabemaske!$B$6,Eingabemaske!$B$7)</f>
        <v>0.5</v>
      </c>
      <c r="G136" s="4">
        <f>Eingabemaske!B$9/3600*(1/(F136*E136))</f>
        <v>5.9656972408650269E-2</v>
      </c>
      <c r="H136" s="4">
        <f t="shared" si="40"/>
        <v>995.91886654281393</v>
      </c>
      <c r="I136" s="6">
        <f t="shared" si="41"/>
        <v>4179.9955291313408</v>
      </c>
      <c r="J136" s="12">
        <f t="shared" si="42"/>
        <v>0.61401715053571626</v>
      </c>
      <c r="K136" s="8">
        <f t="shared" si="43"/>
        <v>0.8128885520756941</v>
      </c>
      <c r="L136" s="10">
        <f t="shared" si="44"/>
        <v>8.166134795710312E-7</v>
      </c>
      <c r="M136" s="10">
        <f t="shared" si="45"/>
        <v>2.9581928750596821E-4</v>
      </c>
      <c r="N136" s="12">
        <f t="shared" si="46"/>
        <v>5.5365065676917755</v>
      </c>
      <c r="O136" s="1">
        <f t="shared" si="57"/>
        <v>0.70419999050838378</v>
      </c>
      <c r="P136" s="12">
        <f t="shared" si="47"/>
        <v>0.66660118347767816</v>
      </c>
      <c r="Q136" s="10">
        <f>((9.807*Eingabemaske!$B$5^3)/(L136)^2)*M136*C136*N136</f>
        <v>38531355643.424927</v>
      </c>
      <c r="R136" s="10">
        <f t="shared" si="48"/>
        <v>36544.680196865702</v>
      </c>
      <c r="S136" s="10">
        <f t="shared" si="49"/>
        <v>27133780278.374992</v>
      </c>
      <c r="T136" s="14">
        <f t="shared" si="58"/>
        <v>1596.6161612960204</v>
      </c>
      <c r="U136" s="14">
        <f t="shared" si="50"/>
        <v>477.2568542483923</v>
      </c>
      <c r="V136" s="14">
        <f t="shared" si="51"/>
        <v>224.55639903214609</v>
      </c>
      <c r="W136" s="14">
        <f t="shared" si="52"/>
        <v>324.73681229325786</v>
      </c>
      <c r="X136" s="14">
        <f t="shared" si="53"/>
        <v>1604.6234462035361</v>
      </c>
      <c r="Y136" s="14">
        <f t="shared" si="59"/>
        <v>554.23776838614629</v>
      </c>
      <c r="Z136" s="14">
        <f t="shared" si="54"/>
        <v>1970.5326322413928</v>
      </c>
      <c r="AA136" s="14">
        <f t="shared" si="55"/>
        <v>680.62299052747164</v>
      </c>
    </row>
    <row r="137" spans="2:27" x14ac:dyDescent="0.45">
      <c r="B137" s="4">
        <f>Temperaturverlauf!F136-Temperaturverlauf!E136</f>
        <v>4.6433845811988377</v>
      </c>
      <c r="C137" s="4">
        <f t="shared" si="56"/>
        <v>4.6433845811988377</v>
      </c>
      <c r="D137" s="14">
        <f>Temperaturverlauf!F136</f>
        <v>29.85712350796085</v>
      </c>
      <c r="E137">
        <f>Eingabemaske!$B$5</f>
        <v>0.745</v>
      </c>
      <c r="F137">
        <f>IF(Eingabemaske!$B$3="horizontal_Breite",Eingabemaske!$B$6,Eingabemaske!$B$7)</f>
        <v>0.5</v>
      </c>
      <c r="G137" s="4">
        <f>Eingabemaske!B$9/3600*(1/(F137*E137))</f>
        <v>5.9656972408650269E-2</v>
      </c>
      <c r="H137" s="4">
        <f t="shared" si="40"/>
        <v>995.70561505093542</v>
      </c>
      <c r="I137" s="6">
        <f t="shared" si="41"/>
        <v>4179.8342550608304</v>
      </c>
      <c r="J137" s="12">
        <f t="shared" si="42"/>
        <v>0.6151771027358649</v>
      </c>
      <c r="K137" s="8">
        <f t="shared" si="43"/>
        <v>0.80055672200432093</v>
      </c>
      <c r="L137" s="10">
        <f t="shared" si="44"/>
        <v>8.044196449254325E-7</v>
      </c>
      <c r="M137" s="10">
        <f t="shared" si="45"/>
        <v>3.0219490367885488E-4</v>
      </c>
      <c r="N137" s="12">
        <f t="shared" si="46"/>
        <v>5.442175247979022</v>
      </c>
      <c r="O137" s="1">
        <f t="shared" si="57"/>
        <v>0.70207206215330265</v>
      </c>
      <c r="P137" s="12">
        <f t="shared" si="47"/>
        <v>0.66425962860030729</v>
      </c>
      <c r="Q137" s="10">
        <f>((9.807*Eingabemaske!$B$5^3)/(L137)^2)*M137*C137*N137</f>
        <v>47855732825.002991</v>
      </c>
      <c r="R137" s="10">
        <f t="shared" si="48"/>
        <v>37099.671248473496</v>
      </c>
      <c r="S137" s="10">
        <f t="shared" si="49"/>
        <v>33598173030.307346</v>
      </c>
      <c r="T137" s="14">
        <f t="shared" si="58"/>
        <v>1714.492700671487</v>
      </c>
      <c r="U137" s="14">
        <f t="shared" si="50"/>
        <v>511.05796651842638</v>
      </c>
      <c r="V137" s="14">
        <f t="shared" si="51"/>
        <v>224.96275272600818</v>
      </c>
      <c r="W137" s="14">
        <f t="shared" si="52"/>
        <v>326.92025774218865</v>
      </c>
      <c r="X137" s="14">
        <f t="shared" si="53"/>
        <v>1721.5506743763931</v>
      </c>
      <c r="Y137" s="14">
        <f t="shared" si="59"/>
        <v>580.85411919096566</v>
      </c>
      <c r="Z137" s="14">
        <f t="shared" si="54"/>
        <v>2118.1171121516877</v>
      </c>
      <c r="AA137" s="14">
        <f t="shared" si="55"/>
        <v>714.65630831218198</v>
      </c>
    </row>
    <row r="138" spans="2:27" x14ac:dyDescent="0.45">
      <c r="B138" s="4">
        <f>Temperaturverlauf!F137-Temperaturverlauf!E137</f>
        <v>5.4191360140755194</v>
      </c>
      <c r="C138" s="4">
        <f t="shared" si="56"/>
        <v>5.4191360140755194</v>
      </c>
      <c r="D138" s="14">
        <f>Temperaturverlauf!F137</f>
        <v>30.536511933732172</v>
      </c>
      <c r="E138">
        <f>Eingabemaske!$B$5</f>
        <v>0.745</v>
      </c>
      <c r="F138">
        <f>IF(Eingabemaske!$B$3="horizontal_Breite",Eingabemaske!$B$6,Eingabemaske!$B$7)</f>
        <v>0.5</v>
      </c>
      <c r="G138" s="4">
        <f>Eingabemaske!B$9/3600*(1/(F138*E138))</f>
        <v>5.9656972408650269E-2</v>
      </c>
      <c r="H138" s="4">
        <f t="shared" si="40"/>
        <v>995.49903522087993</v>
      </c>
      <c r="I138" s="6">
        <f t="shared" si="41"/>
        <v>4179.6992089748883</v>
      </c>
      <c r="J138" s="12">
        <f t="shared" si="42"/>
        <v>0.61626940271815422</v>
      </c>
      <c r="K138" s="8">
        <f t="shared" si="43"/>
        <v>0.78913093759831776</v>
      </c>
      <c r="L138" s="10">
        <f t="shared" si="44"/>
        <v>7.9312238647855612E-7</v>
      </c>
      <c r="M138" s="10">
        <f t="shared" si="45"/>
        <v>3.0817544143274506E-4</v>
      </c>
      <c r="N138" s="12">
        <f t="shared" si="46"/>
        <v>5.3549506758286993</v>
      </c>
      <c r="O138" s="1">
        <f t="shared" si="57"/>
        <v>0.70006214075540496</v>
      </c>
      <c r="P138" s="12">
        <f t="shared" si="47"/>
        <v>0.66204920452648763</v>
      </c>
      <c r="Q138" s="10">
        <f>((9.807*Eingabemaske!$B$5^3)/(L138)^2)*M138*C138*N138</f>
        <v>57651170593.476494</v>
      </c>
      <c r="R138" s="10">
        <f t="shared" si="48"/>
        <v>37629.026849305854</v>
      </c>
      <c r="S138" s="10">
        <f t="shared" si="49"/>
        <v>40359401902.724205</v>
      </c>
      <c r="T138" s="14">
        <f t="shared" si="58"/>
        <v>1822.5466789096347</v>
      </c>
      <c r="U138" s="14">
        <f t="shared" si="50"/>
        <v>541.99283916285174</v>
      </c>
      <c r="V138" s="14">
        <f t="shared" si="51"/>
        <v>225.34507167917118</v>
      </c>
      <c r="W138" s="14">
        <f t="shared" si="52"/>
        <v>328.97986220504089</v>
      </c>
      <c r="X138" s="14">
        <f t="shared" si="53"/>
        <v>1828.8874262221223</v>
      </c>
      <c r="Y138" s="14">
        <f t="shared" si="59"/>
        <v>606.06768294358471</v>
      </c>
      <c r="Z138" s="14">
        <f t="shared" si="54"/>
        <v>2254.1747235932994</v>
      </c>
      <c r="AA138" s="14">
        <f t="shared" si="55"/>
        <v>747.00193794883728</v>
      </c>
    </row>
    <row r="139" spans="2:27" x14ac:dyDescent="0.45">
      <c r="B139" s="4">
        <f>Temperaturverlauf!F138-Temperaturverlauf!E138</f>
        <v>6.1935922706751221</v>
      </c>
      <c r="C139" s="4">
        <f t="shared" si="56"/>
        <v>6.1935922706751221</v>
      </c>
      <c r="D139" s="14">
        <f>Temperaturverlauf!F138</f>
        <v>31.178376294193573</v>
      </c>
      <c r="E139">
        <f>Eingabemaske!$B$5</f>
        <v>0.745</v>
      </c>
      <c r="F139">
        <f>IF(Eingabemaske!$B$3="horizontal_Breite",Eingabemaske!$B$6,Eingabemaske!$B$7)</f>
        <v>0.5</v>
      </c>
      <c r="G139" s="4">
        <f>Eingabemaske!B$9/3600*(1/(F139*E139))</f>
        <v>5.9656972408650269E-2</v>
      </c>
      <c r="H139" s="4">
        <f t="shared" si="40"/>
        <v>995.30010840362434</v>
      </c>
      <c r="I139" s="6">
        <f t="shared" si="41"/>
        <v>4179.587166328899</v>
      </c>
      <c r="J139" s="12">
        <f t="shared" si="42"/>
        <v>0.61729390116322613</v>
      </c>
      <c r="K139" s="8">
        <f t="shared" si="43"/>
        <v>0.77857387882576401</v>
      </c>
      <c r="L139" s="10">
        <f t="shared" si="44"/>
        <v>7.8268456835970299E-7</v>
      </c>
      <c r="M139" s="10">
        <f t="shared" si="45"/>
        <v>3.1376604668141556E-4</v>
      </c>
      <c r="N139" s="12">
        <f t="shared" si="46"/>
        <v>5.2745112551933531</v>
      </c>
      <c r="O139" s="1">
        <f t="shared" si="57"/>
        <v>0.69817124867700331</v>
      </c>
      <c r="P139" s="12">
        <f t="shared" si="47"/>
        <v>0.6599708207832129</v>
      </c>
      <c r="Q139" s="10">
        <f>((9.807*Eingabemaske!$B$5^3)/(L139)^2)*M139*C139*N139</f>
        <v>67851934209.649948</v>
      </c>
      <c r="R139" s="10">
        <f t="shared" si="48"/>
        <v>38131.635751068803</v>
      </c>
      <c r="S139" s="10">
        <f t="shared" si="49"/>
        <v>47372269632.301186</v>
      </c>
      <c r="T139" s="14">
        <f t="shared" si="58"/>
        <v>1922.5242086387234</v>
      </c>
      <c r="U139" s="14">
        <f t="shared" si="50"/>
        <v>570.57648635428973</v>
      </c>
      <c r="V139" s="14">
        <f t="shared" si="51"/>
        <v>225.70345390714448</v>
      </c>
      <c r="W139" s="14">
        <f t="shared" si="52"/>
        <v>330.9150426989475</v>
      </c>
      <c r="X139" s="14">
        <f t="shared" si="53"/>
        <v>1928.3028670890371</v>
      </c>
      <c r="Y139" s="14">
        <f t="shared" si="59"/>
        <v>629.98046934426645</v>
      </c>
      <c r="Z139" s="14">
        <f t="shared" si="54"/>
        <v>2380.6591988992514</v>
      </c>
      <c r="AA139" s="14">
        <f t="shared" si="55"/>
        <v>777.76620315632488</v>
      </c>
    </row>
    <row r="140" spans="2:27" x14ac:dyDescent="0.45">
      <c r="B140" s="4">
        <f>Temperaturverlauf!F139-Temperaturverlauf!E139</f>
        <v>6.9638521002983182</v>
      </c>
      <c r="C140" s="4">
        <f t="shared" si="56"/>
        <v>6.9638521002983182</v>
      </c>
      <c r="D140" s="14">
        <f>Temperaturverlauf!F139</f>
        <v>31.78208402275008</v>
      </c>
      <c r="E140">
        <f>Eingabemaske!$B$5</f>
        <v>0.745</v>
      </c>
      <c r="F140">
        <f>IF(Eingabemaske!$B$3="horizontal_Breite",Eingabemaske!$B$6,Eingabemaske!$B$7)</f>
        <v>0.5</v>
      </c>
      <c r="G140" s="4">
        <f>Eingabemaske!B$9/3600*(1/(F140*E140))</f>
        <v>5.9656972408650269E-2</v>
      </c>
      <c r="H140" s="4">
        <f t="shared" si="40"/>
        <v>995.10971402163671</v>
      </c>
      <c r="I140" s="6">
        <f t="shared" si="41"/>
        <v>4179.4951438321023</v>
      </c>
      <c r="J140" s="12">
        <f t="shared" si="42"/>
        <v>0.61825078719886406</v>
      </c>
      <c r="K140" s="8">
        <f t="shared" si="43"/>
        <v>0.76884884300462786</v>
      </c>
      <c r="L140" s="10">
        <f t="shared" si="44"/>
        <v>7.7306972026996572E-7</v>
      </c>
      <c r="M140" s="10">
        <f t="shared" si="45"/>
        <v>3.1897281233545047E-4</v>
      </c>
      <c r="N140" s="12">
        <f t="shared" si="46"/>
        <v>5.200544007535461</v>
      </c>
      <c r="O140" s="1">
        <f t="shared" si="57"/>
        <v>0.69639983527974947</v>
      </c>
      <c r="P140" s="12">
        <f t="shared" si="47"/>
        <v>0.65802476650007347</v>
      </c>
      <c r="Q140" s="10">
        <f>((9.807*Eingabemaske!$B$5^3)/(L140)^2)*M140*C140*N140</f>
        <v>78382597181.434143</v>
      </c>
      <c r="R140" s="10">
        <f t="shared" si="48"/>
        <v>38606.5696092953</v>
      </c>
      <c r="S140" s="10">
        <f t="shared" si="49"/>
        <v>54585627765.949692</v>
      </c>
      <c r="T140" s="14">
        <f t="shared" si="58"/>
        <v>2015.5327351833359</v>
      </c>
      <c r="U140" s="14">
        <f t="shared" si="50"/>
        <v>597.13642608251257</v>
      </c>
      <c r="V140" s="14">
        <f t="shared" si="51"/>
        <v>226.03808102662302</v>
      </c>
      <c r="W140" s="14">
        <f t="shared" si="52"/>
        <v>332.72578367528968</v>
      </c>
      <c r="X140" s="14">
        <f t="shared" si="53"/>
        <v>2020.8589452566825</v>
      </c>
      <c r="Y140" s="14">
        <f t="shared" si="59"/>
        <v>652.65572571935877</v>
      </c>
      <c r="Z140" s="14">
        <f t="shared" si="54"/>
        <v>2498.7952674456201</v>
      </c>
      <c r="AA140" s="14">
        <f t="shared" si="55"/>
        <v>807.00983239167897</v>
      </c>
    </row>
    <row r="141" spans="2:27" x14ac:dyDescent="0.45">
      <c r="B141" s="4">
        <f>Temperaturverlauf!F140-Temperaturverlauf!E140</f>
        <v>7.7266587425219377</v>
      </c>
      <c r="C141" s="4">
        <f t="shared" si="56"/>
        <v>7.7266587425219377</v>
      </c>
      <c r="D141" s="14">
        <f>Temperaturverlauf!F140</f>
        <v>32.347228111604728</v>
      </c>
      <c r="E141">
        <f>Eingabemaske!$B$5</f>
        <v>0.745</v>
      </c>
      <c r="F141">
        <f>IF(Eingabemaske!$B$3="horizontal_Breite",Eingabemaske!$B$6,Eingabemaske!$B$7)</f>
        <v>0.5</v>
      </c>
      <c r="G141" s="4">
        <f>Eingabemaske!B$9/3600*(1/(F141*E141))</f>
        <v>5.9656972408650269E-2</v>
      </c>
      <c r="H141" s="4">
        <f t="shared" si="40"/>
        <v>994.9286198725124</v>
      </c>
      <c r="I141" s="6">
        <f t="shared" si="41"/>
        <v>4179.4203994923573</v>
      </c>
      <c r="J141" s="12">
        <f t="shared" si="42"/>
        <v>0.61914058535583072</v>
      </c>
      <c r="K141" s="8">
        <f t="shared" si="43"/>
        <v>0.75991962078632058</v>
      </c>
      <c r="L141" s="10">
        <f t="shared" si="44"/>
        <v>7.6424190486673588E-7</v>
      </c>
      <c r="M141" s="10">
        <f t="shared" si="45"/>
        <v>3.2380283472630868E-4</v>
      </c>
      <c r="N141" s="12">
        <f t="shared" si="46"/>
        <v>5.1327434302507617</v>
      </c>
      <c r="O141" s="1">
        <f t="shared" si="57"/>
        <v>0.69474775923269272</v>
      </c>
      <c r="P141" s="12">
        <f t="shared" si="47"/>
        <v>0.65621069308134261</v>
      </c>
      <c r="Q141" s="10">
        <f>((9.807*Eingabemaske!$B$5^3)/(L141)^2)*M141*C141*N141</f>
        <v>89159009042.585983</v>
      </c>
      <c r="R141" s="10">
        <f t="shared" si="48"/>
        <v>39053.09693339307</v>
      </c>
      <c r="S141" s="10">
        <f t="shared" si="49"/>
        <v>61943021747.744003</v>
      </c>
      <c r="T141" s="14">
        <f t="shared" si="58"/>
        <v>2102.2993154075584</v>
      </c>
      <c r="U141" s="14">
        <f t="shared" si="50"/>
        <v>621.88854380905889</v>
      </c>
      <c r="V141" s="14">
        <f t="shared" si="51"/>
        <v>226.34922107776623</v>
      </c>
      <c r="W141" s="14">
        <f t="shared" si="52"/>
        <v>334.41264956366132</v>
      </c>
      <c r="X141" s="14">
        <f t="shared" si="53"/>
        <v>2107.2539406173833</v>
      </c>
      <c r="Y141" s="14">
        <f t="shared" si="59"/>
        <v>674.13113047761215</v>
      </c>
      <c r="Z141" s="14">
        <f t="shared" si="54"/>
        <v>2609.3728765744554</v>
      </c>
      <c r="AA141" s="14">
        <f t="shared" si="55"/>
        <v>834.76388546099338</v>
      </c>
    </row>
    <row r="142" spans="2:27" x14ac:dyDescent="0.45">
      <c r="B142" s="4">
        <f>Temperaturverlauf!F141-Temperaturverlauf!E141</f>
        <v>8.4784615590631454</v>
      </c>
      <c r="C142" s="4">
        <f t="shared" si="56"/>
        <v>8.4784615590631454</v>
      </c>
      <c r="D142" s="14">
        <f>Temperaturverlauf!F141</f>
        <v>32.873639983565248</v>
      </c>
      <c r="E142">
        <f>Eingabemaske!$B$5</f>
        <v>0.745</v>
      </c>
      <c r="F142">
        <f>IF(Eingabemaske!$B$3="horizontal_Breite",Eingabemaske!$B$6,Eingabemaske!$B$7)</f>
        <v>0.5</v>
      </c>
      <c r="G142" s="4">
        <f>Eingabemaske!B$9/3600*(1/(F142*E142))</f>
        <v>5.9656972408650269E-2</v>
      </c>
      <c r="H142" s="4">
        <f t="shared" si="40"/>
        <v>994.75747270239845</v>
      </c>
      <c r="I142" s="6">
        <f t="shared" si="41"/>
        <v>4179.3604307435789</v>
      </c>
      <c r="J142" s="12">
        <f t="shared" si="42"/>
        <v>0.61996415644735015</v>
      </c>
      <c r="K142" s="8">
        <f t="shared" si="43"/>
        <v>0.75175031313405494</v>
      </c>
      <c r="L142" s="10">
        <f t="shared" si="44"/>
        <v>7.5616552817029868E-7</v>
      </c>
      <c r="M142" s="10">
        <f t="shared" si="45"/>
        <v>3.2826429646136998E-4</v>
      </c>
      <c r="N142" s="12">
        <f t="shared" si="46"/>
        <v>5.0708099125059505</v>
      </c>
      <c r="O142" s="1">
        <f t="shared" si="57"/>
        <v>0.69321426407579934</v>
      </c>
      <c r="P142" s="12">
        <f t="shared" si="47"/>
        <v>0.6545275892091833</v>
      </c>
      <c r="Q142" s="10">
        <f>((9.807*Eingabemaske!$B$5^3)/(L142)^2)*M142*C142*N142</f>
        <v>100089674993.37537</v>
      </c>
      <c r="R142" s="10">
        <f t="shared" si="48"/>
        <v>39470.697960137179</v>
      </c>
      <c r="S142" s="10">
        <f t="shared" si="49"/>
        <v>69383590392.118637</v>
      </c>
      <c r="T142" s="14">
        <f t="shared" si="58"/>
        <v>2183.3130444749586</v>
      </c>
      <c r="U142" s="14">
        <f t="shared" si="50"/>
        <v>644.97886444500773</v>
      </c>
      <c r="V142" s="14">
        <f t="shared" si="51"/>
        <v>226.63723300911397</v>
      </c>
      <c r="W142" s="14">
        <f t="shared" si="52"/>
        <v>335.97680507185311</v>
      </c>
      <c r="X142" s="14">
        <f t="shared" si="53"/>
        <v>2187.9577777772533</v>
      </c>
      <c r="Y142" s="14">
        <f t="shared" si="59"/>
        <v>694.42750852264942</v>
      </c>
      <c r="Z142" s="14">
        <f t="shared" si="54"/>
        <v>2712.9107960841875</v>
      </c>
      <c r="AA142" s="14">
        <f t="shared" si="55"/>
        <v>861.0403290701588</v>
      </c>
    </row>
    <row r="143" spans="2:27" x14ac:dyDescent="0.45">
      <c r="B143" s="4">
        <f>Temperaturverlauf!F142-Temperaturverlauf!E142</f>
        <v>9.2154860399462599</v>
      </c>
      <c r="C143" s="4">
        <f t="shared" si="56"/>
        <v>9.2154860399462599</v>
      </c>
      <c r="D143" s="14">
        <f>Temperaturverlauf!F142</f>
        <v>33.361401630207908</v>
      </c>
      <c r="E143">
        <f>Eingabemaske!$B$5</f>
        <v>0.745</v>
      </c>
      <c r="F143">
        <f>IF(Eingabemaske!$B$3="horizontal_Breite",Eingabemaske!$B$6,Eingabemaske!$B$7)</f>
        <v>0.5</v>
      </c>
      <c r="G143" s="4">
        <f>Eingabemaske!B$9/3600*(1/(F143*E143))</f>
        <v>5.9656972408650269E-2</v>
      </c>
      <c r="H143" s="4">
        <f t="shared" si="40"/>
        <v>994.59678986942822</v>
      </c>
      <c r="I143" s="6">
        <f t="shared" si="41"/>
        <v>4179.3129711484662</v>
      </c>
      <c r="J143" s="12">
        <f t="shared" si="42"/>
        <v>0.62072269870715457</v>
      </c>
      <c r="K143" s="8">
        <f t="shared" si="43"/>
        <v>0.74430513255451014</v>
      </c>
      <c r="L143" s="10">
        <f t="shared" si="44"/>
        <v>7.488051356395603E-7</v>
      </c>
      <c r="M143" s="10">
        <f t="shared" si="45"/>
        <v>3.3236655298600004E-4</v>
      </c>
      <c r="N143" s="12">
        <f t="shared" si="46"/>
        <v>5.0144480380070204</v>
      </c>
      <c r="O143" s="1">
        <f t="shared" si="57"/>
        <v>0.69179795436927793</v>
      </c>
      <c r="P143" s="12">
        <f t="shared" si="47"/>
        <v>0.65297375622008758</v>
      </c>
      <c r="Q143" s="10">
        <f>((9.807*Eingabemaske!$B$5^3)/(L143)^2)*M143*C143*N143</f>
        <v>111077490322.4904</v>
      </c>
      <c r="R143" s="10">
        <f t="shared" si="48"/>
        <v>39859.078391231677</v>
      </c>
      <c r="S143" s="10">
        <f t="shared" si="49"/>
        <v>76843180581.572128</v>
      </c>
      <c r="T143" s="14">
        <f t="shared" si="58"/>
        <v>2258.9096658753497</v>
      </c>
      <c r="U143" s="14">
        <f t="shared" si="50"/>
        <v>666.50832867789757</v>
      </c>
      <c r="V143" s="14">
        <f t="shared" si="51"/>
        <v>226.90257138185575</v>
      </c>
      <c r="W143" s="14">
        <f t="shared" si="52"/>
        <v>337.42003573766669</v>
      </c>
      <c r="X143" s="14">
        <f t="shared" si="53"/>
        <v>2263.2928920818472</v>
      </c>
      <c r="Y143" s="14">
        <f t="shared" si="59"/>
        <v>713.55488898917554</v>
      </c>
      <c r="Z143" s="14">
        <f t="shared" si="54"/>
        <v>2809.7545438755301</v>
      </c>
      <c r="AA143" s="14">
        <f t="shared" si="55"/>
        <v>885.8394327380903</v>
      </c>
    </row>
    <row r="144" spans="2:27" x14ac:dyDescent="0.45">
      <c r="B144" s="4">
        <f>Temperaturverlauf!F143-Temperaturverlauf!E143</f>
        <v>9.9338095656255412</v>
      </c>
      <c r="C144" s="4">
        <f t="shared" si="56"/>
        <v>9.9338095656255412</v>
      </c>
      <c r="D144" s="14">
        <f>Temperaturverlauf!F143</f>
        <v>33.81085538818953</v>
      </c>
      <c r="E144">
        <f>Eingabemaske!$B$5</f>
        <v>0.745</v>
      </c>
      <c r="F144">
        <f>IF(Eingabemaske!$B$3="horizontal_Breite",Eingabemaske!$B$6,Eingabemaske!$B$7)</f>
        <v>0.5</v>
      </c>
      <c r="G144" s="4">
        <f>Eingabemaske!B$9/3600*(1/(F144*E144))</f>
        <v>5.9656972408650269E-2</v>
      </c>
      <c r="H144" s="4">
        <f t="shared" si="40"/>
        <v>994.44695269310262</v>
      </c>
      <c r="I144" s="6">
        <f t="shared" si="41"/>
        <v>4179.275985712231</v>
      </c>
      <c r="J144" s="12">
        <f t="shared" si="42"/>
        <v>0.62141774710926023</v>
      </c>
      <c r="K144" s="8">
        <f t="shared" si="43"/>
        <v>0.7375482120764778</v>
      </c>
      <c r="L144" s="10">
        <f t="shared" si="44"/>
        <v>7.4212521702163984E-7</v>
      </c>
      <c r="M144" s="10">
        <f t="shared" si="45"/>
        <v>3.3612020930099128E-4</v>
      </c>
      <c r="N144" s="12">
        <f t="shared" si="46"/>
        <v>4.9633649506015995</v>
      </c>
      <c r="O144" s="1">
        <f t="shared" si="57"/>
        <v>0.6904967769048509</v>
      </c>
      <c r="P144" s="12">
        <f t="shared" si="47"/>
        <v>0.65154678874159588</v>
      </c>
      <c r="Q144" s="10">
        <f>((9.807*Eingabemaske!$B$5^3)/(L144)^2)*M144*C144*N144</f>
        <v>122021758844.20186</v>
      </c>
      <c r="R144" s="10">
        <f t="shared" si="48"/>
        <v>40218.180620121391</v>
      </c>
      <c r="S144" s="10">
        <f t="shared" si="49"/>
        <v>84255631194.182373</v>
      </c>
      <c r="T144" s="14">
        <f t="shared" si="58"/>
        <v>2329.3248781807652</v>
      </c>
      <c r="U144" s="14">
        <f t="shared" si="50"/>
        <v>686.54837716865097</v>
      </c>
      <c r="V144" s="14">
        <f t="shared" si="51"/>
        <v>227.14579041545386</v>
      </c>
      <c r="W144" s="14">
        <f t="shared" si="52"/>
        <v>338.74476418050205</v>
      </c>
      <c r="X144" s="14">
        <f t="shared" si="53"/>
        <v>2333.4854287304556</v>
      </c>
      <c r="Y144" s="14">
        <f t="shared" si="59"/>
        <v>731.51688006634208</v>
      </c>
      <c r="Z144" s="14">
        <f t="shared" si="54"/>
        <v>2900.138516067932</v>
      </c>
      <c r="AA144" s="14">
        <f t="shared" si="55"/>
        <v>909.15514316644237</v>
      </c>
    </row>
    <row r="145" spans="2:27" x14ac:dyDescent="0.45">
      <c r="B145" s="4">
        <f>Temperaturverlauf!F144-Temperaturverlauf!E144</f>
        <v>10.629440717819527</v>
      </c>
      <c r="C145" s="4">
        <f t="shared" si="56"/>
        <v>10.629440717819527</v>
      </c>
      <c r="D145" s="14">
        <f>Temperaturverlauf!F144</f>
        <v>34.222610275498752</v>
      </c>
      <c r="E145">
        <f>Eingabemaske!$B$5</f>
        <v>0.745</v>
      </c>
      <c r="F145">
        <f>IF(Eingabemaske!$B$3="horizontal_Breite",Eingabemaske!$B$6,Eingabemaske!$B$7)</f>
        <v>0.5</v>
      </c>
      <c r="G145" s="4">
        <f>Eingabemaske!B$9/3600*(1/(F145*E145))</f>
        <v>5.9656972408650269E-2</v>
      </c>
      <c r="H145" s="4">
        <f t="shared" si="40"/>
        <v>994.30820192504154</v>
      </c>
      <c r="I145" s="6">
        <f t="shared" si="41"/>
        <v>4179.2476646733594</v>
      </c>
      <c r="J145" s="12">
        <f t="shared" si="42"/>
        <v>0.62205116967197971</v>
      </c>
      <c r="K145" s="8">
        <f t="shared" si="43"/>
        <v>0.73144343524715372</v>
      </c>
      <c r="L145" s="10">
        <f t="shared" si="44"/>
        <v>7.3609003298073221E-7</v>
      </c>
      <c r="M145" s="10">
        <f t="shared" si="45"/>
        <v>3.3953717836060059E-4</v>
      </c>
      <c r="N145" s="12">
        <f t="shared" si="46"/>
        <v>4.9172688799820268</v>
      </c>
      <c r="O145" s="1">
        <f t="shared" si="57"/>
        <v>0.68930800981800422</v>
      </c>
      <c r="P145" s="12">
        <f t="shared" si="47"/>
        <v>0.65024356367487257</v>
      </c>
      <c r="Q145" s="10">
        <f>((9.807*Eingabemaske!$B$5^3)/(L145)^2)*M145*C145*N145</f>
        <v>132820412591.48392</v>
      </c>
      <c r="R145" s="10">
        <f t="shared" si="48"/>
        <v>40548.191500203699</v>
      </c>
      <c r="S145" s="10">
        <f t="shared" si="49"/>
        <v>91554174266.641968</v>
      </c>
      <c r="T145" s="14">
        <f t="shared" si="58"/>
        <v>2394.729530433015</v>
      </c>
      <c r="U145" s="14">
        <f t="shared" si="50"/>
        <v>705.15122270660925</v>
      </c>
      <c r="V145" s="14">
        <f t="shared" si="51"/>
        <v>227.36754681438092</v>
      </c>
      <c r="W145" s="14">
        <f t="shared" si="52"/>
        <v>339.9540591760412</v>
      </c>
      <c r="X145" s="14">
        <f t="shared" si="53"/>
        <v>2398.6991856027471</v>
      </c>
      <c r="Y145" s="14">
        <f t="shared" si="59"/>
        <v>748.31391665513411</v>
      </c>
      <c r="Z145" s="14">
        <f t="shared" si="54"/>
        <v>2984.227268190828</v>
      </c>
      <c r="AA145" s="14">
        <f t="shared" si="55"/>
        <v>930.97909427429306</v>
      </c>
    </row>
    <row r="146" spans="2:27" x14ac:dyDescent="0.45">
      <c r="B146" s="4">
        <f>Temperaturverlauf!F145-Temperaturverlauf!E145</f>
        <v>10.418530295962121</v>
      </c>
      <c r="C146" s="4">
        <f t="shared" si="56"/>
        <v>10.418530295962121</v>
      </c>
      <c r="D146" s="14">
        <f>Temperaturverlauf!F145</f>
        <v>33.717674293167015</v>
      </c>
      <c r="E146">
        <f>Eingabemaske!$B$5</f>
        <v>0.745</v>
      </c>
      <c r="F146">
        <f>IF(Eingabemaske!$B$3="horizontal_Breite",Eingabemaske!$B$6,Eingabemaske!$B$7)</f>
        <v>0.5</v>
      </c>
      <c r="G146" s="4">
        <f>Eingabemaske!B$9/3600*(1/(F146*E146))</f>
        <v>5.9656972408650269E-2</v>
      </c>
      <c r="H146" s="4">
        <f t="shared" si="40"/>
        <v>994.47815616420451</v>
      </c>
      <c r="I146" s="6">
        <f t="shared" si="41"/>
        <v>4179.2831287762947</v>
      </c>
      <c r="J146" s="12">
        <f t="shared" si="42"/>
        <v>0.62127395966211918</v>
      </c>
      <c r="K146" s="8">
        <f t="shared" si="43"/>
        <v>0.73894100664665285</v>
      </c>
      <c r="L146" s="10">
        <f t="shared" si="44"/>
        <v>7.4350213644130859E-7</v>
      </c>
      <c r="M146" s="10">
        <f t="shared" si="45"/>
        <v>3.3534405696421981E-4</v>
      </c>
      <c r="N146" s="12">
        <f t="shared" si="46"/>
        <v>4.9738892623079698</v>
      </c>
      <c r="O146" s="1">
        <f t="shared" si="57"/>
        <v>0.6907662313975822</v>
      </c>
      <c r="P146" s="12">
        <f t="shared" si="47"/>
        <v>0.65184224885340725</v>
      </c>
      <c r="Q146" s="10">
        <f>((9.807*Eingabemaske!$B$5^3)/(L146)^2)*M146*C146*N146</f>
        <v>127477558463.74095</v>
      </c>
      <c r="R146" s="10">
        <f t="shared" si="48"/>
        <v>40143.634870477974</v>
      </c>
      <c r="S146" s="10">
        <f t="shared" si="49"/>
        <v>88057192647.76329</v>
      </c>
      <c r="T146" s="14">
        <f t="shared" si="58"/>
        <v>2363.8433793994827</v>
      </c>
      <c r="U146" s="14">
        <f t="shared" si="50"/>
        <v>696.41514175757629</v>
      </c>
      <c r="V146" s="14">
        <f t="shared" si="51"/>
        <v>227.09546603766452</v>
      </c>
      <c r="W146" s="14">
        <f t="shared" si="52"/>
        <v>338.4705254971488</v>
      </c>
      <c r="X146" s="14">
        <f t="shared" si="53"/>
        <v>2367.8760336231658</v>
      </c>
      <c r="Y146" s="14">
        <f t="shared" si="59"/>
        <v>740.15156850738515</v>
      </c>
      <c r="Z146" s="14">
        <f t="shared" si="54"/>
        <v>2942.199438796195</v>
      </c>
      <c r="AA146" s="14">
        <f t="shared" si="55"/>
        <v>919.67379143342293</v>
      </c>
    </row>
    <row r="147" spans="2:27" x14ac:dyDescent="0.45">
      <c r="B147" s="4">
        <f>Temperaturverlauf!F146-Temperaturverlauf!E146</f>
        <v>10.224952529269942</v>
      </c>
      <c r="C147" s="4">
        <f t="shared" si="56"/>
        <v>10.224952529269942</v>
      </c>
      <c r="D147" s="14">
        <f>Temperaturverlauf!F146</f>
        <v>33.224952529269942</v>
      </c>
      <c r="E147">
        <f>Eingabemaske!$B$5</f>
        <v>0.745</v>
      </c>
      <c r="F147">
        <f>IF(Eingabemaske!$B$3="horizontal_Breite",Eingabemaske!$B$6,Eingabemaske!$B$7)</f>
        <v>0.5</v>
      </c>
      <c r="G147" s="4">
        <f>Eingabemaske!B$9/3600*(1/(F147*E147))</f>
        <v>5.9656972408650269E-2</v>
      </c>
      <c r="H147" s="4">
        <f t="shared" si="40"/>
        <v>994.64194275475188</v>
      </c>
      <c r="I147" s="6">
        <f t="shared" si="41"/>
        <v>4179.3254729716655</v>
      </c>
      <c r="J147" s="12">
        <f t="shared" si="42"/>
        <v>0.62051094435092902</v>
      </c>
      <c r="K147" s="8">
        <f t="shared" si="43"/>
        <v>0.74637600141424265</v>
      </c>
      <c r="L147" s="10">
        <f t="shared" si="44"/>
        <v>7.5085241356915537E-7</v>
      </c>
      <c r="M147" s="10">
        <f t="shared" si="45"/>
        <v>3.3122199514747298E-4</v>
      </c>
      <c r="N147" s="12">
        <f t="shared" si="46"/>
        <v>5.0301171315134949</v>
      </c>
      <c r="O147" s="1">
        <f t="shared" si="57"/>
        <v>0.69219371638674987</v>
      </c>
      <c r="P147" s="12">
        <f t="shared" si="47"/>
        <v>0.65340788341248224</v>
      </c>
      <c r="Q147" s="10">
        <f>((9.807*Eingabemaske!$B$5^3)/(L147)^2)*M147*C147*N147</f>
        <v>122533375868.78526</v>
      </c>
      <c r="R147" s="10">
        <f t="shared" si="48"/>
        <v>39750.291289493114</v>
      </c>
      <c r="S147" s="10">
        <f t="shared" si="49"/>
        <v>84816832824.028961</v>
      </c>
      <c r="T147" s="14">
        <f t="shared" si="58"/>
        <v>2334.485084312551</v>
      </c>
      <c r="U147" s="14">
        <f t="shared" si="50"/>
        <v>688.10975876412249</v>
      </c>
      <c r="V147" s="14">
        <f t="shared" si="51"/>
        <v>226.82849077887795</v>
      </c>
      <c r="W147" s="14">
        <f t="shared" si="52"/>
        <v>337.01688613711491</v>
      </c>
      <c r="X147" s="14">
        <f t="shared" si="53"/>
        <v>2338.5784985563009</v>
      </c>
      <c r="Y147" s="14">
        <f t="shared" si="59"/>
        <v>732.39539421679933</v>
      </c>
      <c r="Z147" s="14">
        <f t="shared" si="54"/>
        <v>2902.227105155896</v>
      </c>
      <c r="AA147" s="14">
        <f t="shared" si="55"/>
        <v>908.91871540747422</v>
      </c>
    </row>
    <row r="148" spans="2:27" x14ac:dyDescent="0.45">
      <c r="B148" s="4">
        <f>Temperaturverlauf!F147-Temperaturverlauf!E147</f>
        <v>10.042595445040799</v>
      </c>
      <c r="C148" s="4">
        <f t="shared" si="56"/>
        <v>10.042595445040799</v>
      </c>
      <c r="D148" s="14">
        <f>Temperaturverlauf!F147</f>
        <v>32.743451447835909</v>
      </c>
      <c r="E148">
        <f>Eingabemaske!$B$5</f>
        <v>0.745</v>
      </c>
      <c r="F148">
        <f>IF(Eingabemaske!$B$3="horizontal_Breite",Eingabemaske!$B$6,Eingabemaske!$B$7)</f>
        <v>0.5</v>
      </c>
      <c r="G148" s="4">
        <f>Eingabemaske!B$9/3600*(1/(F148*E148))</f>
        <v>5.9656972408650269E-2</v>
      </c>
      <c r="H148" s="4">
        <f t="shared" si="40"/>
        <v>994.80001959652657</v>
      </c>
      <c r="I148" s="6">
        <f t="shared" si="41"/>
        <v>4179.3744083100446</v>
      </c>
      <c r="J148" s="12">
        <f t="shared" si="42"/>
        <v>0.61976095026532629</v>
      </c>
      <c r="K148" s="8">
        <f t="shared" si="43"/>
        <v>0.75375760325333507</v>
      </c>
      <c r="L148" s="10">
        <f t="shared" si="44"/>
        <v>7.5814997265860221E-7</v>
      </c>
      <c r="M148" s="10">
        <f t="shared" si="45"/>
        <v>3.2716424490791173E-4</v>
      </c>
      <c r="N148" s="12">
        <f t="shared" si="46"/>
        <v>5.0860190088592176</v>
      </c>
      <c r="O148" s="1">
        <f t="shared" si="57"/>
        <v>0.69359303780515913</v>
      </c>
      <c r="P148" s="12">
        <f t="shared" si="47"/>
        <v>0.65494324807502868</v>
      </c>
      <c r="Q148" s="10">
        <f>((9.807*Eingabemaske!$B$5^3)/(L148)^2)*M148*C148*N148</f>
        <v>117892052189.77573</v>
      </c>
      <c r="R148" s="10">
        <f t="shared" si="48"/>
        <v>39367.269441160453</v>
      </c>
      <c r="S148" s="10">
        <f t="shared" si="49"/>
        <v>81769106611.390915</v>
      </c>
      <c r="T148" s="14">
        <f t="shared" si="58"/>
        <v>2306.1816062338789</v>
      </c>
      <c r="U148" s="14">
        <f t="shared" si="50"/>
        <v>680.1005575788397</v>
      </c>
      <c r="V148" s="14">
        <f t="shared" si="51"/>
        <v>226.56616419585549</v>
      </c>
      <c r="W148" s="14">
        <f t="shared" si="52"/>
        <v>335.59060441746794</v>
      </c>
      <c r="X148" s="14">
        <f t="shared" si="53"/>
        <v>2310.3348747037153</v>
      </c>
      <c r="Y148" s="14">
        <f t="shared" si="59"/>
        <v>724.92385996343342</v>
      </c>
      <c r="Z148" s="14">
        <f t="shared" si="54"/>
        <v>2863.7106747549965</v>
      </c>
      <c r="AA148" s="14">
        <f t="shared" si="55"/>
        <v>898.55900064189166</v>
      </c>
    </row>
    <row r="149" spans="2:27" x14ac:dyDescent="0.45">
      <c r="B149" s="4">
        <f>Temperaturverlauf!F148-Temperaturverlauf!E148</f>
        <v>9.865673480948427</v>
      </c>
      <c r="C149" s="4">
        <f t="shared" si="56"/>
        <v>9.865673480948427</v>
      </c>
      <c r="D149" s="14">
        <f>Temperaturverlauf!F148</f>
        <v>32.272503923269205</v>
      </c>
      <c r="E149">
        <f>Eingabemaske!$B$5</f>
        <v>0.745</v>
      </c>
      <c r="F149">
        <f>IF(Eingabemaske!$B$3="horizontal_Breite",Eingabemaske!$B$6,Eingabemaske!$B$7)</f>
        <v>0.5</v>
      </c>
      <c r="G149" s="4">
        <f>Eingabemaske!B$9/3600*(1/(F149*E149))</f>
        <v>5.9656972408650269E-2</v>
      </c>
      <c r="H149" s="4">
        <f t="shared" si="40"/>
        <v>994.95272213776423</v>
      </c>
      <c r="I149" s="6">
        <f t="shared" si="41"/>
        <v>4179.4296608170898</v>
      </c>
      <c r="J149" s="12">
        <f t="shared" si="42"/>
        <v>0.61902326812427955</v>
      </c>
      <c r="K149" s="8">
        <f t="shared" si="43"/>
        <v>0.76109073278983774</v>
      </c>
      <c r="L149" s="10">
        <f t="shared" si="44"/>
        <v>7.6539970582771837E-7</v>
      </c>
      <c r="M149" s="10">
        <f t="shared" si="45"/>
        <v>3.2316661515781434E-4</v>
      </c>
      <c r="N149" s="12">
        <f t="shared" si="46"/>
        <v>5.1416295426579861</v>
      </c>
      <c r="O149" s="1">
        <f t="shared" si="57"/>
        <v>0.6949658571073043</v>
      </c>
      <c r="P149" s="12">
        <f t="shared" si="47"/>
        <v>0.65645012828210914</v>
      </c>
      <c r="Q149" s="10">
        <f>((9.807*Eingabemaske!$B$5^3)/(L149)^2)*M149*C149*N149</f>
        <v>113470356960.22232</v>
      </c>
      <c r="R149" s="10">
        <f t="shared" si="48"/>
        <v>38993.949430254186</v>
      </c>
      <c r="S149" s="10">
        <f t="shared" si="49"/>
        <v>78858023881.132675</v>
      </c>
      <c r="T149" s="14">
        <f t="shared" si="58"/>
        <v>2278.4825995521392</v>
      </c>
      <c r="U149" s="14">
        <f t="shared" si="50"/>
        <v>672.2592817801127</v>
      </c>
      <c r="V149" s="14">
        <f t="shared" si="51"/>
        <v>226.3081974756725</v>
      </c>
      <c r="W149" s="14">
        <f t="shared" si="52"/>
        <v>334.19006341411631</v>
      </c>
      <c r="X149" s="14">
        <f t="shared" si="53"/>
        <v>2282.6962609180955</v>
      </c>
      <c r="Y149" s="14">
        <f t="shared" si="59"/>
        <v>717.6225190122633</v>
      </c>
      <c r="Z149" s="14">
        <f t="shared" si="54"/>
        <v>2826.0841991371854</v>
      </c>
      <c r="AA149" s="14">
        <f t="shared" si="55"/>
        <v>888.45007399709834</v>
      </c>
    </row>
    <row r="150" spans="2:27" x14ac:dyDescent="0.45">
      <c r="B150" s="4">
        <f>Temperaturverlauf!F149-Temperaturverlauf!E149</f>
        <v>9.6887923004127856</v>
      </c>
      <c r="C150" s="4">
        <f t="shared" si="56"/>
        <v>9.6887923004127856</v>
      </c>
      <c r="D150" s="14">
        <f>Temperaturverlauf!F149</f>
        <v>31.811746477848796</v>
      </c>
      <c r="E150">
        <f>Eingabemaske!$B$5</f>
        <v>0.745</v>
      </c>
      <c r="F150">
        <f>IF(Eingabemaske!$B$3="horizontal_Breite",Eingabemaske!$B$6,Eingabemaske!$B$7)</f>
        <v>0.5</v>
      </c>
      <c r="G150" s="4">
        <f>Eingabemaske!B$9/3600*(1/(F150*E150))</f>
        <v>5.9656972408650269E-2</v>
      </c>
      <c r="H150" s="4">
        <f t="shared" si="40"/>
        <v>995.10027757016792</v>
      </c>
      <c r="I150" s="6">
        <f t="shared" si="41"/>
        <v>4179.4909494113608</v>
      </c>
      <c r="J150" s="12">
        <f t="shared" si="42"/>
        <v>0.61829763361352208</v>
      </c>
      <c r="K150" s="8">
        <f t="shared" si="43"/>
        <v>0.7683760220004876</v>
      </c>
      <c r="L150" s="10">
        <f t="shared" si="44"/>
        <v>7.7260226377479446E-7</v>
      </c>
      <c r="M150" s="10">
        <f t="shared" si="45"/>
        <v>3.1922737591812188E-4</v>
      </c>
      <c r="N150" s="12">
        <f t="shared" si="46"/>
        <v>5.1969510768330247</v>
      </c>
      <c r="O150" s="1">
        <f t="shared" si="57"/>
        <v>0.69631297509829593</v>
      </c>
      <c r="P150" s="12">
        <f t="shared" si="47"/>
        <v>0.65792936794652035</v>
      </c>
      <c r="Q150" s="10">
        <f>((9.807*Eingabemaske!$B$5^3)/(L150)^2)*M150*C150*N150</f>
        <v>109197185134.17635</v>
      </c>
      <c r="R150" s="10">
        <f t="shared" si="48"/>
        <v>38629.959878423986</v>
      </c>
      <c r="S150" s="10">
        <f t="shared" si="49"/>
        <v>76035416853.137741</v>
      </c>
      <c r="T150" s="14">
        <f t="shared" si="58"/>
        <v>2250.966664664591</v>
      </c>
      <c r="U150" s="14">
        <f t="shared" si="50"/>
        <v>664.46574262466413</v>
      </c>
      <c r="V150" s="14">
        <f t="shared" si="51"/>
        <v>226.05446212656349</v>
      </c>
      <c r="W150" s="14">
        <f t="shared" si="52"/>
        <v>332.81451839132734</v>
      </c>
      <c r="X150" s="14">
        <f t="shared" si="53"/>
        <v>2255.2427839094044</v>
      </c>
      <c r="Y150" s="14">
        <f t="shared" si="59"/>
        <v>710.38552158500818</v>
      </c>
      <c r="Z150" s="14">
        <f t="shared" si="54"/>
        <v>2788.822553030313</v>
      </c>
      <c r="AA150" s="14">
        <f t="shared" si="55"/>
        <v>878.45937389863639</v>
      </c>
    </row>
    <row r="151" spans="2:27" x14ac:dyDescent="0.45">
      <c r="B151" s="4">
        <f>Temperaturverlauf!F150-Temperaturverlauf!E150</f>
        <v>9.5070095867402458</v>
      </c>
      <c r="C151" s="4">
        <f t="shared" si="56"/>
        <v>9.5070095867402458</v>
      </c>
      <c r="D151" s="14">
        <f>Temperaturverlauf!F150</f>
        <v>31.361093996478601</v>
      </c>
      <c r="E151">
        <f>Eingabemaske!$B$5</f>
        <v>0.745</v>
      </c>
      <c r="F151">
        <f>IF(Eingabemaske!$B$3="horizontal_Breite",Eingabemaske!$B$6,Eingabemaske!$B$7)</f>
        <v>0.5</v>
      </c>
      <c r="G151" s="4">
        <f>Eingabemaske!B$9/3600*(1/(F151*E151))</f>
        <v>5.9656972408650269E-2</v>
      </c>
      <c r="H151" s="4">
        <f t="shared" si="40"/>
        <v>995.2428190037416</v>
      </c>
      <c r="I151" s="6">
        <f t="shared" si="41"/>
        <v>4179.5579663464196</v>
      </c>
      <c r="J151" s="12">
        <f t="shared" si="42"/>
        <v>0.61758420159124128</v>
      </c>
      <c r="K151" s="8">
        <f t="shared" si="43"/>
        <v>0.77560986264161957</v>
      </c>
      <c r="L151" s="10">
        <f t="shared" si="44"/>
        <v>7.7975410343839925E-7</v>
      </c>
      <c r="M151" s="10">
        <f t="shared" si="45"/>
        <v>3.1534713156668084E-4</v>
      </c>
      <c r="N151" s="12">
        <f t="shared" si="46"/>
        <v>5.2519537949491921</v>
      </c>
      <c r="O151" s="1">
        <f t="shared" si="57"/>
        <v>0.69763439228005131</v>
      </c>
      <c r="P151" s="12">
        <f t="shared" si="47"/>
        <v>0.65938093382983498</v>
      </c>
      <c r="Q151" s="10">
        <f>((9.807*Eingabemaske!$B$5^3)/(L151)^2)*M151*C151*N151</f>
        <v>105013073425.243</v>
      </c>
      <c r="R151" s="10">
        <f t="shared" si="48"/>
        <v>38275.153690669125</v>
      </c>
      <c r="S151" s="10">
        <f t="shared" si="49"/>
        <v>73260731660.479797</v>
      </c>
      <c r="T151" s="14">
        <f t="shared" si="58"/>
        <v>2223.2459178926533</v>
      </c>
      <c r="U151" s="14">
        <f t="shared" si="50"/>
        <v>656.60914526642387</v>
      </c>
      <c r="V151" s="14">
        <f t="shared" si="51"/>
        <v>225.80498037894756</v>
      </c>
      <c r="W151" s="14">
        <f t="shared" si="52"/>
        <v>331.46403908816154</v>
      </c>
      <c r="X151" s="14">
        <f t="shared" si="53"/>
        <v>2227.5881486337025</v>
      </c>
      <c r="Y151" s="14">
        <f t="shared" si="59"/>
        <v>703.11673062198145</v>
      </c>
      <c r="Z151" s="14">
        <f t="shared" si="54"/>
        <v>2751.446496496113</v>
      </c>
      <c r="AA151" s="14">
        <f t="shared" si="55"/>
        <v>868.46756941324054</v>
      </c>
    </row>
    <row r="152" spans="2:27" x14ac:dyDescent="0.45">
      <c r="B152" s="4">
        <f>Temperaturverlauf!F151-Temperaturverlauf!E151</f>
        <v>9.3158904451105968</v>
      </c>
      <c r="C152" s="4">
        <f t="shared" si="56"/>
        <v>9.3158904451105968</v>
      </c>
      <c r="D152" s="14">
        <f>Temperaturverlauf!F151</f>
        <v>30.920712020608494</v>
      </c>
      <c r="E152">
        <f>Eingabemaske!$B$5</f>
        <v>0.745</v>
      </c>
      <c r="F152">
        <f>IF(Eingabemaske!$B$3="horizontal_Breite",Eingabemaske!$B$6,Eingabemaske!$B$7)</f>
        <v>0.5</v>
      </c>
      <c r="G152" s="4">
        <f>Eingabemaske!B$9/3600*(1/(F152*E152))</f>
        <v>5.9656972408650269E-2</v>
      </c>
      <c r="H152" s="4">
        <f t="shared" si="40"/>
        <v>995.38039955986335</v>
      </c>
      <c r="I152" s="6">
        <f t="shared" si="41"/>
        <v>4179.6303604423911</v>
      </c>
      <c r="J152" s="12">
        <f t="shared" si="42"/>
        <v>0.61688351400306196</v>
      </c>
      <c r="K152" s="8">
        <f t="shared" si="43"/>
        <v>0.78278453131472947</v>
      </c>
      <c r="L152" s="10">
        <f t="shared" si="44"/>
        <v>7.8684761120214669E-7</v>
      </c>
      <c r="M152" s="10">
        <f t="shared" si="45"/>
        <v>3.1152866300502663E-4</v>
      </c>
      <c r="N152" s="12">
        <f t="shared" si="46"/>
        <v>5.3065764637206865</v>
      </c>
      <c r="O152" s="1">
        <f t="shared" si="57"/>
        <v>0.69892937833320223</v>
      </c>
      <c r="P152" s="12">
        <f t="shared" si="47"/>
        <v>0.660803990226011</v>
      </c>
      <c r="Q152" s="10">
        <f>((9.807*Eingabemaske!$B$5^3)/(L152)^2)*M152*C152*N152</f>
        <v>100869656633.59262</v>
      </c>
      <c r="R152" s="10">
        <f t="shared" si="48"/>
        <v>37929.582571668718</v>
      </c>
      <c r="S152" s="10">
        <f t="shared" si="49"/>
        <v>70500766403.600464</v>
      </c>
      <c r="T152" s="14">
        <f t="shared" si="58"/>
        <v>2194.9688723878708</v>
      </c>
      <c r="U152" s="14">
        <f t="shared" si="50"/>
        <v>648.58893110312181</v>
      </c>
      <c r="V152" s="14">
        <f t="shared" si="51"/>
        <v>225.55991370957889</v>
      </c>
      <c r="W152" s="14">
        <f t="shared" si="52"/>
        <v>330.13944212408921</v>
      </c>
      <c r="X152" s="14">
        <f t="shared" si="53"/>
        <v>2199.3825107302746</v>
      </c>
      <c r="Y152" s="14">
        <f t="shared" si="59"/>
        <v>695.73044787229537</v>
      </c>
      <c r="Z152" s="14">
        <f t="shared" si="54"/>
        <v>2713.5256237123376</v>
      </c>
      <c r="AA152" s="14">
        <f t="shared" si="55"/>
        <v>858.36928696477139</v>
      </c>
    </row>
    <row r="153" spans="2:27" x14ac:dyDescent="0.45">
      <c r="B153" s="4">
        <f>Temperaturverlauf!F152-Temperaturverlauf!E152</f>
        <v>9.1115561843384363</v>
      </c>
      <c r="C153" s="4">
        <f t="shared" si="56"/>
        <v>9.1115561843384363</v>
      </c>
      <c r="D153" s="14">
        <f>Temperaturverlauf!F152</f>
        <v>30.490986815255646</v>
      </c>
      <c r="E153">
        <f>Eingabemaske!$B$5</f>
        <v>0.745</v>
      </c>
      <c r="F153">
        <f>IF(Eingabemaske!$B$3="horizontal_Breite",Eingabemaske!$B$6,Eingabemaske!$B$7)</f>
        <v>0.5</v>
      </c>
      <c r="G153" s="4">
        <f>Eingabemaske!B$9/3600*(1/(F153*E153))</f>
        <v>5.9656972408650269E-2</v>
      </c>
      <c r="H153" s="4">
        <f t="shared" si="40"/>
        <v>995.51300627836326</v>
      </c>
      <c r="I153" s="6">
        <f t="shared" si="41"/>
        <v>4179.7077234207309</v>
      </c>
      <c r="J153" s="12">
        <f t="shared" si="42"/>
        <v>0.61619646188926258</v>
      </c>
      <c r="K153" s="8">
        <f t="shared" si="43"/>
        <v>0.78988839325695237</v>
      </c>
      <c r="L153" s="10">
        <f t="shared" si="44"/>
        <v>7.9387130375121681E-7</v>
      </c>
      <c r="M153" s="10">
        <f t="shared" si="45"/>
        <v>3.0777673918613331E-4</v>
      </c>
      <c r="N153" s="12">
        <f t="shared" si="46"/>
        <v>5.360727796549531</v>
      </c>
      <c r="O153" s="1">
        <f t="shared" si="57"/>
        <v>0.70019655020537086</v>
      </c>
      <c r="P153" s="12">
        <f t="shared" si="47"/>
        <v>0.66219698338104338</v>
      </c>
      <c r="Q153" s="10">
        <f>((9.807*Eingabemaske!$B$5^3)/(L153)^2)*M153*C153*N153</f>
        <v>96729043487.678589</v>
      </c>
      <c r="R153" s="10">
        <f t="shared" si="48"/>
        <v>37593.470454174232</v>
      </c>
      <c r="S153" s="10">
        <f t="shared" si="49"/>
        <v>67729342554.737839</v>
      </c>
      <c r="T153" s="14">
        <f t="shared" si="58"/>
        <v>2165.8217279941518</v>
      </c>
      <c r="U153" s="14">
        <f t="shared" si="50"/>
        <v>640.3151640221331</v>
      </c>
      <c r="V153" s="14">
        <f t="shared" si="51"/>
        <v>225.3195495446675</v>
      </c>
      <c r="W153" s="14">
        <f t="shared" si="52"/>
        <v>328.84221402569318</v>
      </c>
      <c r="X153" s="14">
        <f t="shared" si="53"/>
        <v>2170.3137693905551</v>
      </c>
      <c r="Y153" s="14">
        <f t="shared" si="59"/>
        <v>688.15177723387319</v>
      </c>
      <c r="Z153" s="14">
        <f t="shared" si="54"/>
        <v>2674.679331776018</v>
      </c>
      <c r="AA153" s="14">
        <f t="shared" si="55"/>
        <v>848.07338074864128</v>
      </c>
    </row>
    <row r="154" spans="2:27" x14ac:dyDescent="0.45">
      <c r="B154" s="4">
        <f>Temperaturverlauf!F153-Temperaturverlauf!E153</f>
        <v>8.890725413526944</v>
      </c>
      <c r="C154" s="4">
        <f t="shared" si="56"/>
        <v>8.890725413526944</v>
      </c>
      <c r="D154" s="14">
        <f>Temperaturverlauf!F153</f>
        <v>30.072493491075186</v>
      </c>
      <c r="E154">
        <f>Eingabemaske!$B$5</f>
        <v>0.745</v>
      </c>
      <c r="F154">
        <f>IF(Eingabemaske!$B$3="horizontal_Breite",Eingabemaske!$B$6,Eingabemaske!$B$7)</f>
        <v>0.5</v>
      </c>
      <c r="G154" s="4">
        <f>Eingabemaske!B$9/3600*(1/(F154*E154))</f>
        <v>5.9656972408650269E-2</v>
      </c>
      <c r="H154" s="4">
        <f t="shared" si="40"/>
        <v>995.64057370215096</v>
      </c>
      <c r="I154" s="6">
        <f t="shared" si="41"/>
        <v>4179.7895796744833</v>
      </c>
      <c r="J154" s="12">
        <f t="shared" si="42"/>
        <v>0.61552424198992339</v>
      </c>
      <c r="K154" s="8">
        <f t="shared" si="43"/>
        <v>0.79690618598807095</v>
      </c>
      <c r="L154" s="10">
        <f t="shared" si="44"/>
        <v>8.0081010775148557E-7</v>
      </c>
      <c r="M154" s="10">
        <f t="shared" si="45"/>
        <v>3.0409789911330077E-4</v>
      </c>
      <c r="N154" s="12">
        <f t="shared" si="46"/>
        <v>5.4142884508451283</v>
      </c>
      <c r="O154" s="1">
        <f t="shared" si="57"/>
        <v>0.70143395803192998</v>
      </c>
      <c r="P154" s="12">
        <f t="shared" si="47"/>
        <v>0.66355773481074731</v>
      </c>
      <c r="Q154" s="10">
        <f>((9.807*Eingabemaske!$B$5^3)/(L154)^2)*M154*C154*N154</f>
        <v>92563103619.11676</v>
      </c>
      <c r="R154" s="10">
        <f t="shared" si="48"/>
        <v>37267.186074504301</v>
      </c>
      <c r="S154" s="10">
        <f t="shared" si="49"/>
        <v>64926904139.276733</v>
      </c>
      <c r="T154" s="14">
        <f t="shared" si="58"/>
        <v>2135.5282362128924</v>
      </c>
      <c r="U154" s="14">
        <f t="shared" si="50"/>
        <v>631.70850786215215</v>
      </c>
      <c r="V154" s="14">
        <f t="shared" si="51"/>
        <v>225.08428624362833</v>
      </c>
      <c r="W154" s="14">
        <f t="shared" si="52"/>
        <v>327.5744256273552</v>
      </c>
      <c r="X154" s="14">
        <f t="shared" si="53"/>
        <v>2140.107446817557</v>
      </c>
      <c r="Y154" s="14">
        <f t="shared" si="59"/>
        <v>680.31666751151442</v>
      </c>
      <c r="Z154" s="14">
        <f t="shared" si="54"/>
        <v>2634.5760279587344</v>
      </c>
      <c r="AA154" s="14">
        <f t="shared" si="55"/>
        <v>837.50280216627129</v>
      </c>
    </row>
    <row r="155" spans="2:27" x14ac:dyDescent="0.45">
      <c r="B155" s="4">
        <f>Temperaturverlauf!F154-Temperaturverlauf!E154</f>
        <v>8.6507465670639903</v>
      </c>
      <c r="C155" s="4">
        <f t="shared" si="56"/>
        <v>8.6507465670639903</v>
      </c>
      <c r="D155" s="14">
        <f>Temperaturverlauf!F154</f>
        <v>29.66596254354554</v>
      </c>
      <c r="E155">
        <f>Eingabemaske!$B$5</f>
        <v>0.745</v>
      </c>
      <c r="F155">
        <f>IF(Eingabemaske!$B$3="horizontal_Breite",Eingabemaske!$B$6,Eingabemaske!$B$7)</f>
        <v>0.5</v>
      </c>
      <c r="G155" s="4">
        <f>Eingabemaske!B$9/3600*(1/(F155*E155))</f>
        <v>5.9656972408650269E-2</v>
      </c>
      <c r="H155" s="4">
        <f t="shared" si="40"/>
        <v>995.76299698275182</v>
      </c>
      <c r="I155" s="6">
        <f t="shared" si="41"/>
        <v>4179.8753797899581</v>
      </c>
      <c r="J155" s="12">
        <f t="shared" si="42"/>
        <v>0.61486830858549568</v>
      </c>
      <c r="K155" s="8">
        <f t="shared" si="43"/>
        <v>0.80381938256089025</v>
      </c>
      <c r="L155" s="10">
        <f t="shared" si="44"/>
        <v>8.0764571816276197E-7</v>
      </c>
      <c r="M155" s="10">
        <f t="shared" si="45"/>
        <v>3.0050020616204706E-4</v>
      </c>
      <c r="N155" s="12">
        <f t="shared" si="46"/>
        <v>5.4671136624745698</v>
      </c>
      <c r="O155" s="1">
        <f t="shared" si="57"/>
        <v>0.70263917787285934</v>
      </c>
      <c r="P155" s="12">
        <f t="shared" si="47"/>
        <v>0.66488354241067615</v>
      </c>
      <c r="Q155" s="10">
        <f>((9.807*Eingabemaske!$B$5^3)/(L155)^2)*M155*C155*N155</f>
        <v>88352668321.746155</v>
      </c>
      <c r="R155" s="10">
        <f t="shared" si="48"/>
        <v>36951.214990175351</v>
      </c>
      <c r="S155" s="10">
        <f t="shared" si="49"/>
        <v>62080046232.465141</v>
      </c>
      <c r="T155" s="14">
        <f t="shared" si="58"/>
        <v>2103.8483428946092</v>
      </c>
      <c r="U155" s="14">
        <f t="shared" si="50"/>
        <v>622.69985282674634</v>
      </c>
      <c r="V155" s="14">
        <f t="shared" si="51"/>
        <v>224.85461651339193</v>
      </c>
      <c r="W155" s="14">
        <f t="shared" si="52"/>
        <v>326.33863885366094</v>
      </c>
      <c r="X155" s="14">
        <f t="shared" si="53"/>
        <v>2108.5253568897456</v>
      </c>
      <c r="Y155" s="14">
        <f t="shared" si="59"/>
        <v>672.17168577379607</v>
      </c>
      <c r="Z155" s="14">
        <f t="shared" si="54"/>
        <v>2592.9308396008528</v>
      </c>
      <c r="AA155" s="14">
        <f t="shared" si="55"/>
        <v>826.59413502159055</v>
      </c>
    </row>
    <row r="156" spans="2:27" x14ac:dyDescent="0.45">
      <c r="B156" s="4">
        <f>Temperaturverlauf!F155-Temperaturverlauf!E155</f>
        <v>8.3896211599723287</v>
      </c>
      <c r="C156" s="4">
        <f t="shared" si="56"/>
        <v>8.3896211599723287</v>
      </c>
      <c r="D156" s="14">
        <f>Temperaturverlauf!F155</f>
        <v>29.27224524031568</v>
      </c>
      <c r="E156">
        <f>Eingabemaske!$B$5</f>
        <v>0.745</v>
      </c>
      <c r="F156">
        <f>IF(Eingabemaske!$B$3="horizontal_Breite",Eingabemaske!$B$6,Eingabemaske!$B$7)</f>
        <v>0.5</v>
      </c>
      <c r="G156" s="4">
        <f>Eingabemaske!B$9/3600*(1/(F156*E156))</f>
        <v>5.9656972408650269E-2</v>
      </c>
      <c r="H156" s="4">
        <f t="shared" si="40"/>
        <v>995.88014434262163</v>
      </c>
      <c r="I156" s="6">
        <f t="shared" si="41"/>
        <v>4179.9644980818293</v>
      </c>
      <c r="J156" s="12">
        <f t="shared" si="42"/>
        <v>0.61423032134226097</v>
      </c>
      <c r="K156" s="8">
        <f t="shared" si="43"/>
        <v>0.81060663235401986</v>
      </c>
      <c r="L156" s="10">
        <f t="shared" si="44"/>
        <v>8.143570332188014E-7</v>
      </c>
      <c r="M156" s="10">
        <f t="shared" si="45"/>
        <v>2.9699297737276946E-4</v>
      </c>
      <c r="N156" s="12">
        <f t="shared" si="46"/>
        <v>5.5190365066653868</v>
      </c>
      <c r="O156" s="1">
        <f t="shared" si="57"/>
        <v>0.70380941001995023</v>
      </c>
      <c r="P156" s="12">
        <f t="shared" si="47"/>
        <v>0.66617128799575642</v>
      </c>
      <c r="Q156" s="10">
        <f>((9.807*Eingabemaske!$B$5^3)/(L156)^2)*M156*C156*N156</f>
        <v>84086657214.983475</v>
      </c>
      <c r="R156" s="10">
        <f t="shared" si="48"/>
        <v>36646.131379926526</v>
      </c>
      <c r="S156" s="10">
        <f t="shared" si="49"/>
        <v>59180980605.027313</v>
      </c>
      <c r="T156" s="14">
        <f t="shared" si="58"/>
        <v>2070.5758229675121</v>
      </c>
      <c r="U156" s="14">
        <f t="shared" si="50"/>
        <v>613.22965186857618</v>
      </c>
      <c r="V156" s="14">
        <f t="shared" si="51"/>
        <v>224.63110945231236</v>
      </c>
      <c r="W156" s="14">
        <f t="shared" si="52"/>
        <v>325.13780713842624</v>
      </c>
      <c r="X156" s="14">
        <f t="shared" si="53"/>
        <v>2075.3632776578893</v>
      </c>
      <c r="Y156" s="14">
        <f t="shared" si="59"/>
        <v>663.67357672504079</v>
      </c>
      <c r="Z156" s="14">
        <f t="shared" si="54"/>
        <v>2549.5021058754664</v>
      </c>
      <c r="AA156" s="14">
        <f t="shared" si="55"/>
        <v>815.296868596379</v>
      </c>
    </row>
    <row r="157" spans="2:27" x14ac:dyDescent="0.45">
      <c r="B157" s="4">
        <f>Temperaturverlauf!F156-Temperaturverlauf!E156</f>
        <v>8.1060172699866087</v>
      </c>
      <c r="C157" s="4">
        <f t="shared" si="56"/>
        <v>8.1060172699866087</v>
      </c>
      <c r="D157" s="14">
        <f>Temperaturverlauf!F156</f>
        <v>28.892278343224596</v>
      </c>
      <c r="E157">
        <f>Eingabemaske!$B$5</f>
        <v>0.745</v>
      </c>
      <c r="F157">
        <f>IF(Eingabemaske!$B$3="horizontal_Breite",Eingabemaske!$B$6,Eingabemaske!$B$7)</f>
        <v>0.5</v>
      </c>
      <c r="G157" s="4">
        <f>Eingabemaske!B$9/3600*(1/(F157*E157))</f>
        <v>5.9656972408650269E-2</v>
      </c>
      <c r="H157" s="4">
        <f t="shared" si="40"/>
        <v>995.99186873507938</v>
      </c>
      <c r="I157" s="6">
        <f t="shared" si="41"/>
        <v>4180.0562343117836</v>
      </c>
      <c r="J157" s="12">
        <f t="shared" si="42"/>
        <v>0.61361209005598449</v>
      </c>
      <c r="K157" s="8">
        <f t="shared" si="43"/>
        <v>0.81724427514981157</v>
      </c>
      <c r="L157" s="10">
        <f t="shared" si="44"/>
        <v>8.2092066194096851E-7</v>
      </c>
      <c r="M157" s="10">
        <f t="shared" si="45"/>
        <v>2.9358649118830702E-4</v>
      </c>
      <c r="N157" s="12">
        <f t="shared" si="46"/>
        <v>5.5698717572456635</v>
      </c>
      <c r="O157" s="1">
        <f t="shared" si="57"/>
        <v>0.70494158142217966</v>
      </c>
      <c r="P157" s="12">
        <f t="shared" si="47"/>
        <v>0.66741754967359312</v>
      </c>
      <c r="Q157" s="10">
        <f>((9.807*Eingabemaske!$B$5^3)/(L157)^2)*M157*C157*N157</f>
        <v>79761150421.469223</v>
      </c>
      <c r="R157" s="10">
        <f t="shared" si="48"/>
        <v>36352.569995963924</v>
      </c>
      <c r="S157" s="10">
        <f t="shared" si="49"/>
        <v>56226951514.162865</v>
      </c>
      <c r="T157" s="14">
        <f t="shared" si="58"/>
        <v>2035.5351157215191</v>
      </c>
      <c r="U157" s="14">
        <f t="shared" si="50"/>
        <v>603.24702631523621</v>
      </c>
      <c r="V157" s="14">
        <f t="shared" si="51"/>
        <v>224.41439147090307</v>
      </c>
      <c r="W157" s="14">
        <f t="shared" si="52"/>
        <v>323.97517096403254</v>
      </c>
      <c r="X157" s="14">
        <f t="shared" si="53"/>
        <v>2040.4478371571272</v>
      </c>
      <c r="Y157" s="14">
        <f t="shared" si="59"/>
        <v>654.78866448798976</v>
      </c>
      <c r="Z157" s="14">
        <f t="shared" si="54"/>
        <v>2504.0869240163956</v>
      </c>
      <c r="AA157" s="14">
        <f t="shared" si="55"/>
        <v>803.57248192288444</v>
      </c>
    </row>
    <row r="158" spans="2:27" x14ac:dyDescent="0.45">
      <c r="B158" s="4">
        <f>Temperaturverlauf!F157-Temperaturverlauf!E157</f>
        <v>7.7992729390093842</v>
      </c>
      <c r="C158" s="4">
        <f t="shared" si="56"/>
        <v>7.7992729390093842</v>
      </c>
      <c r="D158" s="14">
        <f>Temperaturverlauf!F157</f>
        <v>28.527048691943293</v>
      </c>
      <c r="E158">
        <f>Eingabemaske!$B$5</f>
        <v>0.745</v>
      </c>
      <c r="F158">
        <f>IF(Eingabemaske!$B$3="horizontal_Breite",Eingabemaske!$B$6,Eingabemaske!$B$7)</f>
        <v>0.5</v>
      </c>
      <c r="G158" s="4">
        <f>Eingabemaske!B$9/3600*(1/(F158*E158))</f>
        <v>5.9656972408650269E-2</v>
      </c>
      <c r="H158" s="4">
        <f t="shared" si="40"/>
        <v>996.09801855892533</v>
      </c>
      <c r="I158" s="6">
        <f t="shared" si="41"/>
        <v>4180.1498196340544</v>
      </c>
      <c r="J158" s="12">
        <f t="shared" si="42"/>
        <v>0.61301551729545012</v>
      </c>
      <c r="K158" s="8">
        <f t="shared" si="43"/>
        <v>0.82370692172330195</v>
      </c>
      <c r="L158" s="10">
        <f t="shared" si="44"/>
        <v>8.2731149756517796E-7</v>
      </c>
      <c r="M158" s="10">
        <f t="shared" si="45"/>
        <v>2.9029167793933447E-4</v>
      </c>
      <c r="N158" s="12">
        <f t="shared" si="46"/>
        <v>5.6194202957663091</v>
      </c>
      <c r="O158" s="1">
        <f t="shared" si="57"/>
        <v>0.70603245060184139</v>
      </c>
      <c r="P158" s="12">
        <f t="shared" si="47"/>
        <v>0.66861871725414279</v>
      </c>
      <c r="Q158" s="10">
        <f>((9.807*Eingabemaske!$B$5^3)/(L158)^2)*M158*C158*N158</f>
        <v>75378431089.792557</v>
      </c>
      <c r="R158" s="10">
        <f t="shared" si="48"/>
        <v>36071.198652281491</v>
      </c>
      <c r="S158" s="10">
        <f t="shared" si="49"/>
        <v>53219618424.848267</v>
      </c>
      <c r="T158" s="14">
        <f t="shared" si="58"/>
        <v>1998.577552204915</v>
      </c>
      <c r="U158" s="14">
        <f t="shared" si="50"/>
        <v>592.70869504603002</v>
      </c>
      <c r="V158" s="14">
        <f t="shared" si="51"/>
        <v>224.20512638212301</v>
      </c>
      <c r="W158" s="14">
        <f t="shared" si="52"/>
        <v>322.85415020525141</v>
      </c>
      <c r="X158" s="14">
        <f t="shared" si="53"/>
        <v>2003.6328060152016</v>
      </c>
      <c r="Y158" s="14">
        <f t="shared" si="59"/>
        <v>645.49215225370165</v>
      </c>
      <c r="Z158" s="14">
        <f t="shared" si="54"/>
        <v>2456.5160020990861</v>
      </c>
      <c r="AA158" s="14">
        <f t="shared" si="55"/>
        <v>791.3934112479127</v>
      </c>
    </row>
    <row r="159" spans="2:27" x14ac:dyDescent="0.45">
      <c r="B159" s="4">
        <f>Temperaturverlauf!F158-Temperaturverlauf!E158</f>
        <v>7.4693893814451613</v>
      </c>
      <c r="C159" s="4">
        <f t="shared" si="56"/>
        <v>7.4693893814451613</v>
      </c>
      <c r="D159" s="14">
        <f>Temperaturverlauf!F158</f>
        <v>28.177558200921869</v>
      </c>
      <c r="E159">
        <f>Eingabemaske!$B$5</f>
        <v>0.745</v>
      </c>
      <c r="F159">
        <f>IF(Eingabemaske!$B$3="horizontal_Breite",Eingabemaske!$B$6,Eingabemaske!$B$7)</f>
        <v>0.5</v>
      </c>
      <c r="G159" s="4">
        <f>Eingabemaske!B$9/3600*(1/(F159*E159))</f>
        <v>5.9656972408650269E-2</v>
      </c>
      <c r="H159" s="4">
        <f t="shared" si="40"/>
        <v>996.19844731042667</v>
      </c>
      <c r="I159" s="6">
        <f t="shared" si="41"/>
        <v>4180.2444266552293</v>
      </c>
      <c r="J159" s="12">
        <f t="shared" si="42"/>
        <v>0.61244254003426124</v>
      </c>
      <c r="K159" s="8">
        <f t="shared" si="43"/>
        <v>0.82996809143418548</v>
      </c>
      <c r="L159" s="10">
        <f t="shared" si="44"/>
        <v>8.3350334755431489E-7</v>
      </c>
      <c r="M159" s="10">
        <f t="shared" si="45"/>
        <v>2.8711979817901194E-4</v>
      </c>
      <c r="N159" s="12">
        <f t="shared" si="46"/>
        <v>5.6674739996260044</v>
      </c>
      <c r="O159" s="1">
        <f t="shared" si="57"/>
        <v>0.70707871329670313</v>
      </c>
      <c r="P159" s="12">
        <f t="shared" si="47"/>
        <v>0.66977110873766743</v>
      </c>
      <c r="Q159" s="10">
        <f>((9.807*Eingabemaske!$B$5^3)/(L159)^2)*M159*C159*N159</f>
        <v>70946025903.861176</v>
      </c>
      <c r="R159" s="10">
        <f t="shared" si="48"/>
        <v>35802.691632423455</v>
      </c>
      <c r="S159" s="10">
        <f t="shared" si="49"/>
        <v>50164424709.61673</v>
      </c>
      <c r="T159" s="14">
        <f t="shared" si="58"/>
        <v>1959.5771427812831</v>
      </c>
      <c r="U159" s="14">
        <f t="shared" si="50"/>
        <v>581.57777468224185</v>
      </c>
      <c r="V159" s="14">
        <f t="shared" si="51"/>
        <v>224.00399499489285</v>
      </c>
      <c r="W159" s="14">
        <f t="shared" si="52"/>
        <v>321.77823512573292</v>
      </c>
      <c r="X159" s="14">
        <f t="shared" si="53"/>
        <v>1964.7949681503353</v>
      </c>
      <c r="Y159" s="14">
        <f t="shared" si="59"/>
        <v>635.76737343834395</v>
      </c>
      <c r="Z159" s="14">
        <f t="shared" si="54"/>
        <v>2406.6480418810534</v>
      </c>
      <c r="AA159" s="14">
        <f t="shared" si="55"/>
        <v>778.74197011898013</v>
      </c>
    </row>
    <row r="160" spans="2:27" x14ac:dyDescent="0.45">
      <c r="B160" s="4">
        <f>Temperaturverlauf!F159-Temperaturverlauf!E159</f>
        <v>7.1170140774386574</v>
      </c>
      <c r="C160" s="4">
        <f t="shared" si="56"/>
        <v>7.1170140774386574</v>
      </c>
      <c r="D160" s="14">
        <f>Temperaturverlauf!F159</f>
        <v>27.844789830372566</v>
      </c>
      <c r="E160">
        <f>Eingabemaske!$B$5</f>
        <v>0.745</v>
      </c>
      <c r="F160">
        <f>IF(Eingabemaske!$B$3="horizontal_Breite",Eingabemaske!$B$6,Eingabemaske!$B$7)</f>
        <v>0.5</v>
      </c>
      <c r="G160" s="4">
        <f>Eingabemaske!B$9/3600*(1/(F160*E160))</f>
        <v>5.9656972408650269E-2</v>
      </c>
      <c r="H160" s="4">
        <f t="shared" si="40"/>
        <v>996.29302208775687</v>
      </c>
      <c r="I160" s="6">
        <f t="shared" si="41"/>
        <v>4180.339183319531</v>
      </c>
      <c r="J160" s="12">
        <f t="shared" si="42"/>
        <v>0.61189507141940336</v>
      </c>
      <c r="K160" s="8">
        <f t="shared" si="43"/>
        <v>0.83600089450221349</v>
      </c>
      <c r="L160" s="10">
        <f t="shared" si="44"/>
        <v>8.3946960807749202E-7</v>
      </c>
      <c r="M160" s="10">
        <f t="shared" si="45"/>
        <v>2.8408211469933663E-4</v>
      </c>
      <c r="N160" s="12">
        <f t="shared" si="46"/>
        <v>5.7138210149418924</v>
      </c>
      <c r="O160" s="1">
        <f t="shared" si="57"/>
        <v>0.70807710696920989</v>
      </c>
      <c r="P160" s="12">
        <f t="shared" si="47"/>
        <v>0.67087108580896848</v>
      </c>
      <c r="Q160" s="10">
        <f>((9.807*Eingabemaske!$B$5^3)/(L160)^2)*M160*C160*N160</f>
        <v>66475771637.472572</v>
      </c>
      <c r="R160" s="10">
        <f t="shared" si="48"/>
        <v>35547.704386734207</v>
      </c>
      <c r="S160" s="10">
        <f t="shared" si="49"/>
        <v>47069972064.607437</v>
      </c>
      <c r="T160" s="14">
        <f t="shared" si="58"/>
        <v>1918.4260655849978</v>
      </c>
      <c r="U160" s="14">
        <f t="shared" si="50"/>
        <v>569.82249030693458</v>
      </c>
      <c r="V160" s="14">
        <f t="shared" si="51"/>
        <v>223.81167457907404</v>
      </c>
      <c r="W160" s="14">
        <f t="shared" si="52"/>
        <v>320.75087799551602</v>
      </c>
      <c r="X160" s="14">
        <f t="shared" si="53"/>
        <v>1923.8297153465269</v>
      </c>
      <c r="Y160" s="14">
        <f t="shared" si="59"/>
        <v>625.60504601518483</v>
      </c>
      <c r="Z160" s="14">
        <f t="shared" si="54"/>
        <v>2354.3638421414671</v>
      </c>
      <c r="AA160" s="14">
        <f t="shared" si="55"/>
        <v>765.60928862360129</v>
      </c>
    </row>
    <row r="161" spans="2:27" x14ac:dyDescent="0.45">
      <c r="B161" s="4">
        <f>Temperaturverlauf!F160-Temperaturverlauf!E160</f>
        <v>6.7434140127434219</v>
      </c>
      <c r="C161" s="4">
        <f t="shared" si="56"/>
        <v>6.7434140127434219</v>
      </c>
      <c r="D161" s="14">
        <f>Temperaturverlauf!F160</f>
        <v>27.52967508598141</v>
      </c>
      <c r="E161">
        <f>Eingabemaske!$B$5</f>
        <v>0.745</v>
      </c>
      <c r="F161">
        <f>IF(Eingabemaske!$B$3="horizontal_Breite",Eingabemaske!$B$6,Eingabemaske!$B$7)</f>
        <v>0.5</v>
      </c>
      <c r="G161" s="4">
        <f>Eingabemaske!B$9/3600*(1/(F161*E161))</f>
        <v>5.9656972408650269E-2</v>
      </c>
      <c r="H161" s="4">
        <f t="shared" si="40"/>
        <v>996.38163089928355</v>
      </c>
      <c r="I161" s="6">
        <f t="shared" si="41"/>
        <v>4180.4331901459163</v>
      </c>
      <c r="J161" s="12">
        <f t="shared" si="42"/>
        <v>0.61137494385508873</v>
      </c>
      <c r="K161" s="8">
        <f t="shared" si="43"/>
        <v>0.84177874392702945</v>
      </c>
      <c r="L161" s="10">
        <f t="shared" si="44"/>
        <v>8.451839681313234E-7</v>
      </c>
      <c r="M161" s="10">
        <f t="shared" si="45"/>
        <v>2.8118956468454234E-4</v>
      </c>
      <c r="N161" s="12">
        <f t="shared" si="46"/>
        <v>5.7582512969888064</v>
      </c>
      <c r="O161" s="1">
        <f t="shared" si="57"/>
        <v>0.70902451227631791</v>
      </c>
      <c r="P161" s="12">
        <f t="shared" si="47"/>
        <v>0.67191516620383795</v>
      </c>
      <c r="Q161" s="10">
        <f>((9.807*Eingabemaske!$B$5^3)/(L161)^2)*M161*C161*N161</f>
        <v>61982934003.238503</v>
      </c>
      <c r="R161" s="10">
        <f t="shared" si="48"/>
        <v>35306.849865169104</v>
      </c>
      <c r="S161" s="10">
        <f t="shared" si="49"/>
        <v>43947419551.101379</v>
      </c>
      <c r="T161" s="14">
        <f t="shared" si="58"/>
        <v>1875.0299664700681</v>
      </c>
      <c r="U161" s="14">
        <f t="shared" si="50"/>
        <v>557.41482745001986</v>
      </c>
      <c r="V161" s="14">
        <f t="shared" si="51"/>
        <v>223.6288185964579</v>
      </c>
      <c r="W161" s="14">
        <f t="shared" si="52"/>
        <v>319.77538736866302</v>
      </c>
      <c r="X161" s="14">
        <f t="shared" si="53"/>
        <v>1880.6464838600541</v>
      </c>
      <c r="Y161" s="14">
        <f t="shared" si="59"/>
        <v>615.00258000902318</v>
      </c>
      <c r="Z161" s="14">
        <f t="shared" si="54"/>
        <v>2299.5602769624211</v>
      </c>
      <c r="AA161" s="14">
        <f t="shared" si="55"/>
        <v>751.99433564750257</v>
      </c>
    </row>
    <row r="162" spans="2:27" x14ac:dyDescent="0.45">
      <c r="B162" s="4">
        <f>Temperaturverlauf!F161-Temperaturverlauf!E161</f>
        <v>6.3504395016078057</v>
      </c>
      <c r="C162" s="4">
        <f t="shared" si="56"/>
        <v>6.3504395016078057</v>
      </c>
      <c r="D162" s="14">
        <f>Temperaturverlauf!F161</f>
        <v>27.233063581951154</v>
      </c>
      <c r="E162">
        <f>Eingabemaske!$B$5</f>
        <v>0.745</v>
      </c>
      <c r="F162">
        <f>IF(Eingabemaske!$B$3="horizontal_Breite",Eingabemaske!$B$6,Eingabemaske!$B$7)</f>
        <v>0.5</v>
      </c>
      <c r="G162" s="4">
        <f>Eingabemaske!B$9/3600*(1/(F162*E162))</f>
        <v>5.9656972408650269E-2</v>
      </c>
      <c r="H162" s="4">
        <f t="shared" si="40"/>
        <v>996.46418876421524</v>
      </c>
      <c r="I162" s="6">
        <f t="shared" si="41"/>
        <v>4180.5255401633267</v>
      </c>
      <c r="J162" s="12">
        <f t="shared" si="42"/>
        <v>0.61088385457828942</v>
      </c>
      <c r="K162" s="8">
        <f t="shared" si="43"/>
        <v>0.84727607957831219</v>
      </c>
      <c r="L162" s="10">
        <f t="shared" si="44"/>
        <v>8.5062112604749741E-7</v>
      </c>
      <c r="M162" s="10">
        <f t="shared" si="45"/>
        <v>2.7845243892954982E-4</v>
      </c>
      <c r="N162" s="12">
        <f t="shared" si="46"/>
        <v>5.8005622801818166</v>
      </c>
      <c r="O162" s="1">
        <f t="shared" si="57"/>
        <v>0.70991804959520943</v>
      </c>
      <c r="P162" s="12">
        <f t="shared" si="47"/>
        <v>0.67290013080670286</v>
      </c>
      <c r="Q162" s="10">
        <f>((9.807*Eingabemaske!$B$5^3)/(L162)^2)*M162*C162*N162</f>
        <v>57485401309.573868</v>
      </c>
      <c r="R162" s="10">
        <f t="shared" si="48"/>
        <v>35080.676799527399</v>
      </c>
      <c r="S162" s="10">
        <f t="shared" si="49"/>
        <v>40809923977.890579</v>
      </c>
      <c r="T162" s="14">
        <f t="shared" si="58"/>
        <v>1829.3031474074635</v>
      </c>
      <c r="U162" s="14">
        <f t="shared" si="50"/>
        <v>544.32914624936791</v>
      </c>
      <c r="V162" s="14">
        <f t="shared" si="51"/>
        <v>223.4560371086697</v>
      </c>
      <c r="W162" s="14">
        <f t="shared" si="52"/>
        <v>318.85482707732592</v>
      </c>
      <c r="X162" s="14">
        <f t="shared" si="53"/>
        <v>1835.1641211675433</v>
      </c>
      <c r="Y162" s="14">
        <f t="shared" si="59"/>
        <v>603.96348697885048</v>
      </c>
      <c r="Z162" s="14">
        <f t="shared" si="54"/>
        <v>2242.1442642452157</v>
      </c>
      <c r="AA162" s="14">
        <f t="shared" si="55"/>
        <v>737.90308590036943</v>
      </c>
    </row>
    <row r="163" spans="2:27" x14ac:dyDescent="0.45">
      <c r="B163" s="4">
        <f>Temperaturverlauf!F162-Temperaturverlauf!E162</f>
        <v>5.9404791926992395</v>
      </c>
      <c r="C163" s="4">
        <f t="shared" si="56"/>
        <v>5.9404791926992395</v>
      </c>
      <c r="D163" s="14">
        <f>Temperaturverlauf!F162</f>
        <v>26.955695169180789</v>
      </c>
      <c r="E163">
        <f>Eingabemaske!$B$5</f>
        <v>0.745</v>
      </c>
      <c r="F163">
        <f>IF(Eingabemaske!$B$3="horizontal_Breite",Eingabemaske!$B$6,Eingabemaske!$B$7)</f>
        <v>0.5</v>
      </c>
      <c r="G163" s="4">
        <f>Eingabemaske!B$9/3600*(1/(F163*E163))</f>
        <v>5.9656972408650269E-2</v>
      </c>
      <c r="H163" s="4">
        <f t="shared" si="40"/>
        <v>996.54064262906479</v>
      </c>
      <c r="I163" s="6">
        <f t="shared" si="41"/>
        <v>4180.6153407296952</v>
      </c>
      <c r="J163" s="12">
        <f t="shared" si="42"/>
        <v>0.61042331486748924</v>
      </c>
      <c r="K163" s="8">
        <f t="shared" si="43"/>
        <v>0.85246908503155838</v>
      </c>
      <c r="L163" s="10">
        <f t="shared" si="44"/>
        <v>8.557574991750705E-7</v>
      </c>
      <c r="M163" s="10">
        <f t="shared" si="45"/>
        <v>2.7588007533313914E-4</v>
      </c>
      <c r="N163" s="12">
        <f t="shared" si="46"/>
        <v>5.8405645225077771</v>
      </c>
      <c r="O163" s="1">
        <f t="shared" si="57"/>
        <v>0.71075516875176703</v>
      </c>
      <c r="P163" s="12">
        <f t="shared" si="47"/>
        <v>0.6738231233883355</v>
      </c>
      <c r="Q163" s="10">
        <f>((9.807*Eingabemaske!$B$5^3)/(L163)^2)*M163*C163*N163</f>
        <v>53002970183.850349</v>
      </c>
      <c r="R163" s="10">
        <f t="shared" si="48"/>
        <v>34869.650210963286</v>
      </c>
      <c r="S163" s="10">
        <f t="shared" si="49"/>
        <v>37672135017.367432</v>
      </c>
      <c r="T163" s="14">
        <f t="shared" si="58"/>
        <v>1781.1636809168479</v>
      </c>
      <c r="U163" s="14">
        <f t="shared" si="50"/>
        <v>530.54076715305973</v>
      </c>
      <c r="V163" s="14">
        <f t="shared" si="51"/>
        <v>223.29387827779271</v>
      </c>
      <c r="W163" s="14">
        <f t="shared" si="52"/>
        <v>317.99192195970562</v>
      </c>
      <c r="X163" s="14">
        <f t="shared" si="53"/>
        <v>1787.3062369136796</v>
      </c>
      <c r="Y163" s="14">
        <f t="shared" si="59"/>
        <v>592.49693975239802</v>
      </c>
      <c r="Z163" s="14">
        <f t="shared" si="54"/>
        <v>2182.0267956403727</v>
      </c>
      <c r="AA163" s="14">
        <f t="shared" si="55"/>
        <v>723.34789202500372</v>
      </c>
    </row>
    <row r="164" spans="2:27" x14ac:dyDescent="0.45">
      <c r="B164" s="4">
        <f>Temperaturverlauf!F163-Temperaturverlauf!E163</f>
        <v>5.5164070088727897</v>
      </c>
      <c r="C164" s="4">
        <f t="shared" si="56"/>
        <v>5.5164070088727897</v>
      </c>
      <c r="D164" s="14">
        <f>Temperaturverlauf!F163</f>
        <v>26.698175086421031</v>
      </c>
      <c r="E164">
        <f>Eingabemaske!$B$5</f>
        <v>0.745</v>
      </c>
      <c r="F164">
        <f>IF(Eingabemaske!$B$3="horizontal_Breite",Eingabemaske!$B$6,Eingabemaske!$B$7)</f>
        <v>0.5</v>
      </c>
      <c r="G164" s="4">
        <f>Eingabemaske!B$9/3600*(1/(F164*E164))</f>
        <v>5.9656972408650269E-2</v>
      </c>
      <c r="H164" s="4">
        <f t="shared" si="40"/>
        <v>996.61097515357972</v>
      </c>
      <c r="I164" s="6">
        <f t="shared" si="41"/>
        <v>4180.7017362931829</v>
      </c>
      <c r="J164" s="12">
        <f t="shared" si="42"/>
        <v>0.60999460395931349</v>
      </c>
      <c r="K164" s="8">
        <f t="shared" si="43"/>
        <v>0.85733637645066785</v>
      </c>
      <c r="L164" s="10">
        <f t="shared" si="44"/>
        <v>8.6057190623707268E-7</v>
      </c>
      <c r="M164" s="10">
        <f t="shared" si="45"/>
        <v>2.7348057393033445E-4</v>
      </c>
      <c r="N164" s="12">
        <f t="shared" si="46"/>
        <v>5.8780871576751235</v>
      </c>
      <c r="O164" s="1">
        <f t="shared" si="57"/>
        <v>0.7115337301997694</v>
      </c>
      <c r="P164" s="12">
        <f t="shared" si="47"/>
        <v>0.67468174099921097</v>
      </c>
      <c r="Q164" s="10">
        <f>((9.807*Eingabemaske!$B$5^3)/(L164)^2)*M164*C164*N164</f>
        <v>48556734321.996399</v>
      </c>
      <c r="R164" s="10">
        <f t="shared" si="48"/>
        <v>34674.134377124639</v>
      </c>
      <c r="S164" s="10">
        <f t="shared" si="49"/>
        <v>34549754298.449272</v>
      </c>
      <c r="T164" s="14">
        <f t="shared" si="58"/>
        <v>1730.5284390082982</v>
      </c>
      <c r="U164" s="14">
        <f t="shared" si="50"/>
        <v>516.02452305417398</v>
      </c>
      <c r="V164" s="14">
        <f t="shared" si="51"/>
        <v>223.14281136783086</v>
      </c>
      <c r="W164" s="14">
        <f t="shared" si="52"/>
        <v>317.18897224399865</v>
      </c>
      <c r="X164" s="14">
        <f t="shared" si="53"/>
        <v>1736.9965511040841</v>
      </c>
      <c r="Y164" s="14">
        <f t="shared" si="59"/>
        <v>580.6175306942713</v>
      </c>
      <c r="Z164" s="14">
        <f t="shared" si="54"/>
        <v>2119.1170465388586</v>
      </c>
      <c r="AA164" s="14">
        <f t="shared" si="55"/>
        <v>708.34712137537315</v>
      </c>
    </row>
    <row r="165" spans="2:27" x14ac:dyDescent="0.45">
      <c r="B165" s="4">
        <f>Temperaturverlauf!F164-Temperaturverlauf!E164</f>
        <v>5.0815219078280442</v>
      </c>
      <c r="C165" s="4">
        <f t="shared" si="56"/>
        <v>5.0815219078280442</v>
      </c>
      <c r="D165" s="14">
        <f>Temperaturverlauf!F164</f>
        <v>26.460952538745254</v>
      </c>
      <c r="E165">
        <f>Eingabemaske!$B$5</f>
        <v>0.745</v>
      </c>
      <c r="F165">
        <f>IF(Eingabemaske!$B$3="horizontal_Breite",Eingabemaske!$B$6,Eingabemaske!$B$7)</f>
        <v>0.5</v>
      </c>
      <c r="G165" s="4">
        <f>Eingabemaske!B$9/3600*(1/(F165*E165))</f>
        <v>5.9656972408650269E-2</v>
      </c>
      <c r="H165" s="4">
        <f t="shared" si="40"/>
        <v>996.67520744309024</v>
      </c>
      <c r="I165" s="6">
        <f t="shared" si="41"/>
        <v>4180.7839310731515</v>
      </c>
      <c r="J165" s="12">
        <f t="shared" si="42"/>
        <v>0.60959872865080345</v>
      </c>
      <c r="K165" s="8">
        <f t="shared" si="43"/>
        <v>0.861859642384738</v>
      </c>
      <c r="L165" s="10">
        <f t="shared" si="44"/>
        <v>8.6504620140430817E-7</v>
      </c>
      <c r="M165" s="10">
        <f t="shared" si="45"/>
        <v>2.7126054052923547E-4</v>
      </c>
      <c r="N165" s="12">
        <f t="shared" si="46"/>
        <v>5.9129829834834009</v>
      </c>
      <c r="O165" s="1">
        <f t="shared" si="57"/>
        <v>0.71225207604726126</v>
      </c>
      <c r="P165" s="12">
        <f t="shared" si="47"/>
        <v>0.67547411319584061</v>
      </c>
      <c r="Q165" s="10">
        <f>((9.807*Eingabemaske!$B$5^3)/(L165)^2)*M165*C165*N165</f>
        <v>44168580399.041962</v>
      </c>
      <c r="R165" s="10">
        <f t="shared" si="48"/>
        <v>34494.378450241682</v>
      </c>
      <c r="S165" s="10">
        <f t="shared" si="49"/>
        <v>31459163085.278008</v>
      </c>
      <c r="T165" s="14">
        <f t="shared" si="58"/>
        <v>1677.3079597759663</v>
      </c>
      <c r="U165" s="14">
        <f t="shared" si="50"/>
        <v>500.75325339652215</v>
      </c>
      <c r="V165" s="14">
        <f t="shared" si="51"/>
        <v>223.00321163418081</v>
      </c>
      <c r="W165" s="14">
        <f t="shared" si="52"/>
        <v>316.44777835973258</v>
      </c>
      <c r="X165" s="14">
        <f t="shared" si="53"/>
        <v>1684.1541999440001</v>
      </c>
      <c r="Y165" s="14">
        <f t="shared" si="59"/>
        <v>568.34527728934131</v>
      </c>
      <c r="Z165" s="14">
        <f t="shared" si="54"/>
        <v>2053.316518275547</v>
      </c>
      <c r="AA165" s="14">
        <f t="shared" si="55"/>
        <v>692.92511694054167</v>
      </c>
    </row>
    <row r="166" spans="2:27" x14ac:dyDescent="0.45">
      <c r="B166" s="4">
        <f>Temperaturverlauf!F165-Temperaturverlauf!E165</f>
        <v>4.6394814707895193</v>
      </c>
      <c r="C166" s="4">
        <f t="shared" si="56"/>
        <v>4.6394814707895193</v>
      </c>
      <c r="D166" s="14">
        <f>Temperaturverlauf!F165</f>
        <v>26.244303046287417</v>
      </c>
      <c r="E166">
        <f>Eingabemaske!$B$5</f>
        <v>0.745</v>
      </c>
      <c r="F166">
        <f>IF(Eingabemaske!$B$3="horizontal_Breite",Eingabemaske!$B$6,Eingabemaske!$B$7)</f>
        <v>0.5</v>
      </c>
      <c r="G166" s="4">
        <f>Eingabemaske!B$9/3600*(1/(F166*E166))</f>
        <v>5.9656972408650269E-2</v>
      </c>
      <c r="H166" s="4">
        <f t="shared" si="40"/>
        <v>996.73340081932133</v>
      </c>
      <c r="I166" s="6">
        <f t="shared" si="41"/>
        <v>4180.8612106132841</v>
      </c>
      <c r="J166" s="12">
        <f t="shared" si="42"/>
        <v>0.60923638944125769</v>
      </c>
      <c r="K166" s="8">
        <f t="shared" si="43"/>
        <v>0.86602421387080919</v>
      </c>
      <c r="L166" s="10">
        <f t="shared" si="44"/>
        <v>8.6916583962407518E-7</v>
      </c>
      <c r="M166" s="10">
        <f t="shared" si="45"/>
        <v>2.6922486554909782E-4</v>
      </c>
      <c r="N166" s="12">
        <f t="shared" si="46"/>
        <v>5.9451330180704076</v>
      </c>
      <c r="O166" s="1">
        <f t="shared" si="57"/>
        <v>0.71290908951914123</v>
      </c>
      <c r="P166" s="12">
        <f t="shared" si="47"/>
        <v>0.67619896849073224</v>
      </c>
      <c r="Q166" s="10">
        <f>((9.807*Eingabemaske!$B$5^3)/(L166)^2)*M166*C166*N166</f>
        <v>39860788436.7593</v>
      </c>
      <c r="R166" s="10">
        <f t="shared" si="48"/>
        <v>34330.504874502723</v>
      </c>
      <c r="S166" s="10">
        <f t="shared" si="49"/>
        <v>28417118391.965187</v>
      </c>
      <c r="T166" s="14">
        <f t="shared" si="58"/>
        <v>1621.4009827093923</v>
      </c>
      <c r="U166" s="14">
        <f t="shared" si="50"/>
        <v>484.69618838869241</v>
      </c>
      <c r="V166" s="14">
        <f t="shared" si="51"/>
        <v>222.87534745400043</v>
      </c>
      <c r="W166" s="14">
        <f t="shared" si="52"/>
        <v>315.7695777453539</v>
      </c>
      <c r="X166" s="14">
        <f t="shared" si="53"/>
        <v>1628.6888881028167</v>
      </c>
      <c r="Y166" s="14">
        <f t="shared" si="59"/>
        <v>555.70592459955571</v>
      </c>
      <c r="Z166" s="14">
        <f t="shared" si="54"/>
        <v>1984.5130754217132</v>
      </c>
      <c r="AA166" s="14">
        <f t="shared" si="55"/>
        <v>677.11254218829822</v>
      </c>
    </row>
    <row r="167" spans="2:27" x14ac:dyDescent="0.45">
      <c r="B167" s="4">
        <f>Temperaturverlauf!F166-Temperaturverlauf!E166</f>
        <v>4.1942304287726913</v>
      </c>
      <c r="C167" s="4">
        <f t="shared" si="56"/>
        <v>4.1942304287726913</v>
      </c>
      <c r="D167" s="14">
        <f>Temperaturverlauf!F166</f>
        <v>26.048314838511043</v>
      </c>
      <c r="E167">
        <f>Eingabemaske!$B$5</f>
        <v>0.745</v>
      </c>
      <c r="F167">
        <f>IF(Eingabemaske!$B$3="horizontal_Breite",Eingabemaske!$B$6,Eingabemaske!$B$7)</f>
        <v>0.5</v>
      </c>
      <c r="G167" s="4">
        <f>Eingabemaske!B$9/3600*(1/(F167*E167))</f>
        <v>5.9656972408650269E-2</v>
      </c>
      <c r="H167" s="4">
        <f t="shared" si="40"/>
        <v>996.78565772801028</v>
      </c>
      <c r="I167" s="6">
        <f t="shared" si="41"/>
        <v>4180.9329611956164</v>
      </c>
      <c r="J167" s="12">
        <f t="shared" si="42"/>
        <v>0.60890795392062569</v>
      </c>
      <c r="K167" s="8">
        <f t="shared" si="43"/>
        <v>0.86981954577187837</v>
      </c>
      <c r="L167" s="10">
        <f t="shared" si="44"/>
        <v>8.7292035424521696E-7</v>
      </c>
      <c r="M167" s="10">
        <f t="shared" si="45"/>
        <v>2.6737654391865908E-4</v>
      </c>
      <c r="N167" s="12">
        <f t="shared" si="46"/>
        <v>5.974450367307325</v>
      </c>
      <c r="O167" s="1">
        <f t="shared" si="57"/>
        <v>0.71350424167690596</v>
      </c>
      <c r="P167" s="12">
        <f t="shared" si="47"/>
        <v>0.67685568667625284</v>
      </c>
      <c r="Q167" s="10">
        <f>((9.807*Eingabemaske!$B$5^3)/(L167)^2)*M167*C167*N167</f>
        <v>35655727558.297569</v>
      </c>
      <c r="R167" s="10">
        <f t="shared" si="48"/>
        <v>34182.50070918374</v>
      </c>
      <c r="S167" s="10">
        <f t="shared" si="49"/>
        <v>25440512852.921463</v>
      </c>
      <c r="T167" s="14">
        <f t="shared" si="58"/>
        <v>1562.6883471898013</v>
      </c>
      <c r="U167" s="14">
        <f t="shared" si="50"/>
        <v>467.81713065410844</v>
      </c>
      <c r="V167" s="14">
        <f t="shared" si="51"/>
        <v>222.75937000330998</v>
      </c>
      <c r="W167" s="14">
        <f t="shared" si="52"/>
        <v>315.15499497151103</v>
      </c>
      <c r="X167" s="14">
        <f t="shared" si="53"/>
        <v>1570.4956735630014</v>
      </c>
      <c r="Y167" s="14">
        <f t="shared" si="59"/>
        <v>542.73159478578498</v>
      </c>
      <c r="Z167" s="14">
        <f t="shared" si="54"/>
        <v>1912.5746144608843</v>
      </c>
      <c r="AA167" s="14">
        <f t="shared" si="55"/>
        <v>660.9471698181809</v>
      </c>
    </row>
    <row r="168" spans="2:27" x14ac:dyDescent="0.45">
      <c r="B168" s="4">
        <f>Temperaturverlauf!F167-Temperaturverlauf!E167</f>
        <v>3.7499253193290762</v>
      </c>
      <c r="C168" s="4">
        <f t="shared" si="56"/>
        <v>3.7499253193290762</v>
      </c>
      <c r="D168" s="14">
        <f>Temperaturverlauf!F167</f>
        <v>25.872879496765087</v>
      </c>
      <c r="E168">
        <f>Eingabemaske!$B$5</f>
        <v>0.745</v>
      </c>
      <c r="F168">
        <f>IF(Eingabemaske!$B$3="horizontal_Breite",Eingabemaske!$B$6,Eingabemaske!$B$7)</f>
        <v>0.5</v>
      </c>
      <c r="G168" s="4">
        <f>Eingabemaske!B$9/3600*(1/(F168*E168))</f>
        <v>5.9656972408650269E-2</v>
      </c>
      <c r="H168" s="4">
        <f t="shared" si="40"/>
        <v>996.83212187947026</v>
      </c>
      <c r="I168" s="6">
        <f t="shared" si="41"/>
        <v>4180.9986862024634</v>
      </c>
      <c r="J168" s="12">
        <f t="shared" si="42"/>
        <v>0.60861343794592071</v>
      </c>
      <c r="K168" s="8">
        <f t="shared" si="43"/>
        <v>0.8732395928120964</v>
      </c>
      <c r="L168" s="10">
        <f t="shared" si="44"/>
        <v>8.7630373047755787E-7</v>
      </c>
      <c r="M168" s="10">
        <f t="shared" si="45"/>
        <v>2.6571654090276262E-4</v>
      </c>
      <c r="N168" s="12">
        <f t="shared" si="46"/>
        <v>6.0008832665894989</v>
      </c>
      <c r="O168" s="1">
        <f t="shared" si="57"/>
        <v>0.71403762448184327</v>
      </c>
      <c r="P168" s="12">
        <f t="shared" si="47"/>
        <v>0.67744433597189513</v>
      </c>
      <c r="Q168" s="10">
        <f>((9.807*Eingabemaske!$B$5^3)/(L168)^2)*M168*C168*N168</f>
        <v>31575632592.546219</v>
      </c>
      <c r="R168" s="10">
        <f t="shared" si="48"/>
        <v>34050.211923805982</v>
      </c>
      <c r="S168" s="10">
        <f t="shared" si="49"/>
        <v>22546189687.893169</v>
      </c>
      <c r="T168" s="14">
        <f t="shared" si="58"/>
        <v>1501.0257359260604</v>
      </c>
      <c r="U168" s="14">
        <f t="shared" si="50"/>
        <v>450.07227789963116</v>
      </c>
      <c r="V168" s="14">
        <f t="shared" si="51"/>
        <v>222.65530572807162</v>
      </c>
      <c r="W168" s="14">
        <f t="shared" si="52"/>
        <v>314.60400621019591</v>
      </c>
      <c r="X168" s="14">
        <f t="shared" si="53"/>
        <v>1509.4490168113941</v>
      </c>
      <c r="Y168" s="14">
        <f t="shared" si="59"/>
        <v>529.46183351644197</v>
      </c>
      <c r="Z168" s="14">
        <f t="shared" si="54"/>
        <v>1837.3419110513448</v>
      </c>
      <c r="AA168" s="14">
        <f t="shared" si="55"/>
        <v>644.47517351518491</v>
      </c>
    </row>
    <row r="169" spans="2:27" x14ac:dyDescent="0.45">
      <c r="B169" s="4">
        <f>Temperaturverlauf!F168-Temperaturverlauf!E168</f>
        <v>3.3108565295612671</v>
      </c>
      <c r="C169" s="4">
        <f t="shared" si="56"/>
        <v>3.3108565295612671</v>
      </c>
      <c r="D169" s="14">
        <f>Temperaturverlauf!F168</f>
        <v>25.717686971882046</v>
      </c>
      <c r="E169">
        <f>Eingabemaske!$B$5</f>
        <v>0.745</v>
      </c>
      <c r="F169">
        <f>IF(Eingabemaske!$B$3="horizontal_Breite",Eingabemaske!$B$6,Eingabemaske!$B$7)</f>
        <v>0.5</v>
      </c>
      <c r="G169" s="4">
        <f>Eingabemaske!B$9/3600*(1/(F169*E169))</f>
        <v>5.9656972408650269E-2</v>
      </c>
      <c r="H169" s="4">
        <f t="shared" si="40"/>
        <v>996.87297770859323</v>
      </c>
      <c r="I169" s="6">
        <f t="shared" si="41"/>
        <v>4181.0580186686448</v>
      </c>
      <c r="J169" s="12">
        <f t="shared" si="42"/>
        <v>0.60835249496782506</v>
      </c>
      <c r="K169" s="8">
        <f t="shared" si="43"/>
        <v>0.87628306720333926</v>
      </c>
      <c r="L169" s="10">
        <f t="shared" si="44"/>
        <v>8.7931466162013021E-7</v>
      </c>
      <c r="M169" s="10">
        <f t="shared" si="45"/>
        <v>2.6424370751393475E-4</v>
      </c>
      <c r="N169" s="12">
        <f t="shared" si="46"/>
        <v>6.0244171878607169</v>
      </c>
      <c r="O169" s="1">
        <f t="shared" si="57"/>
        <v>0.7145099695798478</v>
      </c>
      <c r="P169" s="12">
        <f t="shared" si="47"/>
        <v>0.67796569427525977</v>
      </c>
      <c r="Q169" s="10">
        <f>((9.807*Eingabemaske!$B$5^3)/(L169)^2)*M169*C169*N169</f>
        <v>27642442771.124805</v>
      </c>
      <c r="R169" s="10">
        <f t="shared" si="48"/>
        <v>33933.34069314535</v>
      </c>
      <c r="S169" s="10">
        <f t="shared" si="49"/>
        <v>19750800943.509068</v>
      </c>
      <c r="T169" s="14">
        <f t="shared" si="58"/>
        <v>1436.2343972383849</v>
      </c>
      <c r="U169" s="14">
        <f t="shared" si="50"/>
        <v>431.40742570560985</v>
      </c>
      <c r="V169" s="14">
        <f t="shared" si="51"/>
        <v>222.56305178821421</v>
      </c>
      <c r="W169" s="14">
        <f t="shared" si="52"/>
        <v>314.11591875879924</v>
      </c>
      <c r="X169" s="14">
        <f t="shared" si="53"/>
        <v>1445.3954821132809</v>
      </c>
      <c r="Y169" s="14">
        <f t="shared" si="59"/>
        <v>515.94509998994056</v>
      </c>
      <c r="Z169" s="14">
        <f t="shared" si="54"/>
        <v>1758.6198955176735</v>
      </c>
      <c r="AA169" s="14">
        <f t="shared" si="55"/>
        <v>627.75297769060865</v>
      </c>
    </row>
    <row r="170" spans="2:27" x14ac:dyDescent="0.45">
      <c r="B170" s="4">
        <f>Temperaturverlauf!F169-Temperaturverlauf!E169</f>
        <v>2.881369022434356</v>
      </c>
      <c r="C170" s="4">
        <f t="shared" si="56"/>
        <v>2.881369022434356</v>
      </c>
      <c r="D170" s="14">
        <f>Temperaturverlauf!F169</f>
        <v>25.582225025229462</v>
      </c>
      <c r="E170">
        <f>Eingabemaske!$B$5</f>
        <v>0.745</v>
      </c>
      <c r="F170">
        <f>IF(Eingabemaske!$B$3="horizontal_Breite",Eingabemaske!$B$6,Eingabemaske!$B$7)</f>
        <v>0.5</v>
      </c>
      <c r="G170" s="4">
        <f>Eingabemaske!B$9/3600*(1/(F170*E170))</f>
        <v>5.9656972408650269E-2</v>
      </c>
      <c r="H170" s="4">
        <f t="shared" si="40"/>
        <v>996.90844922551389</v>
      </c>
      <c r="I170" s="6">
        <f t="shared" si="41"/>
        <v>4181.1107294691556</v>
      </c>
      <c r="J170" s="12">
        <f t="shared" si="42"/>
        <v>0.60812441368155745</v>
      </c>
      <c r="K170" s="8">
        <f t="shared" si="43"/>
        <v>0.87895356892134291</v>
      </c>
      <c r="L170" s="10">
        <f t="shared" si="44"/>
        <v>8.8195667912253979E-7</v>
      </c>
      <c r="M170" s="10">
        <f t="shared" si="45"/>
        <v>2.6295474778112465E-4</v>
      </c>
      <c r="N170" s="12">
        <f t="shared" si="46"/>
        <v>6.0450759365327444</v>
      </c>
      <c r="O170" s="1">
        <f t="shared" si="57"/>
        <v>0.71492265249696008</v>
      </c>
      <c r="P170" s="12">
        <f t="shared" si="47"/>
        <v>0.67842125415051446</v>
      </c>
      <c r="Q170" s="10">
        <f>((9.807*Eingabemaske!$B$5^3)/(L170)^2)*M170*C170*N170</f>
        <v>23877681042.773205</v>
      </c>
      <c r="R170" s="10">
        <f t="shared" si="48"/>
        <v>33831.4456828373</v>
      </c>
      <c r="S170" s="10">
        <f t="shared" si="49"/>
        <v>17070695066.5758</v>
      </c>
      <c r="T170" s="14">
        <f t="shared" si="58"/>
        <v>1368.0883811700585</v>
      </c>
      <c r="U170" s="14">
        <f t="shared" si="50"/>
        <v>411.75410935920422</v>
      </c>
      <c r="V170" s="14">
        <f t="shared" si="51"/>
        <v>222.48237457799158</v>
      </c>
      <c r="W170" s="14">
        <f t="shared" si="52"/>
        <v>313.68936598452962</v>
      </c>
      <c r="X170" s="14">
        <f t="shared" si="53"/>
        <v>1378.144072533431</v>
      </c>
      <c r="Y170" s="14">
        <f t="shared" si="59"/>
        <v>502.24073817741379</v>
      </c>
      <c r="Z170" s="14">
        <f t="shared" si="54"/>
        <v>1676.1661121562131</v>
      </c>
      <c r="AA170" s="14">
        <f t="shared" si="55"/>
        <v>610.84970886226472</v>
      </c>
    </row>
    <row r="171" spans="2:27" x14ac:dyDescent="0.45">
      <c r="B171" s="4">
        <f>Temperaturverlauf!F170-Temperaturverlauf!E170</f>
        <v>2.4657830618692387</v>
      </c>
      <c r="C171" s="4">
        <f t="shared" si="56"/>
        <v>2.4657830618692387</v>
      </c>
      <c r="D171" s="14">
        <f>Temperaturverlauf!F170</f>
        <v>25.465783061869239</v>
      </c>
      <c r="E171">
        <f>Eingabemaske!$B$5</f>
        <v>0.745</v>
      </c>
      <c r="F171">
        <f>IF(Eingabemaske!$B$3="horizontal_Breite",Eingabemaske!$B$6,Eingabemaske!$B$7)</f>
        <v>0.5</v>
      </c>
      <c r="G171" s="4">
        <f>Eingabemaske!B$9/3600*(1/(F171*E171))</f>
        <v>5.9656972408650269E-2</v>
      </c>
      <c r="H171" s="4">
        <f t="shared" si="40"/>
        <v>996.93879830948129</v>
      </c>
      <c r="I171" s="6">
        <f t="shared" si="41"/>
        <v>4181.1567308231897</v>
      </c>
      <c r="J171" s="12">
        <f t="shared" si="42"/>
        <v>0.60792812398393292</v>
      </c>
      <c r="K171" s="8">
        <f t="shared" si="43"/>
        <v>0.88125958435820528</v>
      </c>
      <c r="L171" s="10">
        <f t="shared" si="44"/>
        <v>8.8423815218128363E-7</v>
      </c>
      <c r="M171" s="10">
        <f t="shared" si="45"/>
        <v>2.6184423864892447E-4</v>
      </c>
      <c r="N171" s="12">
        <f t="shared" si="46"/>
        <v>6.0629217011216534</v>
      </c>
      <c r="O171" s="1">
        <f t="shared" si="57"/>
        <v>0.71527768225683874</v>
      </c>
      <c r="P171" s="12">
        <f t="shared" si="47"/>
        <v>0.67881321155490471</v>
      </c>
      <c r="Q171" s="10">
        <f>((9.807*Eingabemaske!$B$5^3)/(L171)^2)*M171*C171*N171</f>
        <v>20302351464.501232</v>
      </c>
      <c r="R171" s="10">
        <f t="shared" si="48"/>
        <v>33743.945279854772</v>
      </c>
      <c r="S171" s="10">
        <f t="shared" si="49"/>
        <v>14521818899.892178</v>
      </c>
      <c r="T171" s="14">
        <f t="shared" si="58"/>
        <v>1296.2957340484991</v>
      </c>
      <c r="U171" s="14">
        <f t="shared" si="50"/>
        <v>391.02391527966932</v>
      </c>
      <c r="V171" s="14">
        <f t="shared" si="51"/>
        <v>222.4129113458782</v>
      </c>
      <c r="W171" s="14">
        <f t="shared" si="52"/>
        <v>313.32231769796653</v>
      </c>
      <c r="X171" s="14">
        <f t="shared" si="53"/>
        <v>1307.4524662989031</v>
      </c>
      <c r="Y171" s="14">
        <f t="shared" si="59"/>
        <v>488.42144569048168</v>
      </c>
      <c r="Z171" s="14">
        <f t="shared" si="54"/>
        <v>1589.674250070517</v>
      </c>
      <c r="AA171" s="14">
        <f t="shared" si="55"/>
        <v>593.85026638426984</v>
      </c>
    </row>
    <row r="172" spans="2:27" x14ac:dyDescent="0.45">
      <c r="B172" s="4">
        <f>Temperaturverlauf!F171-Temperaturverlauf!E171</f>
        <v>2.0683162467403875</v>
      </c>
      <c r="C172" s="4">
        <f t="shared" si="56"/>
        <v>2.0683162467403875</v>
      </c>
      <c r="D172" s="14">
        <f>Temperaturverlauf!F171</f>
        <v>25.367460243945278</v>
      </c>
      <c r="E172">
        <f>Eingabemaske!$B$5</f>
        <v>0.745</v>
      </c>
      <c r="F172">
        <f>IF(Eingabemaske!$B$3="horizontal_Breite",Eingabemaske!$B$6,Eingabemaske!$B$7)</f>
        <v>0.5</v>
      </c>
      <c r="G172" s="4">
        <f>Eingabemaske!B$9/3600*(1/(F172*E172))</f>
        <v>5.9656972408650269E-2</v>
      </c>
      <c r="H172" s="4">
        <f t="shared" si="40"/>
        <v>996.96432247914674</v>
      </c>
      <c r="I172" s="6">
        <f t="shared" si="41"/>
        <v>4181.196075047349</v>
      </c>
      <c r="J172" s="12">
        <f t="shared" si="42"/>
        <v>0.60776221102669969</v>
      </c>
      <c r="K172" s="8">
        <f t="shared" si="43"/>
        <v>0.88321435398634107</v>
      </c>
      <c r="L172" s="10">
        <f t="shared" si="44"/>
        <v>8.8617215745354675E-7</v>
      </c>
      <c r="M172" s="10">
        <f t="shared" si="45"/>
        <v>2.6090470173167912E-4</v>
      </c>
      <c r="N172" s="12">
        <f t="shared" si="46"/>
        <v>6.0780540586856366</v>
      </c>
      <c r="O172" s="1">
        <f t="shared" si="57"/>
        <v>0.71557767675737105</v>
      </c>
      <c r="P172" s="12">
        <f t="shared" si="47"/>
        <v>0.6791444386751303</v>
      </c>
      <c r="Q172" s="10">
        <f>((9.807*Eingabemaske!$B$5^3)/(L172)^2)*M172*C172*N172</f>
        <v>16936832758.866989</v>
      </c>
      <c r="R172" s="10">
        <f t="shared" si="48"/>
        <v>33670.123685210718</v>
      </c>
      <c r="S172" s="10">
        <f t="shared" si="49"/>
        <v>12119619437.218176</v>
      </c>
      <c r="T172" s="14">
        <f t="shared" si="58"/>
        <v>1220.4689846982997</v>
      </c>
      <c r="U172" s="14">
        <f t="shared" si="50"/>
        <v>369.09955623870837</v>
      </c>
      <c r="V172" s="14">
        <f t="shared" si="51"/>
        <v>222.35417485529064</v>
      </c>
      <c r="W172" s="14">
        <f t="shared" si="52"/>
        <v>313.01210560403558</v>
      </c>
      <c r="X172" s="14">
        <f t="shared" si="53"/>
        <v>1233.006089035526</v>
      </c>
      <c r="Y172" s="14">
        <f t="shared" si="59"/>
        <v>474.57621273046055</v>
      </c>
      <c r="Z172" s="14">
        <f t="shared" si="54"/>
        <v>1498.7490137632301</v>
      </c>
      <c r="AA172" s="14">
        <f t="shared" si="55"/>
        <v>576.85897669948417</v>
      </c>
    </row>
    <row r="173" spans="2:27" x14ac:dyDescent="0.45">
      <c r="B173" s="4">
        <f>Temperaturverlauf!F172-Temperaturverlauf!E172</f>
        <v>1.693008133556436</v>
      </c>
      <c r="C173" s="4">
        <f t="shared" si="56"/>
        <v>1.693008133556436</v>
      </c>
      <c r="D173" s="14">
        <f>Temperaturverlauf!F172</f>
        <v>25.286177691235658</v>
      </c>
      <c r="E173">
        <f>Eingabemaske!$B$5</f>
        <v>0.745</v>
      </c>
      <c r="F173">
        <f>IF(Eingabemaske!$B$3="horizontal_Breite",Eingabemaske!$B$6,Eingabemaske!$B$7)</f>
        <v>0.5</v>
      </c>
      <c r="G173" s="4">
        <f>Eingabemaske!B$9/3600*(1/(F173*E173))</f>
        <v>5.9656972408650269E-2</v>
      </c>
      <c r="H173" s="4">
        <f t="shared" si="40"/>
        <v>996.98535215520349</v>
      </c>
      <c r="I173" s="6">
        <f t="shared" si="41"/>
        <v>4181.2289487405569</v>
      </c>
      <c r="J173" s="12">
        <f t="shared" si="42"/>
        <v>0.60762493696799014</v>
      </c>
      <c r="K173" s="8">
        <f t="shared" si="43"/>
        <v>0.88483561454368387</v>
      </c>
      <c r="L173" s="10">
        <f t="shared" si="44"/>
        <v>8.8777622432155397E-7</v>
      </c>
      <c r="M173" s="10">
        <f t="shared" si="45"/>
        <v>2.6012672461065984E-4</v>
      </c>
      <c r="N173" s="12">
        <f t="shared" si="46"/>
        <v>6.0906079791920504</v>
      </c>
      <c r="O173" s="1">
        <f t="shared" si="57"/>
        <v>0.71582582456751842</v>
      </c>
      <c r="P173" s="12">
        <f t="shared" si="47"/>
        <v>0.67941844161374698</v>
      </c>
      <c r="Q173" s="10">
        <f>((9.807*Eingabemaske!$B$5^3)/(L173)^2)*M173*C173*N173</f>
        <v>13800748385.110846</v>
      </c>
      <c r="R173" s="10">
        <f t="shared" si="48"/>
        <v>33609.139747400557</v>
      </c>
      <c r="S173" s="10">
        <f t="shared" si="49"/>
        <v>9878932092.4208202</v>
      </c>
      <c r="T173" s="14">
        <f t="shared" si="58"/>
        <v>1140.0758680048534</v>
      </c>
      <c r="U173" s="14">
        <f t="shared" si="50"/>
        <v>345.81998147133334</v>
      </c>
      <c r="V173" s="14">
        <f t="shared" si="51"/>
        <v>222.30556094635395</v>
      </c>
      <c r="W173" s="14">
        <f t="shared" si="52"/>
        <v>312.75546312202965</v>
      </c>
      <c r="X173" s="14">
        <f t="shared" si="53"/>
        <v>1154.3842964981986</v>
      </c>
      <c r="Y173" s="14">
        <f t="shared" si="59"/>
        <v>460.81361867409169</v>
      </c>
      <c r="Z173" s="14">
        <f t="shared" si="54"/>
        <v>1402.8653707931112</v>
      </c>
      <c r="AA173" s="14">
        <f t="shared" si="55"/>
        <v>560.00369200167279</v>
      </c>
    </row>
    <row r="174" spans="2:27" x14ac:dyDescent="0.45">
      <c r="B174" s="4">
        <f>Temperaturverlauf!F173-Temperaturverlauf!E173</f>
        <v>1.3436486704379718</v>
      </c>
      <c r="C174" s="4">
        <f t="shared" si="56"/>
        <v>1.3436486704379718</v>
      </c>
      <c r="D174" s="14">
        <f>Temperaturverlauf!F173</f>
        <v>25.220694493001961</v>
      </c>
      <c r="E174">
        <f>Eingabemaske!$B$5</f>
        <v>0.745</v>
      </c>
      <c r="F174">
        <f>IF(Eingabemaske!$B$3="horizontal_Breite",Eingabemaske!$B$6,Eingabemaske!$B$7)</f>
        <v>0.5</v>
      </c>
      <c r="G174" s="4">
        <f>Eingabemaske!B$9/3600*(1/(F174*E174))</f>
        <v>5.9656972408650269E-2</v>
      </c>
      <c r="H174" s="4">
        <f t="shared" si="40"/>
        <v>997.0022474190414</v>
      </c>
      <c r="I174" s="6">
        <f t="shared" si="41"/>
        <v>4181.2556628135098</v>
      </c>
      <c r="J174" s="12">
        <f t="shared" si="42"/>
        <v>0.60751426984022328</v>
      </c>
      <c r="K174" s="8">
        <f t="shared" si="43"/>
        <v>0.88614522584836686</v>
      </c>
      <c r="L174" s="10">
        <f t="shared" si="44"/>
        <v>8.890719657176577E-7</v>
      </c>
      <c r="M174" s="10">
        <f t="shared" si="45"/>
        <v>2.5949912788837036E-4</v>
      </c>
      <c r="N174" s="12">
        <f t="shared" si="46"/>
        <v>6.1007509096793147</v>
      </c>
      <c r="O174" s="1">
        <f t="shared" si="57"/>
        <v>0.71602583412513565</v>
      </c>
      <c r="P174" s="12">
        <f t="shared" si="47"/>
        <v>0.67963930402808248</v>
      </c>
      <c r="Q174" s="10">
        <f>((9.807*Eingabemaske!$B$5^3)/(L174)^2)*M174*C174*N174</f>
        <v>10912797181.25214</v>
      </c>
      <c r="R174" s="10">
        <f t="shared" si="48"/>
        <v>33560.038372207899</v>
      </c>
      <c r="S174" s="10">
        <f t="shared" si="49"/>
        <v>7813844704.3444929</v>
      </c>
      <c r="T174" s="14">
        <f t="shared" si="58"/>
        <v>1054.3513170940525</v>
      </c>
      <c r="U174" s="14">
        <f t="shared" si="50"/>
        <v>320.9538010916965</v>
      </c>
      <c r="V174" s="14">
        <f t="shared" si="51"/>
        <v>222.26635878052372</v>
      </c>
      <c r="W174" s="14">
        <f t="shared" si="52"/>
        <v>312.54857851700007</v>
      </c>
      <c r="X174" s="14">
        <f t="shared" si="53"/>
        <v>1071.0022110255338</v>
      </c>
      <c r="Y174" s="14">
        <f t="shared" si="59"/>
        <v>447.26521718272852</v>
      </c>
      <c r="Z174" s="14">
        <f t="shared" si="54"/>
        <v>1301.2982524568838</v>
      </c>
      <c r="AA174" s="14">
        <f t="shared" si="55"/>
        <v>543.44000368338845</v>
      </c>
    </row>
    <row r="175" spans="2:27" x14ac:dyDescent="0.45">
      <c r="B175" s="4">
        <f>Temperaturverlauf!F174-Temperaturverlauf!E174</f>
        <v>1.0237115768422775</v>
      </c>
      <c r="C175" s="4">
        <f t="shared" si="56"/>
        <v>1.0237115768422775</v>
      </c>
      <c r="D175" s="14">
        <f>Temperaturverlauf!F174</f>
        <v>25.169627167103922</v>
      </c>
      <c r="E175">
        <f>Eingabemaske!$B$5</f>
        <v>0.745</v>
      </c>
      <c r="F175">
        <f>IF(Eingabemaske!$B$3="horizontal_Breite",Eingabemaske!$B$6,Eingabemaske!$B$7)</f>
        <v>0.5</v>
      </c>
      <c r="G175" s="4">
        <f>Eingabemaske!B$9/3600*(1/(F175*E175))</f>
        <v>5.9656972408650269E-2</v>
      </c>
      <c r="H175" s="4">
        <f t="shared" si="40"/>
        <v>997.01539426702254</v>
      </c>
      <c r="I175" s="6">
        <f t="shared" si="41"/>
        <v>4181.2766389725439</v>
      </c>
      <c r="J175" s="12">
        <f t="shared" si="42"/>
        <v>0.60742791877002389</v>
      </c>
      <c r="K175" s="8">
        <f t="shared" si="43"/>
        <v>0.88716869652092611</v>
      </c>
      <c r="L175" s="10">
        <f t="shared" si="44"/>
        <v>8.9008460867020892E-7</v>
      </c>
      <c r="M175" s="10">
        <f t="shared" si="45"/>
        <v>2.590091728166645E-4</v>
      </c>
      <c r="N175" s="12">
        <f t="shared" si="46"/>
        <v>6.1086790531489052</v>
      </c>
      <c r="O175" s="1">
        <f t="shared" si="57"/>
        <v>0.71618187163894487</v>
      </c>
      <c r="P175" s="12">
        <f t="shared" si="47"/>
        <v>0.67981161818763858</v>
      </c>
      <c r="Q175" s="10">
        <f>((9.807*Eingabemaske!$B$5^3)/(L175)^2)*M175*C175*N175</f>
        <v>8290533501.8565435</v>
      </c>
      <c r="R175" s="10">
        <f t="shared" si="48"/>
        <v>33521.764293553599</v>
      </c>
      <c r="S175" s="10">
        <f t="shared" si="49"/>
        <v>5937529800.2449951</v>
      </c>
      <c r="T175" s="14">
        <f t="shared" si="58"/>
        <v>962.12689244845933</v>
      </c>
      <c r="U175" s="14">
        <f t="shared" si="50"/>
        <v>294.1477958972917</v>
      </c>
      <c r="V175" s="14">
        <f t="shared" si="51"/>
        <v>222.23576347391349</v>
      </c>
      <c r="W175" s="14">
        <f t="shared" si="52"/>
        <v>312.38715993674282</v>
      </c>
      <c r="X175" s="14">
        <f t="shared" si="53"/>
        <v>982.0032052112042</v>
      </c>
      <c r="Y175" s="14">
        <f t="shared" si="59"/>
        <v>434.08845717544762</v>
      </c>
      <c r="Z175" s="14">
        <f t="shared" si="54"/>
        <v>1192.992326333869</v>
      </c>
      <c r="AA175" s="14">
        <f t="shared" si="55"/>
        <v>527.35489620834562</v>
      </c>
    </row>
    <row r="176" spans="2:27" x14ac:dyDescent="0.45">
      <c r="B176" s="4">
        <f>Temperaturverlauf!F175-Temperaturverlauf!E175</f>
        <v>0.73629367270962476</v>
      </c>
      <c r="C176" s="4">
        <f t="shared" si="56"/>
        <v>0.73629367270962476</v>
      </c>
      <c r="D176" s="14">
        <f>Temperaturverlauf!F175</f>
        <v>25.131472097211727</v>
      </c>
      <c r="E176">
        <f>Eingabemaske!$B$5</f>
        <v>0.745</v>
      </c>
      <c r="F176">
        <f>IF(Eingabemaske!$B$3="horizontal_Breite",Eingabemaske!$B$6,Eingabemaske!$B$7)</f>
        <v>0.5</v>
      </c>
      <c r="G176" s="4">
        <f>Eingabemaske!B$9/3600*(1/(F176*E176))</f>
        <v>5.9656972408650269E-2</v>
      </c>
      <c r="H176" s="4">
        <f t="shared" si="40"/>
        <v>997.02520036871363</v>
      </c>
      <c r="I176" s="6">
        <f t="shared" si="41"/>
        <v>4181.2923934248502</v>
      </c>
      <c r="J176" s="12">
        <f t="shared" si="42"/>
        <v>0.60736337458576495</v>
      </c>
      <c r="K176" s="8">
        <f t="shared" si="43"/>
        <v>0.8879346266953414</v>
      </c>
      <c r="L176" s="10">
        <f t="shared" si="44"/>
        <v>8.9084244251191264E-7</v>
      </c>
      <c r="M176" s="10">
        <f t="shared" si="45"/>
        <v>2.5864280292087812E-4</v>
      </c>
      <c r="N176" s="12">
        <f t="shared" si="46"/>
        <v>6.1146129878646187</v>
      </c>
      <c r="O176" s="1">
        <f t="shared" si="57"/>
        <v>0.71629848935529417</v>
      </c>
      <c r="P176" s="12">
        <f t="shared" si="47"/>
        <v>0.67994040531576438</v>
      </c>
      <c r="Q176" s="10">
        <f>((9.807*Eingabemaske!$B$5^3)/(L176)^2)*M176*C176*N176</f>
        <v>5950091365.4089594</v>
      </c>
      <c r="R176" s="10">
        <f t="shared" si="48"/>
        <v>33493.17792149428</v>
      </c>
      <c r="S176" s="10">
        <f t="shared" si="49"/>
        <v>4262041456.5684171</v>
      </c>
      <c r="T176" s="14">
        <f t="shared" si="58"/>
        <v>861.46236613934434</v>
      </c>
      <c r="U176" s="14">
        <f t="shared" si="50"/>
        <v>264.81568258022719</v>
      </c>
      <c r="V176" s="14">
        <f t="shared" si="51"/>
        <v>222.21289074618383</v>
      </c>
      <c r="W176" s="14">
        <f t="shared" si="52"/>
        <v>312.26651056912795</v>
      </c>
      <c r="X176" s="14">
        <f t="shared" si="53"/>
        <v>886.04099854454125</v>
      </c>
      <c r="Y176" s="14">
        <f t="shared" si="59"/>
        <v>421.46805610554856</v>
      </c>
      <c r="Z176" s="14">
        <f t="shared" si="54"/>
        <v>1076.2977017947069</v>
      </c>
      <c r="AA176" s="14">
        <f t="shared" si="55"/>
        <v>511.96852167273698</v>
      </c>
    </row>
    <row r="177" spans="2:27" x14ac:dyDescent="0.45">
      <c r="B177" s="4">
        <f>Temperaturverlauf!F176-Temperaturverlauf!E176</f>
        <v>0.48406095089257306</v>
      </c>
      <c r="C177" s="4">
        <f t="shared" si="56"/>
        <v>0.48406095089257306</v>
      </c>
      <c r="D177" s="14">
        <f>Temperaturverlauf!F176</f>
        <v>25.104630319975364</v>
      </c>
      <c r="E177">
        <f>Eingabemaske!$B$5</f>
        <v>0.745</v>
      </c>
      <c r="F177">
        <f>IF(Eingabemaske!$B$3="horizontal_Breite",Eingabemaske!$B$6,Eingabemaske!$B$7)</f>
        <v>0.5</v>
      </c>
      <c r="G177" s="4">
        <f>Eingabemaske!B$9/3600*(1/(F177*E177))</f>
        <v>5.9656972408650269E-2</v>
      </c>
      <c r="H177" s="4">
        <f t="shared" si="40"/>
        <v>997.03209036942371</v>
      </c>
      <c r="I177" s="6">
        <f t="shared" si="41"/>
        <v>4181.3035186974585</v>
      </c>
      <c r="J177" s="12">
        <f t="shared" si="42"/>
        <v>0.60731795456979865</v>
      </c>
      <c r="K177" s="8">
        <f t="shared" si="43"/>
        <v>0.88847408987823928</v>
      </c>
      <c r="L177" s="10">
        <f t="shared" si="44"/>
        <v>8.9137620673879286E-7</v>
      </c>
      <c r="M177" s="10">
        <f t="shared" si="45"/>
        <v>2.5838491131815897E-4</v>
      </c>
      <c r="N177" s="12">
        <f t="shared" si="46"/>
        <v>6.1187928050364953</v>
      </c>
      <c r="O177" s="1">
        <f t="shared" si="57"/>
        <v>0.71638054635367954</v>
      </c>
      <c r="P177" s="12">
        <f t="shared" si="47"/>
        <v>0.68003102763964463</v>
      </c>
      <c r="Q177" s="10">
        <f>((9.807*Eingabemaske!$B$5^3)/(L177)^2)*M177*C177*N177</f>
        <v>3905852733.7158551</v>
      </c>
      <c r="R177" s="10">
        <f t="shared" si="48"/>
        <v>33473.072869158757</v>
      </c>
      <c r="S177" s="10">
        <f t="shared" si="49"/>
        <v>2798076915.3563771</v>
      </c>
      <c r="T177" s="14">
        <f t="shared" si="58"/>
        <v>748.71575022353636</v>
      </c>
      <c r="U177" s="14">
        <f t="shared" si="50"/>
        <v>231.85707598718923</v>
      </c>
      <c r="V177" s="14">
        <f t="shared" si="51"/>
        <v>222.19679310859416</v>
      </c>
      <c r="W177" s="14">
        <f t="shared" si="52"/>
        <v>312.18161160941128</v>
      </c>
      <c r="X177" s="14">
        <f t="shared" si="53"/>
        <v>780.77817544765469</v>
      </c>
      <c r="Y177" s="14">
        <f t="shared" si="59"/>
        <v>409.61357599906529</v>
      </c>
      <c r="Z177" s="14">
        <f t="shared" si="54"/>
        <v>948.36120897121805</v>
      </c>
      <c r="AA177" s="14">
        <f t="shared" si="55"/>
        <v>497.53135827954623</v>
      </c>
    </row>
    <row r="178" spans="2:27" x14ac:dyDescent="0.45">
      <c r="B178" s="4">
        <f>Temperaturverlauf!F177-Temperaturverlauf!E177</f>
        <v>0.26920176614093805</v>
      </c>
      <c r="C178" s="4">
        <f t="shared" si="56"/>
        <v>0.26920176614093805</v>
      </c>
      <c r="D178" s="14">
        <f>Temperaturverlauf!F177</f>
        <v>25.087433688592697</v>
      </c>
      <c r="E178">
        <f>Eingabemaske!$B$5</f>
        <v>0.745</v>
      </c>
      <c r="F178">
        <f>IF(Eingabemaske!$B$3="horizontal_Breite",Eingabemaske!$B$6,Eingabemaske!$B$7)</f>
        <v>0.5</v>
      </c>
      <c r="G178" s="4">
        <f>Eingabemaske!B$9/3600*(1/(F178*E178))</f>
        <v>5.9656972408650269E-2</v>
      </c>
      <c r="H178" s="4">
        <f t="shared" si="40"/>
        <v>997.03650086677624</v>
      </c>
      <c r="I178" s="6">
        <f t="shared" si="41"/>
        <v>4181.3106646099986</v>
      </c>
      <c r="J178" s="12">
        <f t="shared" si="42"/>
        <v>0.60728884953108497</v>
      </c>
      <c r="K178" s="8">
        <f t="shared" si="43"/>
        <v>0.88881998311371269</v>
      </c>
      <c r="L178" s="10">
        <f t="shared" si="44"/>
        <v>8.9171844743604639E-7</v>
      </c>
      <c r="M178" s="10">
        <f t="shared" si="45"/>
        <v>2.5821962210443596E-4</v>
      </c>
      <c r="N178" s="12">
        <f t="shared" si="46"/>
        <v>6.1214729972013728</v>
      </c>
      <c r="O178" s="1">
        <f t="shared" si="57"/>
        <v>0.71643312508926649</v>
      </c>
      <c r="P178" s="12">
        <f t="shared" si="47"/>
        <v>0.68008909573670884</v>
      </c>
      <c r="Q178" s="10">
        <f>((9.807*Eingabemaske!$B$5^3)/(L178)^2)*M178*C178*N178</f>
        <v>2170064164.443047</v>
      </c>
      <c r="R178" s="10">
        <f t="shared" si="48"/>
        <v>33460.194500946978</v>
      </c>
      <c r="S178" s="10">
        <f t="shared" si="49"/>
        <v>1554705850.97616</v>
      </c>
      <c r="T178" s="14">
        <f t="shared" si="58"/>
        <v>615.52613459561985</v>
      </c>
      <c r="U178" s="14">
        <f t="shared" si="50"/>
        <v>192.74383792187612</v>
      </c>
      <c r="V178" s="14">
        <f t="shared" si="51"/>
        <v>222.18647690788481</v>
      </c>
      <c r="W178" s="14">
        <f t="shared" si="52"/>
        <v>312.12720963735751</v>
      </c>
      <c r="X178" s="14">
        <f t="shared" si="53"/>
        <v>661.48877933794995</v>
      </c>
      <c r="Y178" s="14">
        <f t="shared" si="59"/>
        <v>398.74716494852004</v>
      </c>
      <c r="Z178" s="14">
        <f t="shared" si="54"/>
        <v>803.42951956373076</v>
      </c>
      <c r="AA178" s="14">
        <f t="shared" si="55"/>
        <v>484.30941411073701</v>
      </c>
    </row>
    <row r="179" spans="2:27" x14ac:dyDescent="0.45">
      <c r="B179" s="4">
        <f>Temperaturverlauf!F178-Temperaturverlauf!E178</f>
        <v>9.3386281909019431E-2</v>
      </c>
      <c r="C179" s="4">
        <f t="shared" si="56"/>
        <v>9.3386281909019431E-2</v>
      </c>
      <c r="D179" s="14">
        <f>Temperaturverlauf!F178</f>
        <v>25.07817030542747</v>
      </c>
      <c r="E179">
        <f>Eingabemaske!$B$5</f>
        <v>0.745</v>
      </c>
      <c r="F179">
        <f>IF(Eingabemaske!$B$3="horizontal_Breite",Eingabemaske!$B$6,Eingabemaske!$B$7)</f>
        <v>0.5</v>
      </c>
      <c r="G179" s="4">
        <f>Eingabemaske!B$9/3600*(1/(F179*E179))</f>
        <v>5.9656972408650269E-2</v>
      </c>
      <c r="H179" s="4">
        <f t="shared" si="40"/>
        <v>997.03887549158662</v>
      </c>
      <c r="I179" s="6">
        <f t="shared" si="41"/>
        <v>4181.3145198648836</v>
      </c>
      <c r="J179" s="12">
        <f t="shared" si="42"/>
        <v>0.60727316947027021</v>
      </c>
      <c r="K179" s="8">
        <f t="shared" si="43"/>
        <v>0.88900639669517345</v>
      </c>
      <c r="L179" s="10">
        <f t="shared" si="44"/>
        <v>8.9190289303463719E-7</v>
      </c>
      <c r="M179" s="10">
        <f t="shared" si="45"/>
        <v>2.5813056346184855E-4</v>
      </c>
      <c r="N179" s="12">
        <f t="shared" si="46"/>
        <v>6.1229175002898346</v>
      </c>
      <c r="O179" s="1">
        <f t="shared" si="57"/>
        <v>0.71646145034752995</v>
      </c>
      <c r="P179" s="12">
        <f t="shared" si="47"/>
        <v>0.68012037856952801</v>
      </c>
      <c r="Q179" s="10">
        <f>((9.807*Eingabemaske!$B$5^3)/(L179)^2)*M179*C179*N179</f>
        <v>752403436.06434321</v>
      </c>
      <c r="R179" s="10">
        <f t="shared" si="48"/>
        <v>33453.257989294398</v>
      </c>
      <c r="S179" s="10">
        <f t="shared" si="49"/>
        <v>539068057.04912436</v>
      </c>
      <c r="T179" s="14">
        <f t="shared" si="58"/>
        <v>432.42582140992488</v>
      </c>
      <c r="U179" s="14">
        <f t="shared" si="50"/>
        <v>138.53366655930293</v>
      </c>
      <c r="V179" s="14">
        <f t="shared" si="51"/>
        <v>222.18091887038943</v>
      </c>
      <c r="W179" s="14">
        <f t="shared" si="52"/>
        <v>312.09790144361716</v>
      </c>
      <c r="X179" s="14">
        <f t="shared" si="53"/>
        <v>515.62443705052351</v>
      </c>
      <c r="Y179" s="14">
        <f t="shared" si="59"/>
        <v>389.05050100089898</v>
      </c>
      <c r="Z179" s="14">
        <f t="shared" si="54"/>
        <v>626.24977228799048</v>
      </c>
      <c r="AA179" s="14">
        <f t="shared" si="55"/>
        <v>472.5198616536249</v>
      </c>
    </row>
    <row r="180" spans="2:27" x14ac:dyDescent="0.45">
      <c r="B180" s="4">
        <f>Temperaturverlauf!F179-Temperaturverlauf!E179</f>
        <v>0.83759485559936309</v>
      </c>
      <c r="C180" s="4">
        <f t="shared" si="56"/>
        <v>0.83759485559936309</v>
      </c>
      <c r="D180" s="14">
        <f>Temperaturverlauf!F179</f>
        <v>25.954970775256012</v>
      </c>
      <c r="E180">
        <f>Eingabemaske!$B$5</f>
        <v>0.745</v>
      </c>
      <c r="F180">
        <f>IF(Eingabemaske!$B$3="horizontal_Breite",Eingabemaske!$B$6,Eingabemaske!$B$7)</f>
        <v>0.5</v>
      </c>
      <c r="G180" s="4">
        <f>Eingabemaske!B$9/3600*(1/(F180*E180))</f>
        <v>5.9656972408650269E-2</v>
      </c>
      <c r="H180" s="4">
        <f t="shared" si="40"/>
        <v>996.81041679161945</v>
      </c>
      <c r="I180" s="6">
        <f t="shared" si="41"/>
        <v>4180.9677544178467</v>
      </c>
      <c r="J180" s="12">
        <f t="shared" si="42"/>
        <v>0.60875131185023956</v>
      </c>
      <c r="K180" s="8">
        <f t="shared" si="43"/>
        <v>0.87163656843658044</v>
      </c>
      <c r="L180" s="10">
        <f t="shared" si="44"/>
        <v>8.7471788104699913E-7</v>
      </c>
      <c r="M180" s="10">
        <f t="shared" si="45"/>
        <v>2.6649395510795027E-4</v>
      </c>
      <c r="N180" s="12">
        <f t="shared" si="46"/>
        <v>5.9884920896904363</v>
      </c>
      <c r="O180" s="1">
        <f t="shared" si="57"/>
        <v>0.71378796352215457</v>
      </c>
      <c r="P180" s="12">
        <f t="shared" si="47"/>
        <v>0.67716879576399613</v>
      </c>
      <c r="Q180" s="10">
        <f>((9.807*Eingabemaske!$B$5^3)/(L180)^2)*M180*C180*N180</f>
        <v>7084477550.5440702</v>
      </c>
      <c r="R180" s="10">
        <f t="shared" si="48"/>
        <v>34112.090798264602</v>
      </c>
      <c r="S180" s="10">
        <f t="shared" si="49"/>
        <v>5056814803.4212742</v>
      </c>
      <c r="T180" s="14">
        <f t="shared" si="58"/>
        <v>911.98865522767289</v>
      </c>
      <c r="U180" s="14">
        <f t="shared" si="50"/>
        <v>279.49871383011049</v>
      </c>
      <c r="V180" s="14">
        <f t="shared" si="51"/>
        <v>222.70402980166523</v>
      </c>
      <c r="W180" s="14">
        <f t="shared" si="52"/>
        <v>314.86193056738819</v>
      </c>
      <c r="X180" s="14">
        <f t="shared" si="53"/>
        <v>934.42134622864114</v>
      </c>
      <c r="Y180" s="14">
        <f t="shared" si="59"/>
        <v>429.43820845388291</v>
      </c>
      <c r="Z180" s="14">
        <f t="shared" si="54"/>
        <v>1137.6604406751044</v>
      </c>
      <c r="AA180" s="14">
        <f t="shared" si="55"/>
        <v>522.84214550983575</v>
      </c>
    </row>
    <row r="181" spans="2:27" x14ac:dyDescent="0.45">
      <c r="B181" s="4">
        <f>Temperaturverlauf!F180-Temperaturverlauf!E180</f>
        <v>1.5901263113337798</v>
      </c>
      <c r="C181" s="4">
        <f t="shared" si="56"/>
        <v>1.5901263113337798</v>
      </c>
      <c r="D181" s="14">
        <f>Temperaturverlauf!F180</f>
        <v>26.803865238095792</v>
      </c>
      <c r="E181">
        <f>Eingabemaske!$B$5</f>
        <v>0.745</v>
      </c>
      <c r="F181">
        <f>IF(Eingabemaske!$B$3="horizontal_Breite",Eingabemaske!$B$6,Eingabemaske!$B$7)</f>
        <v>0.5</v>
      </c>
      <c r="G181" s="4">
        <f>Eingabemaske!B$9/3600*(1/(F181*E181))</f>
        <v>5.9656972408650269E-2</v>
      </c>
      <c r="H181" s="4">
        <f t="shared" si="40"/>
        <v>996.58218557554096</v>
      </c>
      <c r="I181" s="6">
        <f t="shared" si="41"/>
        <v>4180.6659236673113</v>
      </c>
      <c r="J181" s="12">
        <f t="shared" si="42"/>
        <v>0.61017068433206312</v>
      </c>
      <c r="K181" s="8">
        <f t="shared" si="43"/>
        <v>0.85533338125536351</v>
      </c>
      <c r="L181" s="10">
        <f t="shared" si="44"/>
        <v>8.5859065071130501E-7</v>
      </c>
      <c r="M181" s="10">
        <f t="shared" si="45"/>
        <v>2.7446668005402667E-4</v>
      </c>
      <c r="N181" s="12">
        <f t="shared" si="46"/>
        <v>5.8626423537438175</v>
      </c>
      <c r="O181" s="1">
        <f t="shared" si="57"/>
        <v>0.71121403971225117</v>
      </c>
      <c r="P181" s="12">
        <f t="shared" si="47"/>
        <v>0.67432915599484711</v>
      </c>
      <c r="Q181" s="10">
        <f>((9.807*Eingabemaske!$B$5^3)/(L181)^2)*M181*C181*N181</f>
        <v>14074965449.546583</v>
      </c>
      <c r="R181" s="10">
        <f t="shared" si="48"/>
        <v>34754.329277184173</v>
      </c>
      <c r="S181" s="10">
        <f t="shared" si="49"/>
        <v>10010313036.182386</v>
      </c>
      <c r="T181" s="14">
        <f t="shared" si="58"/>
        <v>1145.1076233326978</v>
      </c>
      <c r="U181" s="14">
        <f t="shared" si="50"/>
        <v>347.16174082697046</v>
      </c>
      <c r="V181" s="14">
        <f t="shared" si="51"/>
        <v>223.2048714416118</v>
      </c>
      <c r="W181" s="14">
        <f t="shared" si="52"/>
        <v>317.51872423926602</v>
      </c>
      <c r="X181" s="14">
        <f t="shared" si="53"/>
        <v>1159.7812377315554</v>
      </c>
      <c r="Y181" s="14">
        <f t="shared" si="59"/>
        <v>464.63259523396914</v>
      </c>
      <c r="Z181" s="14">
        <f t="shared" si="54"/>
        <v>1415.3290230043008</v>
      </c>
      <c r="AA181" s="14">
        <f t="shared" si="55"/>
        <v>567.01037719378689</v>
      </c>
    </row>
    <row r="182" spans="2:27" x14ac:dyDescent="0.45">
      <c r="B182" s="4">
        <f>Temperaturverlauf!F181-Temperaturverlauf!E181</f>
        <v>2.3496595981350517</v>
      </c>
      <c r="C182" s="4">
        <f t="shared" si="56"/>
        <v>2.3496595981350517</v>
      </c>
      <c r="D182" s="14">
        <f>Temperaturverlauf!F181</f>
        <v>27.621883845201143</v>
      </c>
      <c r="E182">
        <f>Eingabemaske!$B$5</f>
        <v>0.745</v>
      </c>
      <c r="F182">
        <f>IF(Eingabemaske!$B$3="horizontal_Breite",Eingabemaske!$B$6,Eingabemaske!$B$7)</f>
        <v>0.5</v>
      </c>
      <c r="G182" s="4">
        <f>Eingabemaske!B$9/3600*(1/(F182*E182))</f>
        <v>5.9656972408650269E-2</v>
      </c>
      <c r="H182" s="4">
        <f t="shared" si="40"/>
        <v>996.35579805057444</v>
      </c>
      <c r="I182" s="6">
        <f t="shared" si="41"/>
        <v>4180.4052472021849</v>
      </c>
      <c r="J182" s="12">
        <f t="shared" si="42"/>
        <v>0.61152731412974914</v>
      </c>
      <c r="K182" s="8">
        <f t="shared" si="43"/>
        <v>0.84008141859210694</v>
      </c>
      <c r="L182" s="10">
        <f t="shared" si="44"/>
        <v>8.4350526856307235E-7</v>
      </c>
      <c r="M182" s="10">
        <f t="shared" si="45"/>
        <v>2.8203760667257585E-4</v>
      </c>
      <c r="N182" s="12">
        <f t="shared" si="46"/>
        <v>5.7451950339104378</v>
      </c>
      <c r="O182" s="1">
        <f t="shared" si="57"/>
        <v>0.70874708346445647</v>
      </c>
      <c r="P182" s="12">
        <f t="shared" si="47"/>
        <v>0.67160939985642387</v>
      </c>
      <c r="Q182" s="10">
        <f>((9.807*Eingabemaske!$B$5^3)/(L182)^2)*M182*C182*N182</f>
        <v>21699320822.159634</v>
      </c>
      <c r="R182" s="10">
        <f t="shared" si="48"/>
        <v>35377.267630271272</v>
      </c>
      <c r="S182" s="10">
        <f t="shared" si="49"/>
        <v>15379330345.865192</v>
      </c>
      <c r="T182" s="14">
        <f t="shared" si="58"/>
        <v>1321.324724550484</v>
      </c>
      <c r="U182" s="14">
        <f t="shared" si="50"/>
        <v>398.06694130614972</v>
      </c>
      <c r="V182" s="14">
        <f t="shared" si="51"/>
        <v>223.68240060649336</v>
      </c>
      <c r="W182" s="14">
        <f t="shared" si="52"/>
        <v>320.06110089333697</v>
      </c>
      <c r="X182" s="14">
        <f t="shared" si="53"/>
        <v>1332.595389255704</v>
      </c>
      <c r="Y182" s="14">
        <f t="shared" si="59"/>
        <v>496.79807681193859</v>
      </c>
      <c r="Z182" s="14">
        <f t="shared" si="54"/>
        <v>1629.8369584264565</v>
      </c>
      <c r="AA182" s="14">
        <f t="shared" si="55"/>
        <v>607.61118715525924</v>
      </c>
    </row>
    <row r="183" spans="2:27" x14ac:dyDescent="0.45">
      <c r="B183" s="4">
        <f>Temperaturverlauf!F182-Temperaturverlauf!E182</f>
        <v>3.1152663545781749</v>
      </c>
      <c r="C183" s="4">
        <f t="shared" si="56"/>
        <v>3.1152663545781749</v>
      </c>
      <c r="D183" s="14">
        <f>Temperaturverlauf!F182</f>
        <v>28.407097535101467</v>
      </c>
      <c r="E183">
        <f>Eingabemaske!$B$5</f>
        <v>0.745</v>
      </c>
      <c r="F183">
        <f>IF(Eingabemaske!$B$3="horizontal_Breite",Eingabemaske!$B$6,Eingabemaske!$B$7)</f>
        <v>0.5</v>
      </c>
      <c r="G183" s="4">
        <f>Eingabemaske!B$9/3600*(1/(F183*E183))</f>
        <v>5.9656972408650269E-2</v>
      </c>
      <c r="H183" s="4">
        <f t="shared" si="40"/>
        <v>996.13261419655532</v>
      </c>
      <c r="I183" s="6">
        <f t="shared" si="41"/>
        <v>4180.1817286636178</v>
      </c>
      <c r="J183" s="12">
        <f t="shared" si="42"/>
        <v>0.61281909377028732</v>
      </c>
      <c r="K183" s="8">
        <f t="shared" si="43"/>
        <v>0.82584730581391663</v>
      </c>
      <c r="L183" s="10">
        <f t="shared" si="44"/>
        <v>8.2942815596342821E-7</v>
      </c>
      <c r="M183" s="10">
        <f t="shared" si="45"/>
        <v>2.8920514835952595E-4</v>
      </c>
      <c r="N183" s="12">
        <f t="shared" si="46"/>
        <v>5.6358419816056067</v>
      </c>
      <c r="O183" s="1">
        <f t="shared" si="57"/>
        <v>0.7063912806675946</v>
      </c>
      <c r="P183" s="12">
        <f t="shared" si="47"/>
        <v>0.66901390810193051</v>
      </c>
      <c r="Q183" s="10">
        <f>((9.807*Eingabemaske!$B$5^3)/(L183)^2)*M183*C183*N183</f>
        <v>29930051080.257008</v>
      </c>
      <c r="R183" s="10">
        <f t="shared" si="48"/>
        <v>35978.960918152305</v>
      </c>
      <c r="S183" s="10">
        <f t="shared" si="49"/>
        <v>21142327113.02927</v>
      </c>
      <c r="T183" s="14">
        <f t="shared" si="58"/>
        <v>1469.2014523735854</v>
      </c>
      <c r="U183" s="14">
        <f t="shared" si="50"/>
        <v>440.65126350475373</v>
      </c>
      <c r="V183" s="14">
        <f t="shared" si="51"/>
        <v>224.13619259695926</v>
      </c>
      <c r="W183" s="14">
        <f t="shared" si="52"/>
        <v>322.48523127826888</v>
      </c>
      <c r="X183" s="14">
        <f t="shared" si="53"/>
        <v>1478.4962634104695</v>
      </c>
      <c r="Y183" s="14">
        <f t="shared" si="59"/>
        <v>526.72530454018886</v>
      </c>
      <c r="Z183" s="14">
        <f t="shared" si="54"/>
        <v>1812.1014805719199</v>
      </c>
      <c r="AA183" s="14">
        <f t="shared" si="55"/>
        <v>645.57464758839433</v>
      </c>
    </row>
    <row r="184" spans="2:27" x14ac:dyDescent="0.45">
      <c r="B184" s="4">
        <f>Temperaturverlauf!F183-Temperaturverlauf!E183</f>
        <v>3.8857516009661737</v>
      </c>
      <c r="C184" s="4">
        <f t="shared" si="56"/>
        <v>3.8857516009661737</v>
      </c>
      <c r="D184" s="14">
        <f>Temperaturverlauf!F183</f>
        <v>29.157975848032265</v>
      </c>
      <c r="E184">
        <f>Eingabemaske!$B$5</f>
        <v>0.745</v>
      </c>
      <c r="F184">
        <f>IF(Eingabemaske!$B$3="horizontal_Breite",Eingabemaske!$B$6,Eingabemaske!$B$7)</f>
        <v>0.5</v>
      </c>
      <c r="G184" s="4">
        <f>Eingabemaske!B$9/3600*(1/(F184*E184))</f>
        <v>5.9656972408650269E-2</v>
      </c>
      <c r="H184" s="4">
        <f t="shared" si="40"/>
        <v>995.91388173848816</v>
      </c>
      <c r="I184" s="6">
        <f t="shared" si="41"/>
        <v>4179.9914895549218</v>
      </c>
      <c r="J184" s="12">
        <f t="shared" si="42"/>
        <v>0.61404465740001168</v>
      </c>
      <c r="K184" s="8">
        <f t="shared" si="43"/>
        <v>0.81259370072074222</v>
      </c>
      <c r="L184" s="10">
        <f t="shared" si="44"/>
        <v>8.163219180303869E-7</v>
      </c>
      <c r="M184" s="10">
        <f t="shared" si="45"/>
        <v>2.959707888404295E-4</v>
      </c>
      <c r="N184" s="12">
        <f t="shared" si="46"/>
        <v>5.5342488532885632</v>
      </c>
      <c r="O184" s="1">
        <f t="shared" si="57"/>
        <v>0.70414960316668007</v>
      </c>
      <c r="P184" s="12">
        <f t="shared" si="47"/>
        <v>0.66654572163287107</v>
      </c>
      <c r="Q184" s="10">
        <f>((9.807*Eingabemaske!$B$5^3)/(L184)^2)*M184*C184*N184</f>
        <v>38731529472.51384</v>
      </c>
      <c r="R184" s="10">
        <f t="shared" si="48"/>
        <v>36557.757530957562</v>
      </c>
      <c r="S184" s="10">
        <f t="shared" si="49"/>
        <v>27272791108.109192</v>
      </c>
      <c r="T184" s="14">
        <f t="shared" si="58"/>
        <v>1599.3380942101373</v>
      </c>
      <c r="U184" s="14">
        <f t="shared" si="50"/>
        <v>478.03796333997241</v>
      </c>
      <c r="V184" s="14">
        <f t="shared" si="51"/>
        <v>224.56604031507197</v>
      </c>
      <c r="W184" s="14">
        <f t="shared" si="52"/>
        <v>324.78854880721798</v>
      </c>
      <c r="X184" s="14">
        <f t="shared" si="53"/>
        <v>1607.3212483647019</v>
      </c>
      <c r="Y184" s="14">
        <f t="shared" si="59"/>
        <v>554.84163218376557</v>
      </c>
      <c r="Z184" s="14">
        <f t="shared" si="54"/>
        <v>1973.9340505677249</v>
      </c>
      <c r="AA184" s="14">
        <f t="shared" si="55"/>
        <v>681.39507989108722</v>
      </c>
    </row>
    <row r="185" spans="2:27" x14ac:dyDescent="0.45">
      <c r="B185" s="4">
        <f>Temperaturverlauf!F184-Temperaturverlauf!E184</f>
        <v>4.6595095661423827</v>
      </c>
      <c r="C185" s="4">
        <f t="shared" si="56"/>
        <v>4.6595095661423827</v>
      </c>
      <c r="D185" s="14">
        <f>Temperaturverlauf!F184</f>
        <v>29.873248492904395</v>
      </c>
      <c r="E185">
        <f>Eingabemaske!$B$5</f>
        <v>0.745</v>
      </c>
      <c r="F185">
        <f>IF(Eingabemaske!$B$3="horizontal_Breite",Eingabemaske!$B$6,Eingabemaske!$B$7)</f>
        <v>0.5</v>
      </c>
      <c r="G185" s="4">
        <f>Eingabemaske!B$9/3600*(1/(F185*E185))</f>
        <v>5.9656972408650269E-2</v>
      </c>
      <c r="H185" s="4">
        <f t="shared" si="40"/>
        <v>995.70075971760707</v>
      </c>
      <c r="I185" s="6">
        <f t="shared" si="41"/>
        <v>4179.8308495529664</v>
      </c>
      <c r="J185" s="12">
        <f t="shared" si="42"/>
        <v>0.61520312140170341</v>
      </c>
      <c r="K185" s="8">
        <f t="shared" si="43"/>
        <v>0.80028247654827411</v>
      </c>
      <c r="L185" s="10">
        <f t="shared" si="44"/>
        <v>8.0414847725885533E-7</v>
      </c>
      <c r="M185" s="10">
        <f t="shared" si="45"/>
        <v>3.0233761435035657E-4</v>
      </c>
      <c r="N185" s="12">
        <f t="shared" si="46"/>
        <v>5.4400796585251747</v>
      </c>
      <c r="O185" s="1">
        <f t="shared" si="57"/>
        <v>0.70202425608037167</v>
      </c>
      <c r="P185" s="12">
        <f t="shared" si="47"/>
        <v>0.66420703913909129</v>
      </c>
      <c r="Q185" s="10">
        <f>((9.807*Eingabemaske!$B$5^3)/(L185)^2)*M185*C185*N185</f>
        <v>48058493680.368835</v>
      </c>
      <c r="R185" s="10">
        <f t="shared" si="48"/>
        <v>37112.203809552164</v>
      </c>
      <c r="S185" s="10">
        <f t="shared" si="49"/>
        <v>33738228274.304176</v>
      </c>
      <c r="T185" s="14">
        <f t="shared" si="58"/>
        <v>1716.871707103265</v>
      </c>
      <c r="U185" s="14">
        <f t="shared" si="50"/>
        <v>511.73939499730471</v>
      </c>
      <c r="V185" s="14">
        <f t="shared" si="51"/>
        <v>224.97186295797971</v>
      </c>
      <c r="W185" s="14">
        <f t="shared" si="52"/>
        <v>326.96927664962658</v>
      </c>
      <c r="X185" s="14">
        <f t="shared" si="53"/>
        <v>1723.9126679196647</v>
      </c>
      <c r="Y185" s="14">
        <f t="shared" si="59"/>
        <v>581.40307115085682</v>
      </c>
      <c r="Z185" s="14">
        <f t="shared" si="54"/>
        <v>2121.1129086562319</v>
      </c>
      <c r="AA185" s="14">
        <f t="shared" si="55"/>
        <v>715.36196832908752</v>
      </c>
    </row>
    <row r="186" spans="2:27" x14ac:dyDescent="0.45">
      <c r="B186" s="4">
        <f>Temperaturverlauf!F185-Temperaturverlauf!E185</f>
        <v>5.4344867277973741</v>
      </c>
      <c r="C186" s="4">
        <f t="shared" si="56"/>
        <v>5.4344867277973741</v>
      </c>
      <c r="D186" s="14">
        <f>Temperaturverlauf!F185</f>
        <v>30.551862647454026</v>
      </c>
      <c r="E186">
        <f>Eingabemaske!$B$5</f>
        <v>0.745</v>
      </c>
      <c r="F186">
        <f>IF(Eingabemaske!$B$3="horizontal_Breite",Eingabemaske!$B$6,Eingabemaske!$B$7)</f>
        <v>0.5</v>
      </c>
      <c r="G186" s="4">
        <f>Eingabemaske!B$9/3600*(1/(F186*E186))</f>
        <v>5.9656972408650269E-2</v>
      </c>
      <c r="H186" s="4">
        <f t="shared" si="40"/>
        <v>995.49432015017726</v>
      </c>
      <c r="I186" s="6">
        <f t="shared" si="41"/>
        <v>4179.6963550949531</v>
      </c>
      <c r="J186" s="12">
        <f t="shared" si="42"/>
        <v>0.61629398956161507</v>
      </c>
      <c r="K186" s="8">
        <f t="shared" si="43"/>
        <v>0.78887579129270358</v>
      </c>
      <c r="L186" s="10">
        <f t="shared" si="44"/>
        <v>7.9287011683968809E-7</v>
      </c>
      <c r="M186" s="10">
        <f t="shared" si="45"/>
        <v>3.0830981503188757E-4</v>
      </c>
      <c r="N186" s="12">
        <f t="shared" si="46"/>
        <v>5.3530048434717523</v>
      </c>
      <c r="O186" s="1">
        <f t="shared" si="57"/>
        <v>0.70001682777431629</v>
      </c>
      <c r="P186" s="12">
        <f t="shared" si="47"/>
        <v>0.66199938562090022</v>
      </c>
      <c r="Q186" s="10">
        <f>((9.807*Eingabemaske!$B$5^3)/(L186)^2)*M186*C186*N186</f>
        <v>57855468360.371742</v>
      </c>
      <c r="R186" s="10">
        <f t="shared" si="48"/>
        <v>37641.018932048748</v>
      </c>
      <c r="S186" s="10">
        <f t="shared" si="49"/>
        <v>40499801431.02475</v>
      </c>
      <c r="T186" s="14">
        <f t="shared" si="58"/>
        <v>1824.6576166014233</v>
      </c>
      <c r="U186" s="14">
        <f t="shared" si="50"/>
        <v>542.59650647993431</v>
      </c>
      <c r="V186" s="14">
        <f t="shared" si="51"/>
        <v>225.35367443569356</v>
      </c>
      <c r="W186" s="14">
        <f t="shared" si="52"/>
        <v>329.02626433960927</v>
      </c>
      <c r="X186" s="14">
        <f t="shared" si="53"/>
        <v>1830.9858237258986</v>
      </c>
      <c r="Y186" s="14">
        <f t="shared" si="59"/>
        <v>606.56925685384988</v>
      </c>
      <c r="Z186" s="14">
        <f t="shared" si="54"/>
        <v>2256.8511162695881</v>
      </c>
      <c r="AA186" s="14">
        <f t="shared" si="55"/>
        <v>747.64997450376632</v>
      </c>
    </row>
    <row r="187" spans="2:27" x14ac:dyDescent="0.45">
      <c r="B187" s="4">
        <f>Temperaturverlauf!F186-Temperaturverlauf!E186</f>
        <v>6.2081899210833811</v>
      </c>
      <c r="C187" s="4">
        <f t="shared" si="56"/>
        <v>6.2081899210833811</v>
      </c>
      <c r="D187" s="14">
        <f>Temperaturverlauf!F186</f>
        <v>31.192973944601832</v>
      </c>
      <c r="E187">
        <f>Eingabemaske!$B$5</f>
        <v>0.745</v>
      </c>
      <c r="F187">
        <f>IF(Eingabemaske!$B$3="horizontal_Breite",Eingabemaske!$B$6,Eingabemaske!$B$7)</f>
        <v>0.5</v>
      </c>
      <c r="G187" s="4">
        <f>Eingabemaske!B$9/3600*(1/(F187*E187))</f>
        <v>5.9656972408650269E-2</v>
      </c>
      <c r="H187" s="4">
        <f t="shared" si="40"/>
        <v>995.29554218136104</v>
      </c>
      <c r="I187" s="6">
        <f t="shared" si="41"/>
        <v>4179.5847900569988</v>
      </c>
      <c r="J187" s="12">
        <f t="shared" si="42"/>
        <v>0.61731711572518466</v>
      </c>
      <c r="K187" s="8">
        <f t="shared" si="43"/>
        <v>0.77833641344769211</v>
      </c>
      <c r="L187" s="10">
        <f t="shared" si="44"/>
        <v>7.8244978987493696E-7</v>
      </c>
      <c r="M187" s="10">
        <f t="shared" si="45"/>
        <v>3.1389252996199001E-4</v>
      </c>
      <c r="N187" s="12">
        <f t="shared" si="46"/>
        <v>5.2727036035881856</v>
      </c>
      <c r="O187" s="1">
        <f t="shared" si="57"/>
        <v>0.69812833517577522</v>
      </c>
      <c r="P187" s="12">
        <f t="shared" si="47"/>
        <v>0.65992366501433952</v>
      </c>
      <c r="Q187" s="10">
        <f>((9.807*Eingabemaske!$B$5^3)/(L187)^2)*M187*C187*N187</f>
        <v>68056775841.335144</v>
      </c>
      <c r="R187" s="10">
        <f t="shared" si="48"/>
        <v>38143.094472064317</v>
      </c>
      <c r="S187" s="10">
        <f t="shared" si="49"/>
        <v>47512363615.542221</v>
      </c>
      <c r="T187" s="14">
        <f t="shared" si="58"/>
        <v>1924.4175033953538</v>
      </c>
      <c r="U187" s="14">
        <f t="shared" si="50"/>
        <v>571.117140911256</v>
      </c>
      <c r="V187" s="14">
        <f t="shared" si="51"/>
        <v>225.71157301969023</v>
      </c>
      <c r="W187" s="14">
        <f t="shared" si="52"/>
        <v>330.95893367545455</v>
      </c>
      <c r="X187" s="14">
        <f t="shared" si="53"/>
        <v>1930.1866067240678</v>
      </c>
      <c r="Y187" s="14">
        <f t="shared" si="59"/>
        <v>630.44056374702086</v>
      </c>
      <c r="Z187" s="14">
        <f t="shared" si="54"/>
        <v>2383.0744577485657</v>
      </c>
      <c r="AA187" s="14">
        <f t="shared" si="55"/>
        <v>778.36350089694065</v>
      </c>
    </row>
    <row r="188" spans="2:27" x14ac:dyDescent="0.45">
      <c r="B188" s="4">
        <f>Temperaturverlauf!F187-Temperaturverlauf!E187</f>
        <v>6.9777198093808899</v>
      </c>
      <c r="C188" s="4">
        <f t="shared" si="56"/>
        <v>6.9777198093808899</v>
      </c>
      <c r="D188" s="14">
        <f>Temperaturverlauf!F187</f>
        <v>31.795951731832652</v>
      </c>
      <c r="E188">
        <f>Eingabemaske!$B$5</f>
        <v>0.745</v>
      </c>
      <c r="F188">
        <f>IF(Eingabemaske!$B$3="horizontal_Breite",Eingabemaske!$B$6,Eingabemaske!$B$7)</f>
        <v>0.5</v>
      </c>
      <c r="G188" s="4">
        <f>Eingabemaske!B$9/3600*(1/(F188*E188))</f>
        <v>5.9656972408650269E-2</v>
      </c>
      <c r="H188" s="4">
        <f t="shared" si="40"/>
        <v>995.10530326636695</v>
      </c>
      <c r="I188" s="6">
        <f t="shared" si="41"/>
        <v>4179.4931790932942</v>
      </c>
      <c r="J188" s="12">
        <f t="shared" si="42"/>
        <v>0.61827269068387447</v>
      </c>
      <c r="K188" s="8">
        <f t="shared" si="43"/>
        <v>0.76862773321843392</v>
      </c>
      <c r="L188" s="10">
        <f t="shared" si="44"/>
        <v>7.7285111906225033E-7</v>
      </c>
      <c r="M188" s="10">
        <f t="shared" si="45"/>
        <v>3.1909183981968994E-4</v>
      </c>
      <c r="N188" s="12">
        <f t="shared" si="46"/>
        <v>5.1988637730927092</v>
      </c>
      <c r="O188" s="1">
        <f t="shared" si="57"/>
        <v>0.69635922459786503</v>
      </c>
      <c r="P188" s="12">
        <f t="shared" si="47"/>
        <v>0.65798016348886212</v>
      </c>
      <c r="Q188" s="10">
        <f>((9.807*Eingabemaske!$B$5^3)/(L188)^2)*M188*C188*N188</f>
        <v>78587047988.263947</v>
      </c>
      <c r="R188" s="10">
        <f t="shared" si="48"/>
        <v>38617.504322988345</v>
      </c>
      <c r="S188" s="10">
        <f t="shared" si="49"/>
        <v>54724815800.542694</v>
      </c>
      <c r="T188" s="14">
        <f t="shared" si="58"/>
        <v>2017.2444185239815</v>
      </c>
      <c r="U188" s="14">
        <f t="shared" si="50"/>
        <v>597.62459498088572</v>
      </c>
      <c r="V188" s="14">
        <f t="shared" si="51"/>
        <v>226.0457401728315</v>
      </c>
      <c r="W188" s="14">
        <f t="shared" si="52"/>
        <v>332.76727140578714</v>
      </c>
      <c r="X188" s="14">
        <f t="shared" si="53"/>
        <v>2022.5631569373113</v>
      </c>
      <c r="Y188" s="14">
        <f t="shared" si="59"/>
        <v>653.07910464015481</v>
      </c>
      <c r="Z188" s="14">
        <f t="shared" si="54"/>
        <v>2500.9911302354058</v>
      </c>
      <c r="AA188" s="14">
        <f t="shared" si="55"/>
        <v>807.56195051056829</v>
      </c>
    </row>
    <row r="189" spans="2:27" x14ac:dyDescent="0.45">
      <c r="B189" s="4">
        <f>Temperaturverlauf!F188-Temperaturverlauf!E188</f>
        <v>7.7398209725717599</v>
      </c>
      <c r="C189" s="4">
        <f t="shared" si="56"/>
        <v>7.7398209725717599</v>
      </c>
      <c r="D189" s="14">
        <f>Temperaturverlauf!F188</f>
        <v>32.360390341654551</v>
      </c>
      <c r="E189">
        <f>Eingabemaske!$B$5</f>
        <v>0.745</v>
      </c>
      <c r="F189">
        <f>IF(Eingabemaske!$B$3="horizontal_Breite",Eingabemaske!$B$6,Eingabemaske!$B$7)</f>
        <v>0.5</v>
      </c>
      <c r="G189" s="4">
        <f>Eingabemaske!B$9/3600*(1/(F189*E189))</f>
        <v>5.9656972408650269E-2</v>
      </c>
      <c r="H189" s="4">
        <f t="shared" ref="H189:H252" si="60">(999.876190383677+6.22004419638581*D189)/(1 + 0.00616745673016879*D189 + 7.35840514520081E-06*D189^2)</f>
        <v>994.92436943729058</v>
      </c>
      <c r="I189" s="6">
        <f t="shared" ref="I189:I252" si="61">(4219.55641754205+135.362146222791*D189)/(1 + 0.0329211502786147*D189 + -7.31100234138406E-06*D189^2)</f>
        <v>4179.4187876026153</v>
      </c>
      <c r="J189" s="12">
        <f t="shared" ref="J189:J252" si="62">(0.560797355231932+-0.0000820827204607212*D189)/(1 + -0.00367393421746487*D189 + 0.0000194205323988223*D189^2)</f>
        <v>0.61916123954526603</v>
      </c>
      <c r="K189" s="8">
        <f t="shared" ref="K189:K252" si="63">1/(0.557121148602003 + 0.0198102138112735*D189 + 0.000112775616236414*D189^2)</f>
        <v>0.75971363416647975</v>
      </c>
      <c r="L189" s="10">
        <f t="shared" ref="L189:L252" si="64">1/(556600.170819615 + 19992.6583096351*D189 + 100.520529013287*D189^2)</f>
        <v>7.6403825983726432E-7</v>
      </c>
      <c r="M189" s="10">
        <f t="shared" ref="M189:M252" si="65">(-0.0000674250246477024+0.000016937531209182*D189)/(1 + 0.0165977768793498*D189 + -0.0000507449784446722*D189^2)</f>
        <v>3.2391482551053663E-4</v>
      </c>
      <c r="N189" s="12">
        <f t="shared" ref="N189:N252" si="66">L189*H189*I189/J189</f>
        <v>5.1311806508294397</v>
      </c>
      <c r="O189" s="1">
        <f t="shared" si="57"/>
        <v>0.6947093533461306</v>
      </c>
      <c r="P189" s="12">
        <f t="shared" ref="P189:P252" si="67">((1+(0.492/N189)^(9/16)))^(-16/9)</f>
        <v>0.65616853133862796</v>
      </c>
      <c r="Q189" s="10">
        <f>((9.807*Eingabemaske!$B$5^3)/(L189)^2)*M189*C189*N189</f>
        <v>89362194672.877701</v>
      </c>
      <c r="R189" s="10">
        <f t="shared" ref="R189:R252" si="68">H189*G189*F189*(1/K189*1000)</f>
        <v>39063.51879635192</v>
      </c>
      <c r="S189" s="10">
        <f t="shared" ref="S189:S252" si="69">Q189*O189</f>
        <v>62080752474.785904</v>
      </c>
      <c r="T189" s="14">
        <f t="shared" si="58"/>
        <v>2103.8563208799783</v>
      </c>
      <c r="U189" s="14">
        <f t="shared" ref="U189:U252" si="70">(0.825+0.387*(Q189*P189)^(1/6))^2</f>
        <v>622.33208777393861</v>
      </c>
      <c r="V189" s="14">
        <f t="shared" ref="V189:V252" si="71">0.664*SQRT(R189)*N189^(1/3)</f>
        <v>226.3564435132962</v>
      </c>
      <c r="W189" s="14">
        <f t="shared" ref="W189:W252" si="72">(0.037*R189^0.8*N189)/(1+2.443*R189^(-0.1)*(N189^(2/3)-1))</f>
        <v>334.45184251977531</v>
      </c>
      <c r="X189" s="14">
        <f t="shared" ref="X189:X252" si="73">((SQRT(V189^2+W189^2))^3+T189^3)^(1/3)</f>
        <v>2108.8049797539616</v>
      </c>
      <c r="Y189" s="14">
        <f t="shared" si="59"/>
        <v>674.52173530648508</v>
      </c>
      <c r="Z189" s="14">
        <f t="shared" ref="Z189:Z252" si="74">IF(G189=0,T189*J189/E189,X189*J189/F189)</f>
        <v>2611.3806104473852</v>
      </c>
      <c r="AA189" s="14">
        <f t="shared" ref="AA189:AA252" si="75">IF(G189=0,U189*J189/E189,Y189*J189/F189)</f>
        <v>835.27542746517429</v>
      </c>
    </row>
    <row r="190" spans="2:27" x14ac:dyDescent="0.45">
      <c r="B190" s="4">
        <f>Temperaturverlauf!F189-Temperaturverlauf!E189</f>
        <v>8.4909436774648732</v>
      </c>
      <c r="C190" s="4">
        <f t="shared" si="56"/>
        <v>8.4909436774648732</v>
      </c>
      <c r="D190" s="14">
        <f>Temperaturverlauf!F189</f>
        <v>32.886122101966976</v>
      </c>
      <c r="E190">
        <f>Eingabemaske!$B$5</f>
        <v>0.745</v>
      </c>
      <c r="F190">
        <f>IF(Eingabemaske!$B$3="horizontal_Breite",Eingabemaske!$B$6,Eingabemaske!$B$7)</f>
        <v>0.5</v>
      </c>
      <c r="G190" s="4">
        <f>Eingabemaske!B$9/3600*(1/(F190*E190))</f>
        <v>5.9656972408650269E-2</v>
      </c>
      <c r="H190" s="4">
        <f t="shared" si="60"/>
        <v>994.75338585390944</v>
      </c>
      <c r="I190" s="6">
        <f t="shared" si="61"/>
        <v>4179.3591198294225</v>
      </c>
      <c r="J190" s="12">
        <f t="shared" si="62"/>
        <v>0.61998362288674902</v>
      </c>
      <c r="K190" s="8">
        <f t="shared" si="63"/>
        <v>0.75155830775110632</v>
      </c>
      <c r="L190" s="10">
        <f t="shared" si="64"/>
        <v>7.5597570841291037E-7</v>
      </c>
      <c r="M190" s="10">
        <f t="shared" si="65"/>
        <v>3.2836965237114323E-4</v>
      </c>
      <c r="N190" s="12">
        <f t="shared" si="66"/>
        <v>5.0693553983355351</v>
      </c>
      <c r="O190" s="1">
        <f t="shared" si="57"/>
        <v>0.69317796483158445</v>
      </c>
      <c r="P190" s="12">
        <f t="shared" si="67"/>
        <v>0.65448775748384203</v>
      </c>
      <c r="Q190" s="10">
        <f>((9.807*Eingabemaske!$B$5^3)/(L190)^2)*M190*C190*N190</f>
        <v>100290783699.66969</v>
      </c>
      <c r="R190" s="10">
        <f t="shared" si="68"/>
        <v>39480.61958816844</v>
      </c>
      <c r="S190" s="10">
        <f t="shared" si="69"/>
        <v>69519361336.301682</v>
      </c>
      <c r="T190" s="14">
        <f t="shared" si="58"/>
        <v>2184.7362307952098</v>
      </c>
      <c r="U190" s="14">
        <f t="shared" si="70"/>
        <v>645.38386472376715</v>
      </c>
      <c r="V190" s="14">
        <f t="shared" si="71"/>
        <v>226.64404138900611</v>
      </c>
      <c r="W190" s="14">
        <f t="shared" si="72"/>
        <v>336.01381102872273</v>
      </c>
      <c r="X190" s="14">
        <f t="shared" si="73"/>
        <v>2189.3761156925625</v>
      </c>
      <c r="Y190" s="14">
        <f t="shared" si="59"/>
        <v>694.78866243428763</v>
      </c>
      <c r="Z190" s="14">
        <f t="shared" si="74"/>
        <v>2714.7546721375861</v>
      </c>
      <c r="AA190" s="14">
        <f t="shared" si="75"/>
        <v>861.51518415329633</v>
      </c>
    </row>
    <row r="191" spans="2:27" x14ac:dyDescent="0.45">
      <c r="B191" s="4">
        <f>Temperaturverlauf!F190-Temperaturverlauf!E190</f>
        <v>9.2273139782250233</v>
      </c>
      <c r="C191" s="4">
        <f t="shared" si="56"/>
        <v>9.2273139782250233</v>
      </c>
      <c r="D191" s="14">
        <f>Temperaturverlauf!F190</f>
        <v>33.373229568486671</v>
      </c>
      <c r="E191">
        <f>Eingabemaske!$B$5</f>
        <v>0.745</v>
      </c>
      <c r="F191">
        <f>IF(Eingabemaske!$B$3="horizontal_Breite",Eingabemaske!$B$6,Eingabemaske!$B$7)</f>
        <v>0.5</v>
      </c>
      <c r="G191" s="4">
        <f>Eingabemaske!B$9/3600*(1/(F191*E191))</f>
        <v>5.9656972408650269E-2</v>
      </c>
      <c r="H191" s="4">
        <f t="shared" si="60"/>
        <v>994.59286845176291</v>
      </c>
      <c r="I191" s="6">
        <f t="shared" si="61"/>
        <v>4179.3119155682762</v>
      </c>
      <c r="J191" s="12">
        <f t="shared" si="62"/>
        <v>0.62074103808808423</v>
      </c>
      <c r="K191" s="8">
        <f t="shared" si="63"/>
        <v>0.74412605318429725</v>
      </c>
      <c r="L191" s="10">
        <f t="shared" si="64"/>
        <v>7.4862809653041995E-7</v>
      </c>
      <c r="M191" s="10">
        <f t="shared" si="65"/>
        <v>3.3246565759792414E-4</v>
      </c>
      <c r="N191" s="12">
        <f t="shared" si="66"/>
        <v>5.0130933330251173</v>
      </c>
      <c r="O191" s="1">
        <f t="shared" si="57"/>
        <v>0.69176366441182835</v>
      </c>
      <c r="P191" s="12">
        <f t="shared" si="67"/>
        <v>0.65293614450363957</v>
      </c>
      <c r="Q191" s="10">
        <f>((9.807*Eingabemaske!$B$5^3)/(L191)^2)*M191*C191*N191</f>
        <v>111275775235.2946</v>
      </c>
      <c r="R191" s="10">
        <f t="shared" si="68"/>
        <v>39868.513578553488</v>
      </c>
      <c r="S191" s="10">
        <f t="shared" si="69"/>
        <v>76976538037.034378</v>
      </c>
      <c r="T191" s="14">
        <f t="shared" si="58"/>
        <v>2260.2156518545112</v>
      </c>
      <c r="U191" s="14">
        <f t="shared" si="70"/>
        <v>666.87962505171868</v>
      </c>
      <c r="V191" s="14">
        <f t="shared" si="71"/>
        <v>226.90898764156918</v>
      </c>
      <c r="W191" s="14">
        <f t="shared" si="72"/>
        <v>337.45496084853801</v>
      </c>
      <c r="X191" s="14">
        <f t="shared" si="73"/>
        <v>2264.5948786998097</v>
      </c>
      <c r="Y191" s="14">
        <f t="shared" si="59"/>
        <v>713.88943660342682</v>
      </c>
      <c r="Z191" s="14">
        <f t="shared" si="74"/>
        <v>2811.453951706158</v>
      </c>
      <c r="AA191" s="14">
        <f t="shared" si="75"/>
        <v>886.28093991465755</v>
      </c>
    </row>
    <row r="192" spans="2:27" x14ac:dyDescent="0.45">
      <c r="B192" s="4">
        <f>Temperaturverlauf!F191-Temperaturverlauf!E191</f>
        <v>9.9450095460285404</v>
      </c>
      <c r="C192" s="4">
        <f t="shared" si="56"/>
        <v>9.9450095460285404</v>
      </c>
      <c r="D192" s="14">
        <f>Temperaturverlauf!F191</f>
        <v>33.82205536859253</v>
      </c>
      <c r="E192">
        <f>Eingabemaske!$B$5</f>
        <v>0.745</v>
      </c>
      <c r="F192">
        <f>IF(Eingabemaske!$B$3="horizontal_Breite",Eingabemaske!$B$6,Eingabemaske!$B$7)</f>
        <v>0.5</v>
      </c>
      <c r="G192" s="4">
        <f>Eingabemaske!B$9/3600*(1/(F192*E192))</f>
        <v>5.9656972408650269E-2</v>
      </c>
      <c r="H192" s="4">
        <f t="shared" si="60"/>
        <v>994.44319728008611</v>
      </c>
      <c r="I192" s="6">
        <f t="shared" si="61"/>
        <v>4179.275145494661</v>
      </c>
      <c r="J192" s="12">
        <f t="shared" si="62"/>
        <v>0.6214350187967691</v>
      </c>
      <c r="K192" s="8">
        <f t="shared" si="63"/>
        <v>0.73738108565636662</v>
      </c>
      <c r="L192" s="10">
        <f t="shared" si="64"/>
        <v>7.4195999559534239E-7</v>
      </c>
      <c r="M192" s="10">
        <f t="shared" si="65"/>
        <v>3.3621342753903919E-4</v>
      </c>
      <c r="N192" s="12">
        <f t="shared" si="66"/>
        <v>4.9621022889734139</v>
      </c>
      <c r="O192" s="1">
        <f t="shared" si="57"/>
        <v>0.69046440038068901</v>
      </c>
      <c r="P192" s="12">
        <f t="shared" si="67"/>
        <v>0.65151128902573185</v>
      </c>
      <c r="Q192" s="10">
        <f>((9.807*Eingabemaske!$B$5^3)/(L192)^2)*M192*C192*N192</f>
        <v>122216540037.5396</v>
      </c>
      <c r="R192" s="10">
        <f t="shared" si="68"/>
        <v>40227.144102360951</v>
      </c>
      <c r="S192" s="10">
        <f t="shared" si="69"/>
        <v>84386170033.622253</v>
      </c>
      <c r="T192" s="14">
        <f t="shared" si="58"/>
        <v>2330.5272131248548</v>
      </c>
      <c r="U192" s="14">
        <f t="shared" si="70"/>
        <v>686.88991097758833</v>
      </c>
      <c r="V192" s="14">
        <f t="shared" si="71"/>
        <v>227.15183569327885</v>
      </c>
      <c r="W192" s="14">
        <f t="shared" si="72"/>
        <v>338.77771228939463</v>
      </c>
      <c r="X192" s="14">
        <f t="shared" si="73"/>
        <v>2334.6844212705851</v>
      </c>
      <c r="Y192" s="14">
        <f t="shared" si="59"/>
        <v>731.82728625872505</v>
      </c>
      <c r="Z192" s="14">
        <f t="shared" si="74"/>
        <v>2901.70931443362</v>
      </c>
      <c r="AA192" s="14">
        <f t="shared" si="75"/>
        <v>909.56620678435866</v>
      </c>
    </row>
    <row r="193" spans="2:27" x14ac:dyDescent="0.45">
      <c r="B193" s="4">
        <f>Temperaturverlauf!F192-Temperaturverlauf!E192</f>
        <v>10.640039030403699</v>
      </c>
      <c r="C193" s="4">
        <f t="shared" si="56"/>
        <v>10.640039030403699</v>
      </c>
      <c r="D193" s="14">
        <f>Temperaturverlauf!F192</f>
        <v>34.233208588082924</v>
      </c>
      <c r="E193">
        <f>Eingabemaske!$B$5</f>
        <v>0.745</v>
      </c>
      <c r="F193">
        <f>IF(Eingabemaske!$B$3="horizontal_Breite",Eingabemaske!$B$6,Eingabemaske!$B$7)</f>
        <v>0.5</v>
      </c>
      <c r="G193" s="4">
        <f>Eingabemaske!B$9/3600*(1/(F193*E193))</f>
        <v>5.9656972408650269E-2</v>
      </c>
      <c r="H193" s="4">
        <f t="shared" si="60"/>
        <v>994.30461196324256</v>
      </c>
      <c r="I193" s="6">
        <f t="shared" si="61"/>
        <v>4179.2470049813728</v>
      </c>
      <c r="J193" s="12">
        <f t="shared" si="62"/>
        <v>0.62206743134556564</v>
      </c>
      <c r="K193" s="8">
        <f t="shared" si="63"/>
        <v>0.73128736595991795</v>
      </c>
      <c r="L193" s="10">
        <f t="shared" si="64"/>
        <v>7.3593574296428695E-7</v>
      </c>
      <c r="M193" s="10">
        <f t="shared" si="65"/>
        <v>3.3962485648128874E-4</v>
      </c>
      <c r="N193" s="12">
        <f t="shared" si="66"/>
        <v>4.9160911406702894</v>
      </c>
      <c r="O193" s="1">
        <f t="shared" si="57"/>
        <v>0.68927745291460518</v>
      </c>
      <c r="P193" s="12">
        <f t="shared" si="67"/>
        <v>0.65021007052419111</v>
      </c>
      <c r="Q193" s="10">
        <f>((9.807*Eingabemaske!$B$5^3)/(L193)^2)*M193*C193*N193</f>
        <v>133011078764.6879</v>
      </c>
      <c r="R193" s="10">
        <f t="shared" si="68"/>
        <v>40556.698749897492</v>
      </c>
      <c r="S193" s="10">
        <f t="shared" si="69"/>
        <v>91681537580.348007</v>
      </c>
      <c r="T193" s="14">
        <f t="shared" si="58"/>
        <v>2395.8394720557226</v>
      </c>
      <c r="U193" s="14">
        <f t="shared" si="70"/>
        <v>705.46626477449843</v>
      </c>
      <c r="V193" s="14">
        <f t="shared" si="71"/>
        <v>227.37324140339382</v>
      </c>
      <c r="W193" s="14">
        <f t="shared" si="72"/>
        <v>339.98513130829133</v>
      </c>
      <c r="X193" s="14">
        <f t="shared" si="73"/>
        <v>2399.8063012273265</v>
      </c>
      <c r="Y193" s="14">
        <f t="shared" si="59"/>
        <v>748.60233860463381</v>
      </c>
      <c r="Z193" s="14">
        <f t="shared" si="74"/>
        <v>2985.6826830627715</v>
      </c>
      <c r="AA193" s="14">
        <f t="shared" si="75"/>
        <v>931.36226775013586</v>
      </c>
    </row>
    <row r="194" spans="2:27" x14ac:dyDescent="0.45">
      <c r="B194" s="4">
        <f>Temperaturverlauf!F193-Temperaturverlauf!E193</f>
        <v>10.428553114850061</v>
      </c>
      <c r="C194" s="4">
        <f t="shared" si="56"/>
        <v>10.428553114850061</v>
      </c>
      <c r="D194" s="14">
        <f>Temperaturverlauf!F193</f>
        <v>33.727697112054955</v>
      </c>
      <c r="E194">
        <f>Eingabemaske!$B$5</f>
        <v>0.745</v>
      </c>
      <c r="F194">
        <f>IF(Eingabemaske!$B$3="horizontal_Breite",Eingabemaske!$B$6,Eingabemaske!$B$7)</f>
        <v>0.5</v>
      </c>
      <c r="G194" s="4">
        <f>Eingabemaske!B$9/3600*(1/(F194*E194))</f>
        <v>5.9656972408650269E-2</v>
      </c>
      <c r="H194" s="4">
        <f t="shared" si="60"/>
        <v>994.4748033167092</v>
      </c>
      <c r="I194" s="6">
        <f t="shared" si="61"/>
        <v>4179.2823473474346</v>
      </c>
      <c r="J194" s="12">
        <f t="shared" si="62"/>
        <v>0.62128943365529588</v>
      </c>
      <c r="K194" s="8">
        <f t="shared" si="63"/>
        <v>0.73879099264944248</v>
      </c>
      <c r="L194" s="10">
        <f t="shared" si="64"/>
        <v>7.4335383225332328E-7</v>
      </c>
      <c r="M194" s="10">
        <f t="shared" si="65"/>
        <v>3.3542759350835554E-4</v>
      </c>
      <c r="N194" s="12">
        <f t="shared" si="66"/>
        <v>4.972755583659767</v>
      </c>
      <c r="O194" s="1">
        <f t="shared" si="57"/>
        <v>0.69073724042806661</v>
      </c>
      <c r="P194" s="12">
        <f t="shared" si="67"/>
        <v>0.65181045880993527</v>
      </c>
      <c r="Q194" s="10">
        <f>((9.807*Eingabemaske!$B$5^3)/(L194)^2)*M194*C194*N194</f>
        <v>127653810068.42973</v>
      </c>
      <c r="R194" s="10">
        <f t="shared" si="68"/>
        <v>40151.650800318937</v>
      </c>
      <c r="S194" s="10">
        <f t="shared" si="69"/>
        <v>88175240496.7957</v>
      </c>
      <c r="T194" s="14">
        <f t="shared" si="58"/>
        <v>2364.8992160130351</v>
      </c>
      <c r="U194" s="14">
        <f t="shared" si="70"/>
        <v>696.71494771943037</v>
      </c>
      <c r="V194" s="14">
        <f t="shared" si="71"/>
        <v>227.10088156849963</v>
      </c>
      <c r="W194" s="14">
        <f t="shared" si="72"/>
        <v>338.50003353243392</v>
      </c>
      <c r="X194" s="14">
        <f t="shared" si="73"/>
        <v>2368.9290941735048</v>
      </c>
      <c r="Y194" s="14">
        <f t="shared" si="59"/>
        <v>740.42534924283643</v>
      </c>
      <c r="Z194" s="14">
        <f t="shared" si="74"/>
        <v>2943.5812305772197</v>
      </c>
      <c r="AA194" s="14">
        <f t="shared" si="75"/>
        <v>920.03689179021296</v>
      </c>
    </row>
    <row r="195" spans="2:27" x14ac:dyDescent="0.45">
      <c r="B195" s="4">
        <f>Temperaturverlauf!F194-Temperaturverlauf!E194</f>
        <v>10.234433823464379</v>
      </c>
      <c r="C195" s="4">
        <f t="shared" si="56"/>
        <v>10.234433823464379</v>
      </c>
      <c r="D195" s="14">
        <f>Temperaturverlauf!F194</f>
        <v>33.234433823464379</v>
      </c>
      <c r="E195">
        <f>Eingabemaske!$B$5</f>
        <v>0.745</v>
      </c>
      <c r="F195">
        <f>IF(Eingabemaske!$B$3="horizontal_Breite",Eingabemaske!$B$6,Eingabemaske!$B$7)</f>
        <v>0.5</v>
      </c>
      <c r="G195" s="4">
        <f>Eingabemaske!B$9/3600*(1/(F195*E195))</f>
        <v>5.9656972408650269E-2</v>
      </c>
      <c r="H195" s="4">
        <f t="shared" si="60"/>
        <v>994.63881034080464</v>
      </c>
      <c r="I195" s="6">
        <f t="shared" si="61"/>
        <v>4179.3245849229752</v>
      </c>
      <c r="J195" s="12">
        <f t="shared" si="62"/>
        <v>0.62052566948681132</v>
      </c>
      <c r="K195" s="8">
        <f t="shared" si="63"/>
        <v>0.74623180827396496</v>
      </c>
      <c r="L195" s="10">
        <f t="shared" si="64"/>
        <v>7.5070986288700724E-7</v>
      </c>
      <c r="M195" s="10">
        <f t="shared" si="65"/>
        <v>3.3130160154531767E-4</v>
      </c>
      <c r="N195" s="12">
        <f t="shared" si="66"/>
        <v>5.0290259057014772</v>
      </c>
      <c r="O195" s="1">
        <f t="shared" si="57"/>
        <v>0.69216620534523698</v>
      </c>
      <c r="P195" s="12">
        <f t="shared" si="67"/>
        <v>0.6533777038637395</v>
      </c>
      <c r="Q195" s="10">
        <f>((9.807*Eingabemaske!$B$5^3)/(L195)^2)*M195*C195*N195</f>
        <v>122696445202.82794</v>
      </c>
      <c r="R195" s="10">
        <f t="shared" si="68"/>
        <v>39757.846963345743</v>
      </c>
      <c r="S195" s="10">
        <f t="shared" si="69"/>
        <v>84926332885.39122</v>
      </c>
      <c r="T195" s="14">
        <f t="shared" si="58"/>
        <v>2335.4892730813312</v>
      </c>
      <c r="U195" s="14">
        <f t="shared" si="70"/>
        <v>688.39501000836231</v>
      </c>
      <c r="V195" s="14">
        <f t="shared" si="71"/>
        <v>226.83364200658264</v>
      </c>
      <c r="W195" s="14">
        <f t="shared" si="72"/>
        <v>337.04491410555283</v>
      </c>
      <c r="X195" s="14">
        <f t="shared" si="73"/>
        <v>2339.5799650499393</v>
      </c>
      <c r="Y195" s="14">
        <f t="shared" si="59"/>
        <v>732.6552433752604</v>
      </c>
      <c r="Z195" s="14">
        <f t="shared" si="74"/>
        <v>2903.5388482610883</v>
      </c>
      <c r="AA195" s="14">
        <f t="shared" si="75"/>
        <v>909.26277079691226</v>
      </c>
    </row>
    <row r="196" spans="2:27" x14ac:dyDescent="0.45">
      <c r="B196" s="4">
        <f>Temperaturverlauf!F195-Temperaturverlauf!E195</f>
        <v>10.051566918358592</v>
      </c>
      <c r="C196" s="4">
        <f t="shared" ref="C196:C259" si="76">IF(B196&lt;0,B196*-1,B196)</f>
        <v>10.051566918358592</v>
      </c>
      <c r="D196" s="14">
        <f>Temperaturverlauf!F195</f>
        <v>32.752422921153702</v>
      </c>
      <c r="E196">
        <f>Eingabemaske!$B$5</f>
        <v>0.745</v>
      </c>
      <c r="F196">
        <f>IF(Eingabemaske!$B$3="horizontal_Breite",Eingabemaske!$B$6,Eingabemaske!$B$7)</f>
        <v>0.5</v>
      </c>
      <c r="G196" s="4">
        <f>Eingabemaske!B$9/3600*(1/(F196*E196))</f>
        <v>5.9656972408650269E-2</v>
      </c>
      <c r="H196" s="4">
        <f t="shared" si="60"/>
        <v>994.79709225687111</v>
      </c>
      <c r="I196" s="6">
        <f t="shared" si="61"/>
        <v>4179.3734272175207</v>
      </c>
      <c r="J196" s="12">
        <f t="shared" si="62"/>
        <v>0.61977496349887828</v>
      </c>
      <c r="K196" s="8">
        <f t="shared" si="63"/>
        <v>0.75361900391560988</v>
      </c>
      <c r="L196" s="10">
        <f t="shared" si="64"/>
        <v>7.5801295054522129E-7</v>
      </c>
      <c r="M196" s="10">
        <f t="shared" si="65"/>
        <v>3.2724012073632276E-4</v>
      </c>
      <c r="N196" s="12">
        <f t="shared" si="66"/>
        <v>5.0849686693798857</v>
      </c>
      <c r="O196" s="1">
        <f t="shared" ref="O196:O259" si="77">((1+(0.332/N196)^(11/20)))^(-20/11)</f>
        <v>0.69356692587738533</v>
      </c>
      <c r="P196" s="12">
        <f t="shared" si="67"/>
        <v>0.65491459191913015</v>
      </c>
      <c r="Q196" s="10">
        <f>((9.807*Eingabemaske!$B$5^3)/(L196)^2)*M196*C196*N196</f>
        <v>118043026648.06856</v>
      </c>
      <c r="R196" s="10">
        <f t="shared" si="68"/>
        <v>39374.393676794338</v>
      </c>
      <c r="S196" s="10">
        <f t="shared" si="69"/>
        <v>81870739113.563187</v>
      </c>
      <c r="T196" s="14">
        <f t="shared" ref="T196:T259" si="78">IF(S196&gt;7*10^4,(0.15*S196)^(1/3),(0.766*S196)^(1/5))</f>
        <v>2307.1366774799258</v>
      </c>
      <c r="U196" s="14">
        <f t="shared" si="70"/>
        <v>680.37195913031326</v>
      </c>
      <c r="V196" s="14">
        <f t="shared" si="71"/>
        <v>226.57106501162741</v>
      </c>
      <c r="W196" s="14">
        <f t="shared" si="72"/>
        <v>335.61723142113533</v>
      </c>
      <c r="X196" s="14">
        <f t="shared" si="73"/>
        <v>2311.2872788288423</v>
      </c>
      <c r="Y196" s="14">
        <f t="shared" ref="Y196:Y259" si="79">((SQRT(V196^2+W196^2))^3+U196^3)^(1/3)</f>
        <v>725.17048920139314</v>
      </c>
      <c r="Z196" s="14">
        <f t="shared" si="74"/>
        <v>2864.955977743135</v>
      </c>
      <c r="AA196" s="14">
        <f t="shared" si="75"/>
        <v>898.88502695051432</v>
      </c>
    </row>
    <row r="197" spans="2:27" x14ac:dyDescent="0.45">
      <c r="B197" s="4">
        <f>Temperaturverlauf!F196-Temperaturverlauf!E196</f>
        <v>9.8741647781922275</v>
      </c>
      <c r="C197" s="4">
        <f t="shared" si="76"/>
        <v>9.8741647781922275</v>
      </c>
      <c r="D197" s="14">
        <f>Temperaturverlauf!F196</f>
        <v>32.280995220513006</v>
      </c>
      <c r="E197">
        <f>Eingabemaske!$B$5</f>
        <v>0.745</v>
      </c>
      <c r="F197">
        <f>IF(Eingabemaske!$B$3="horizontal_Breite",Eingabemaske!$B$6,Eingabemaske!$B$7)</f>
        <v>0.5</v>
      </c>
      <c r="G197" s="4">
        <f>Eingabemaske!B$9/3600*(1/(F197*E197))</f>
        <v>5.9656972408650269E-2</v>
      </c>
      <c r="H197" s="4">
        <f t="shared" si="60"/>
        <v>994.94998568574147</v>
      </c>
      <c r="I197" s="6">
        <f t="shared" si="61"/>
        <v>4179.4285989421915</v>
      </c>
      <c r="J197" s="12">
        <f t="shared" si="62"/>
        <v>0.6190366046199286</v>
      </c>
      <c r="K197" s="8">
        <f t="shared" si="63"/>
        <v>0.76095750823144825</v>
      </c>
      <c r="L197" s="10">
        <f t="shared" si="64"/>
        <v>7.6526799536536973E-7</v>
      </c>
      <c r="M197" s="10">
        <f t="shared" si="65"/>
        <v>3.2323894887460286E-4</v>
      </c>
      <c r="N197" s="12">
        <f t="shared" si="66"/>
        <v>5.1406185713053238</v>
      </c>
      <c r="O197" s="1">
        <f t="shared" si="77"/>
        <v>0.69494106827101099</v>
      </c>
      <c r="P197" s="12">
        <f t="shared" si="67"/>
        <v>0.65642291351543769</v>
      </c>
      <c r="Q197" s="10">
        <f>((9.807*Eingabemaske!$B$5^3)/(L197)^2)*M197*C197*N197</f>
        <v>113610201170.57716</v>
      </c>
      <c r="R197" s="10">
        <f t="shared" si="68"/>
        <v>39000.669026836113</v>
      </c>
      <c r="S197" s="10">
        <f t="shared" si="69"/>
        <v>78952394567.965363</v>
      </c>
      <c r="T197" s="14">
        <f t="shared" si="78"/>
        <v>2279.391136358005</v>
      </c>
      <c r="U197" s="14">
        <f t="shared" si="70"/>
        <v>672.51755617790889</v>
      </c>
      <c r="V197" s="14">
        <f t="shared" si="71"/>
        <v>226.3128609681099</v>
      </c>
      <c r="W197" s="14">
        <f t="shared" si="72"/>
        <v>334.21536398555713</v>
      </c>
      <c r="X197" s="14">
        <f t="shared" si="73"/>
        <v>2283.6021847787933</v>
      </c>
      <c r="Y197" s="14">
        <f t="shared" si="79"/>
        <v>717.85663764103731</v>
      </c>
      <c r="Z197" s="14">
        <f t="shared" si="74"/>
        <v>2827.2666855362299</v>
      </c>
      <c r="AA197" s="14">
        <f t="shared" si="75"/>
        <v>888.75907113837229</v>
      </c>
    </row>
    <row r="198" spans="2:27" x14ac:dyDescent="0.45">
      <c r="B198" s="4">
        <f>Temperaturverlauf!F197-Temperaturverlauf!E197</f>
        <v>9.6968311890342207</v>
      </c>
      <c r="C198" s="4">
        <f t="shared" si="76"/>
        <v>9.6968311890342207</v>
      </c>
      <c r="D198" s="14">
        <f>Temperaturverlauf!F197</f>
        <v>31.819785366470231</v>
      </c>
      <c r="E198">
        <f>Eingabemaske!$B$5</f>
        <v>0.745</v>
      </c>
      <c r="F198">
        <f>IF(Eingabemaske!$B$3="horizontal_Breite",Eingabemaske!$B$6,Eingabemaske!$B$7)</f>
        <v>0.5</v>
      </c>
      <c r="G198" s="4">
        <f>Eingabemaske!B$9/3600*(1/(F198*E198))</f>
        <v>5.9656972408650269E-2</v>
      </c>
      <c r="H198" s="4">
        <f t="shared" si="60"/>
        <v>995.09771886407168</v>
      </c>
      <c r="I198" s="6">
        <f t="shared" si="61"/>
        <v>4179.4898178931062</v>
      </c>
      <c r="J198" s="12">
        <f t="shared" si="62"/>
        <v>0.61831032682745313</v>
      </c>
      <c r="K198" s="8">
        <f t="shared" si="63"/>
        <v>0.76824796168708487</v>
      </c>
      <c r="L198" s="10">
        <f t="shared" si="64"/>
        <v>7.7247565650908555E-7</v>
      </c>
      <c r="M198" s="10">
        <f t="shared" si="65"/>
        <v>3.1929634554229172E-4</v>
      </c>
      <c r="N198" s="12">
        <f t="shared" si="66"/>
        <v>5.1959780089279715</v>
      </c>
      <c r="O198" s="1">
        <f t="shared" si="77"/>
        <v>0.69628943776133279</v>
      </c>
      <c r="P198" s="12">
        <f t="shared" si="67"/>
        <v>0.65790351728849505</v>
      </c>
      <c r="Q198" s="10">
        <f>((9.807*Eingabemaske!$B$5^3)/(L198)^2)*M198*C198*N198</f>
        <v>109326759761.66945</v>
      </c>
      <c r="R198" s="10">
        <f t="shared" si="68"/>
        <v>38636.299813812271</v>
      </c>
      <c r="S198" s="10">
        <f t="shared" si="69"/>
        <v>76123068086.721115</v>
      </c>
      <c r="T198" s="14">
        <f t="shared" si="78"/>
        <v>2251.8312803390918</v>
      </c>
      <c r="U198" s="14">
        <f t="shared" si="70"/>
        <v>664.71162320189865</v>
      </c>
      <c r="V198" s="14">
        <f t="shared" si="71"/>
        <v>226.0589006374866</v>
      </c>
      <c r="W198" s="14">
        <f t="shared" si="72"/>
        <v>332.8385628212659</v>
      </c>
      <c r="X198" s="14">
        <f t="shared" si="73"/>
        <v>2256.1048376830217</v>
      </c>
      <c r="Y198" s="14">
        <f t="shared" si="79"/>
        <v>710.60783196824207</v>
      </c>
      <c r="Z198" s="14">
        <f t="shared" si="74"/>
        <v>2789.9458390895747</v>
      </c>
      <c r="AA198" s="14">
        <f t="shared" si="75"/>
        <v>878.75232166086334</v>
      </c>
    </row>
    <row r="199" spans="2:27" x14ac:dyDescent="0.45">
      <c r="B199" s="4">
        <f>Temperaturverlauf!F198-Temperaturverlauf!E198</f>
        <v>9.5146221167004867</v>
      </c>
      <c r="C199" s="4">
        <f t="shared" si="76"/>
        <v>9.5146221167004867</v>
      </c>
      <c r="D199" s="14">
        <f>Temperaturverlauf!F198</f>
        <v>31.368706526438842</v>
      </c>
      <c r="E199">
        <f>Eingabemaske!$B$5</f>
        <v>0.745</v>
      </c>
      <c r="F199">
        <f>IF(Eingabemaske!$B$3="horizontal_Breite",Eingabemaske!$B$6,Eingabemaske!$B$7)</f>
        <v>0.5</v>
      </c>
      <c r="G199" s="4">
        <f>Eingabemaske!B$9/3600*(1/(F199*E199))</f>
        <v>5.9656972408650269E-2</v>
      </c>
      <c r="H199" s="4">
        <f t="shared" si="60"/>
        <v>995.24042583771313</v>
      </c>
      <c r="I199" s="6">
        <f t="shared" si="61"/>
        <v>4179.5567753627756</v>
      </c>
      <c r="J199" s="12">
        <f t="shared" si="62"/>
        <v>0.61759628335528893</v>
      </c>
      <c r="K199" s="8">
        <f t="shared" si="63"/>
        <v>0.77548676481092083</v>
      </c>
      <c r="L199" s="10">
        <f t="shared" si="64"/>
        <v>7.7963239965194519E-7</v>
      </c>
      <c r="M199" s="10">
        <f t="shared" si="65"/>
        <v>3.1541290531027634E-4</v>
      </c>
      <c r="N199" s="12">
        <f t="shared" si="66"/>
        <v>5.2510172229959702</v>
      </c>
      <c r="O199" s="1">
        <f t="shared" si="77"/>
        <v>0.69761203895343016</v>
      </c>
      <c r="P199" s="12">
        <f t="shared" si="67"/>
        <v>0.65935637438234618</v>
      </c>
      <c r="Q199" s="10">
        <f>((9.807*Eingabemaske!$B$5^3)/(L199)^2)*M199*C199*N199</f>
        <v>105133151092.66377</v>
      </c>
      <c r="R199" s="10">
        <f t="shared" si="68"/>
        <v>38281.137292298037</v>
      </c>
      <c r="S199" s="10">
        <f t="shared" si="69"/>
        <v>73342151895.352219</v>
      </c>
      <c r="T199" s="14">
        <f t="shared" si="78"/>
        <v>2224.0692338432355</v>
      </c>
      <c r="U199" s="14">
        <f t="shared" si="70"/>
        <v>656.8433695660425</v>
      </c>
      <c r="V199" s="14">
        <f t="shared" si="71"/>
        <v>225.80920555432635</v>
      </c>
      <c r="W199" s="14">
        <f t="shared" si="72"/>
        <v>331.486893724342</v>
      </c>
      <c r="X199" s="14">
        <f t="shared" si="73"/>
        <v>2228.4089486493299</v>
      </c>
      <c r="Y199" s="14">
        <f t="shared" si="79"/>
        <v>703.32792378876366</v>
      </c>
      <c r="Z199" s="14">
        <f t="shared" si="74"/>
        <v>2752.5141689629859</v>
      </c>
      <c r="AA199" s="14">
        <f t="shared" si="75"/>
        <v>868.74542342386462</v>
      </c>
    </row>
    <row r="200" spans="2:27" x14ac:dyDescent="0.45">
      <c r="B200" s="4">
        <f>Temperaturverlauf!F199-Temperaturverlauf!E199</f>
        <v>9.3231010895003834</v>
      </c>
      <c r="C200" s="4">
        <f t="shared" si="76"/>
        <v>9.3231010895003834</v>
      </c>
      <c r="D200" s="14">
        <f>Temperaturverlauf!F199</f>
        <v>30.927922664998281</v>
      </c>
      <c r="E200">
        <f>Eingabemaske!$B$5</f>
        <v>0.745</v>
      </c>
      <c r="F200">
        <f>IF(Eingabemaske!$B$3="horizontal_Breite",Eingabemaske!$B$6,Eingabemaske!$B$7)</f>
        <v>0.5</v>
      </c>
      <c r="G200" s="4">
        <f>Eingabemaske!B$9/3600*(1/(F200*E200))</f>
        <v>5.9656972408650269E-2</v>
      </c>
      <c r="H200" s="4">
        <f t="shared" si="60"/>
        <v>995.3781605708682</v>
      </c>
      <c r="I200" s="6">
        <f t="shared" si="61"/>
        <v>4179.6291193443603</v>
      </c>
      <c r="J200" s="12">
        <f t="shared" si="62"/>
        <v>0.61689501460801466</v>
      </c>
      <c r="K200" s="8">
        <f t="shared" si="63"/>
        <v>0.78266620310307178</v>
      </c>
      <c r="L200" s="10">
        <f t="shared" si="64"/>
        <v>7.867306200350295E-7</v>
      </c>
      <c r="M200" s="10">
        <f t="shared" si="65"/>
        <v>3.1159139986236051E-4</v>
      </c>
      <c r="N200" s="12">
        <f t="shared" si="66"/>
        <v>5.3056750396432646</v>
      </c>
      <c r="O200" s="1">
        <f t="shared" si="77"/>
        <v>0.69890814533607193</v>
      </c>
      <c r="P200" s="12">
        <f t="shared" si="67"/>
        <v>0.66078065316473888</v>
      </c>
      <c r="Q200" s="10">
        <f>((9.807*Eingabemaske!$B$5^3)/(L200)^2)*M200*C200*N200</f>
        <v>100980935343.0936</v>
      </c>
      <c r="R200" s="10">
        <f t="shared" si="68"/>
        <v>37935.231664480882</v>
      </c>
      <c r="S200" s="10">
        <f t="shared" si="69"/>
        <v>70576398234.943344</v>
      </c>
      <c r="T200" s="14">
        <f t="shared" si="78"/>
        <v>2195.7534983121386</v>
      </c>
      <c r="U200" s="14">
        <f t="shared" si="70"/>
        <v>648.81223498217173</v>
      </c>
      <c r="V200" s="14">
        <f t="shared" si="71"/>
        <v>225.56393654609676</v>
      </c>
      <c r="W200" s="14">
        <f t="shared" si="72"/>
        <v>330.16116964345804</v>
      </c>
      <c r="X200" s="14">
        <f t="shared" si="73"/>
        <v>2200.1646598507873</v>
      </c>
      <c r="Y200" s="14">
        <f t="shared" si="79"/>
        <v>695.93119966760617</v>
      </c>
      <c r="Z200" s="14">
        <f t="shared" si="74"/>
        <v>2714.541219957378</v>
      </c>
      <c r="AA200" s="14">
        <f t="shared" si="75"/>
        <v>858.63297517024216</v>
      </c>
    </row>
    <row r="201" spans="2:27" x14ac:dyDescent="0.45">
      <c r="B201" s="4">
        <f>Temperaturverlauf!F200-Temperaturverlauf!E200</f>
        <v>9.1183879631557794</v>
      </c>
      <c r="C201" s="4">
        <f t="shared" si="76"/>
        <v>9.1183879631557794</v>
      </c>
      <c r="D201" s="14">
        <f>Temperaturverlauf!F200</f>
        <v>30.497818594072989</v>
      </c>
      <c r="E201">
        <f>Eingabemaske!$B$5</f>
        <v>0.745</v>
      </c>
      <c r="F201">
        <f>IF(Eingabemaske!$B$3="horizontal_Breite",Eingabemaske!$B$6,Eingabemaske!$B$7)</f>
        <v>0.5</v>
      </c>
      <c r="G201" s="4">
        <f>Eingabemaske!B$9/3600*(1/(F201*E201))</f>
        <v>5.9656972408650269E-2</v>
      </c>
      <c r="H201" s="4">
        <f t="shared" si="60"/>
        <v>995.51091086701763</v>
      </c>
      <c r="I201" s="6">
        <f t="shared" si="61"/>
        <v>4179.706440842303</v>
      </c>
      <c r="J201" s="12">
        <f t="shared" si="62"/>
        <v>0.61620741016609171</v>
      </c>
      <c r="K201" s="8">
        <f t="shared" si="63"/>
        <v>0.7897746506851937</v>
      </c>
      <c r="L201" s="10">
        <f t="shared" si="64"/>
        <v>7.9375884318358869E-7</v>
      </c>
      <c r="M201" s="10">
        <f t="shared" si="65"/>
        <v>3.0783658948598441E-4</v>
      </c>
      <c r="N201" s="12">
        <f t="shared" si="66"/>
        <v>5.3598602326473017</v>
      </c>
      <c r="O201" s="1">
        <f t="shared" si="77"/>
        <v>0.70017637739877403</v>
      </c>
      <c r="P201" s="12">
        <f t="shared" si="67"/>
        <v>0.66217480367568826</v>
      </c>
      <c r="Q201" s="10">
        <f>((9.807*Eingabemaske!$B$5^3)/(L201)^2)*M201*C201*N201</f>
        <v>96832157878.479492</v>
      </c>
      <c r="R201" s="10">
        <f t="shared" si="68"/>
        <v>37598.805488742291</v>
      </c>
      <c r="S201" s="10">
        <f t="shared" si="69"/>
        <v>67799589519.059929</v>
      </c>
      <c r="T201" s="14">
        <f t="shared" si="78"/>
        <v>2166.5702456820322</v>
      </c>
      <c r="U201" s="14">
        <f t="shared" si="70"/>
        <v>640.52827681781912</v>
      </c>
      <c r="V201" s="14">
        <f t="shared" si="71"/>
        <v>225.3233804324307</v>
      </c>
      <c r="W201" s="14">
        <f t="shared" si="72"/>
        <v>328.86287368232252</v>
      </c>
      <c r="X201" s="14">
        <f t="shared" si="73"/>
        <v>2171.0598409653307</v>
      </c>
      <c r="Y201" s="14">
        <f t="shared" si="79"/>
        <v>688.34274520460042</v>
      </c>
      <c r="Z201" s="14">
        <f t="shared" si="74"/>
        <v>2675.6463238337069</v>
      </c>
      <c r="AA201" s="14">
        <f t="shared" si="75"/>
        <v>848.32380065828954</v>
      </c>
    </row>
    <row r="202" spans="2:27" x14ac:dyDescent="0.45">
      <c r="B202" s="4">
        <f>Temperaturverlauf!F201-Temperaturverlauf!E201</f>
        <v>8.897200002827411</v>
      </c>
      <c r="C202" s="4">
        <f t="shared" si="76"/>
        <v>8.897200002827411</v>
      </c>
      <c r="D202" s="14">
        <f>Temperaturverlauf!F201</f>
        <v>30.078968080375653</v>
      </c>
      <c r="E202">
        <f>Eingabemaske!$B$5</f>
        <v>0.745</v>
      </c>
      <c r="F202">
        <f>IF(Eingabemaske!$B$3="horizontal_Breite",Eingabemaske!$B$6,Eingabemaske!$B$7)</f>
        <v>0.5</v>
      </c>
      <c r="G202" s="4">
        <f>Eingabemaske!B$9/3600*(1/(F202*E202))</f>
        <v>5.9656972408650269E-2</v>
      </c>
      <c r="H202" s="4">
        <f t="shared" si="60"/>
        <v>995.63861196538767</v>
      </c>
      <c r="I202" s="6">
        <f t="shared" si="61"/>
        <v>4179.788263621328</v>
      </c>
      <c r="J202" s="12">
        <f t="shared" si="62"/>
        <v>0.61553466538796542</v>
      </c>
      <c r="K202" s="8">
        <f t="shared" si="63"/>
        <v>0.79679685382157162</v>
      </c>
      <c r="L202" s="10">
        <f t="shared" si="64"/>
        <v>8.0070200446245657E-7</v>
      </c>
      <c r="M202" s="10">
        <f t="shared" si="65"/>
        <v>3.0415500503926828E-4</v>
      </c>
      <c r="N202" s="12">
        <f t="shared" si="66"/>
        <v>5.4134535195969971</v>
      </c>
      <c r="O202" s="1">
        <f t="shared" si="77"/>
        <v>0.7014147885782237</v>
      </c>
      <c r="P202" s="12">
        <f t="shared" si="67"/>
        <v>0.6635366509711742</v>
      </c>
      <c r="Q202" s="10">
        <f>((9.807*Eingabemaske!$B$5^3)/(L202)^2)*M202*C202*N202</f>
        <v>92658634355.18074</v>
      </c>
      <c r="R202" s="10">
        <f t="shared" si="68"/>
        <v>37272.226238174146</v>
      </c>
      <c r="S202" s="10">
        <f t="shared" si="69"/>
        <v>64992136426.186035</v>
      </c>
      <c r="T202" s="14">
        <f t="shared" si="78"/>
        <v>2136.2431877158688</v>
      </c>
      <c r="U202" s="14">
        <f t="shared" si="70"/>
        <v>631.91214883857299</v>
      </c>
      <c r="V202" s="14">
        <f t="shared" si="71"/>
        <v>225.08793500549527</v>
      </c>
      <c r="W202" s="14">
        <f t="shared" si="72"/>
        <v>327.59407347852795</v>
      </c>
      <c r="X202" s="14">
        <f t="shared" si="73"/>
        <v>2140.8199729430589</v>
      </c>
      <c r="Y202" s="14">
        <f t="shared" si="79"/>
        <v>680.49848862220995</v>
      </c>
      <c r="Z202" s="14">
        <f t="shared" si="74"/>
        <v>2635.4978114027581</v>
      </c>
      <c r="AA202" s="14">
        <f t="shared" si="75"/>
        <v>837.74081898217639</v>
      </c>
    </row>
    <row r="203" spans="2:27" x14ac:dyDescent="0.45">
      <c r="B203" s="4">
        <f>Temperaturverlauf!F202-Temperaturverlauf!E202</f>
        <v>8.6568843955005477</v>
      </c>
      <c r="C203" s="4">
        <f t="shared" si="76"/>
        <v>8.6568843955005477</v>
      </c>
      <c r="D203" s="14">
        <f>Temperaturverlauf!F202</f>
        <v>29.672100371982097</v>
      </c>
      <c r="E203">
        <f>Eingabemaske!$B$5</f>
        <v>0.745</v>
      </c>
      <c r="F203">
        <f>IF(Eingabemaske!$B$3="horizontal_Breite",Eingabemaske!$B$6,Eingabemaske!$B$7)</f>
        <v>0.5</v>
      </c>
      <c r="G203" s="4">
        <f>Eingabemaske!B$9/3600*(1/(F203*E203))</f>
        <v>5.9656972408650269E-2</v>
      </c>
      <c r="H203" s="4">
        <f t="shared" si="60"/>
        <v>995.76115965653253</v>
      </c>
      <c r="I203" s="6">
        <f t="shared" si="61"/>
        <v>4179.8740377095692</v>
      </c>
      <c r="J203" s="12">
        <f t="shared" si="62"/>
        <v>0.61487823324700341</v>
      </c>
      <c r="K203" s="8">
        <f t="shared" si="63"/>
        <v>0.80371429405759409</v>
      </c>
      <c r="L203" s="10">
        <f t="shared" si="64"/>
        <v>8.0754180727906404E-7</v>
      </c>
      <c r="M203" s="10">
        <f t="shared" si="65"/>
        <v>3.0055470224564003E-4</v>
      </c>
      <c r="N203" s="12">
        <f t="shared" si="66"/>
        <v>5.4663101953151259</v>
      </c>
      <c r="O203" s="1">
        <f t="shared" si="77"/>
        <v>0.70262095801781543</v>
      </c>
      <c r="P203" s="12">
        <f t="shared" si="67"/>
        <v>0.66486349625606722</v>
      </c>
      <c r="Q203" s="10">
        <f>((9.807*Eingabemaske!$B$5^3)/(L203)^2)*M203*C203*N203</f>
        <v>88441149869.349564</v>
      </c>
      <c r="R203" s="10">
        <f t="shared" si="68"/>
        <v>36955.978303764292</v>
      </c>
      <c r="S203" s="10">
        <f t="shared" si="69"/>
        <v>62140605449.399582</v>
      </c>
      <c r="T203" s="14">
        <f t="shared" si="78"/>
        <v>2104.5322234092505</v>
      </c>
      <c r="U203" s="14">
        <f t="shared" si="70"/>
        <v>622.89472900297278</v>
      </c>
      <c r="V203" s="14">
        <f t="shared" si="71"/>
        <v>224.85809244135277</v>
      </c>
      <c r="W203" s="14">
        <f t="shared" si="72"/>
        <v>326.35732796646738</v>
      </c>
      <c r="X203" s="14">
        <f t="shared" si="73"/>
        <v>2109.206821309504</v>
      </c>
      <c r="Y203" s="14">
        <f t="shared" si="79"/>
        <v>672.3449749663032</v>
      </c>
      <c r="Z203" s="14">
        <f t="shared" si="74"/>
        <v>2593.8107276786318</v>
      </c>
      <c r="AA203" s="14">
        <f t="shared" si="75"/>
        <v>826.82058067956245</v>
      </c>
    </row>
    <row r="204" spans="2:27" x14ac:dyDescent="0.45">
      <c r="B204" s="4">
        <f>Temperaturverlauf!F203-Temperaturverlauf!E203</f>
        <v>8.3954414945357634</v>
      </c>
      <c r="C204" s="4">
        <f t="shared" si="76"/>
        <v>8.3954414945357634</v>
      </c>
      <c r="D204" s="14">
        <f>Temperaturverlauf!F203</f>
        <v>29.278065574879115</v>
      </c>
      <c r="E204">
        <f>Eingabemaske!$B$5</f>
        <v>0.745</v>
      </c>
      <c r="F204">
        <f>IF(Eingabemaske!$B$3="horizontal_Breite",Eingabemaske!$B$6,Eingabemaske!$B$7)</f>
        <v>0.5</v>
      </c>
      <c r="G204" s="4">
        <f>Eingabemaske!B$9/3600*(1/(F204*E204))</f>
        <v>5.9656972408650269E-2</v>
      </c>
      <c r="H204" s="4">
        <f t="shared" si="60"/>
        <v>995.87842275309299</v>
      </c>
      <c r="I204" s="6">
        <f t="shared" si="61"/>
        <v>4179.9631369175604</v>
      </c>
      <c r="J204" s="12">
        <f t="shared" si="62"/>
        <v>0.61423977217301173</v>
      </c>
      <c r="K204" s="8">
        <f t="shared" si="63"/>
        <v>0.81050562891443212</v>
      </c>
      <c r="L204" s="10">
        <f t="shared" si="64"/>
        <v>8.1425715796654845E-7</v>
      </c>
      <c r="M204" s="10">
        <f t="shared" si="65"/>
        <v>2.9704499096305749E-4</v>
      </c>
      <c r="N204" s="12">
        <f t="shared" si="66"/>
        <v>5.5182633918548838</v>
      </c>
      <c r="O204" s="1">
        <f t="shared" si="77"/>
        <v>0.70379208889475708</v>
      </c>
      <c r="P204" s="12">
        <f t="shared" si="67"/>
        <v>0.66615222444405464</v>
      </c>
      <c r="Q204" s="10">
        <f>((9.807*Eingabemaske!$B$5^3)/(L204)^2)*M204*C204*N204</f>
        <v>84168584241.212219</v>
      </c>
      <c r="R204" s="10">
        <f t="shared" si="68"/>
        <v>36650.634782219167</v>
      </c>
      <c r="S204" s="10">
        <f t="shared" si="69"/>
        <v>59237183722.43708</v>
      </c>
      <c r="T204" s="14">
        <f t="shared" si="78"/>
        <v>2071.2310785088412</v>
      </c>
      <c r="U204" s="14">
        <f t="shared" si="70"/>
        <v>613.41645725034471</v>
      </c>
      <c r="V204" s="14">
        <f t="shared" si="71"/>
        <v>224.63442134129417</v>
      </c>
      <c r="W204" s="14">
        <f t="shared" si="72"/>
        <v>325.15558777908046</v>
      </c>
      <c r="X204" s="14">
        <f t="shared" si="73"/>
        <v>2076.016113362924</v>
      </c>
      <c r="Y204" s="14">
        <f t="shared" si="79"/>
        <v>663.83892628035778</v>
      </c>
      <c r="Z204" s="14">
        <f t="shared" si="74"/>
        <v>2550.3433289990876</v>
      </c>
      <c r="AA204" s="14">
        <f t="shared" si="75"/>
        <v>815.51254167604736</v>
      </c>
    </row>
    <row r="205" spans="2:27" x14ac:dyDescent="0.45">
      <c r="B205" s="4">
        <f>Temperaturverlauf!F204-Temperaturverlauf!E204</f>
        <v>8.1115382925509572</v>
      </c>
      <c r="C205" s="4">
        <f t="shared" si="76"/>
        <v>8.1115382925509572</v>
      </c>
      <c r="D205" s="14">
        <f>Temperaturverlauf!F204</f>
        <v>28.897799365788945</v>
      </c>
      <c r="E205">
        <f>Eingabemaske!$B$5</f>
        <v>0.745</v>
      </c>
      <c r="F205">
        <f>IF(Eingabemaske!$B$3="horizontal_Breite",Eingabemaske!$B$6,Eingabemaske!$B$7)</f>
        <v>0.5</v>
      </c>
      <c r="G205" s="4">
        <f>Eingabemaske!B$9/3600*(1/(F205*E205))</f>
        <v>5.9656972408650269E-2</v>
      </c>
      <c r="H205" s="4">
        <f t="shared" si="60"/>
        <v>995.9902547567624</v>
      </c>
      <c r="I205" s="6">
        <f t="shared" si="61"/>
        <v>4180.0548605431122</v>
      </c>
      <c r="J205" s="12">
        <f t="shared" si="62"/>
        <v>0.61362109079182914</v>
      </c>
      <c r="K205" s="8">
        <f t="shared" si="63"/>
        <v>0.8171472058828021</v>
      </c>
      <c r="L205" s="10">
        <f t="shared" si="64"/>
        <v>8.208246732140092E-7</v>
      </c>
      <c r="M205" s="10">
        <f t="shared" si="65"/>
        <v>2.936361429011248E-4</v>
      </c>
      <c r="N205" s="12">
        <f t="shared" si="66"/>
        <v>5.569127936956547</v>
      </c>
      <c r="O205" s="1">
        <f t="shared" si="77"/>
        <v>0.70492511086282617</v>
      </c>
      <c r="P205" s="12">
        <f t="shared" si="67"/>
        <v>0.66739941654875479</v>
      </c>
      <c r="Q205" s="10">
        <f>((9.807*Eingabemaske!$B$5^3)/(L205)^2)*M205*C205*N205</f>
        <v>79836983019.508316</v>
      </c>
      <c r="R205" s="10">
        <f t="shared" si="68"/>
        <v>36356.82941797308</v>
      </c>
      <c r="S205" s="10">
        <f t="shared" si="69"/>
        <v>56279094105.980469</v>
      </c>
      <c r="T205" s="14">
        <f t="shared" si="78"/>
        <v>2036.1641455214283</v>
      </c>
      <c r="U205" s="14">
        <f t="shared" si="70"/>
        <v>603.4264425121479</v>
      </c>
      <c r="V205" s="14">
        <f t="shared" si="71"/>
        <v>224.41754765031976</v>
      </c>
      <c r="W205" s="14">
        <f t="shared" si="72"/>
        <v>323.99209077189136</v>
      </c>
      <c r="X205" s="14">
        <f t="shared" si="73"/>
        <v>2041.074428605916</v>
      </c>
      <c r="Y205" s="14">
        <f t="shared" si="79"/>
        <v>654.94664411423992</v>
      </c>
      <c r="Z205" s="14">
        <f t="shared" si="74"/>
        <v>2504.8926345369432</v>
      </c>
      <c r="AA205" s="14">
        <f t="shared" si="75"/>
        <v>803.77814834365563</v>
      </c>
    </row>
    <row r="206" spans="2:27" x14ac:dyDescent="0.45">
      <c r="B206" s="4">
        <f>Temperaturverlauf!F205-Temperaturverlauf!E205</f>
        <v>7.8045118150857817</v>
      </c>
      <c r="C206" s="4">
        <f t="shared" si="76"/>
        <v>7.8045118150857817</v>
      </c>
      <c r="D206" s="14">
        <f>Temperaturverlauf!F205</f>
        <v>28.53228756801969</v>
      </c>
      <c r="E206">
        <f>Eingabemaske!$B$5</f>
        <v>0.745</v>
      </c>
      <c r="F206">
        <f>IF(Eingabemaske!$B$3="horizontal_Breite",Eingabemaske!$B$6,Eingabemaske!$B$7)</f>
        <v>0.5</v>
      </c>
      <c r="G206" s="4">
        <f>Eingabemaske!B$9/3600*(1/(F206*E206))</f>
        <v>5.9656972408650269E-2</v>
      </c>
      <c r="H206" s="4">
        <f t="shared" si="60"/>
        <v>996.09650457869611</v>
      </c>
      <c r="I206" s="6">
        <f t="shared" si="61"/>
        <v>4180.1484393052197</v>
      </c>
      <c r="J206" s="12">
        <f t="shared" si="62"/>
        <v>0.61302409056482565</v>
      </c>
      <c r="K206" s="8">
        <f t="shared" si="63"/>
        <v>0.82361364294201811</v>
      </c>
      <c r="L206" s="10">
        <f t="shared" si="64"/>
        <v>8.2721925342395032E-7</v>
      </c>
      <c r="M206" s="10">
        <f t="shared" si="65"/>
        <v>2.9033908208817705E-4</v>
      </c>
      <c r="N206" s="12">
        <f t="shared" si="66"/>
        <v>5.6187047625117801</v>
      </c>
      <c r="O206" s="1">
        <f t="shared" si="77"/>
        <v>0.70601678498364351</v>
      </c>
      <c r="P206" s="12">
        <f t="shared" si="67"/>
        <v>0.66860146510899454</v>
      </c>
      <c r="Q206" s="10">
        <f>((9.807*Eingabemaske!$B$5^3)/(L206)^2)*M206*C206*N206</f>
        <v>75448599014.410172</v>
      </c>
      <c r="R206" s="10">
        <f t="shared" si="68"/>
        <v>36075.229082981365</v>
      </c>
      <c r="S206" s="10">
        <f t="shared" si="69"/>
        <v>53267977307.673965</v>
      </c>
      <c r="T206" s="14">
        <f t="shared" si="78"/>
        <v>1999.1827157479747</v>
      </c>
      <c r="U206" s="14">
        <f t="shared" si="70"/>
        <v>592.88139324991005</v>
      </c>
      <c r="V206" s="14">
        <f t="shared" si="71"/>
        <v>224.20813474542931</v>
      </c>
      <c r="W206" s="14">
        <f t="shared" si="72"/>
        <v>322.8702543533289</v>
      </c>
      <c r="X206" s="14">
        <f t="shared" si="73"/>
        <v>2004.2354958646708</v>
      </c>
      <c r="Y206" s="14">
        <f t="shared" si="79"/>
        <v>645.64330980656439</v>
      </c>
      <c r="Z206" s="14">
        <f t="shared" si="74"/>
        <v>2457.2892842603646</v>
      </c>
      <c r="AA206" s="14">
        <f t="shared" si="75"/>
        <v>791.58980564686624</v>
      </c>
    </row>
    <row r="207" spans="2:27" x14ac:dyDescent="0.45">
      <c r="B207" s="4">
        <f>Temperaturverlauf!F206-Temperaturverlauf!E206</f>
        <v>7.4743623223574467</v>
      </c>
      <c r="C207" s="4">
        <f t="shared" si="76"/>
        <v>7.4743623223574467</v>
      </c>
      <c r="D207" s="14">
        <f>Temperaturverlauf!F206</f>
        <v>28.182531141834154</v>
      </c>
      <c r="E207">
        <f>Eingabemaske!$B$5</f>
        <v>0.745</v>
      </c>
      <c r="F207">
        <f>IF(Eingabemaske!$B$3="horizontal_Breite",Eingabemaske!$B$6,Eingabemaske!$B$7)</f>
        <v>0.5</v>
      </c>
      <c r="G207" s="4">
        <f>Eingabemaske!B$9/3600*(1/(F207*E207))</f>
        <v>5.9656972408650269E-2</v>
      </c>
      <c r="H207" s="4">
        <f t="shared" si="60"/>
        <v>996.19702619621341</v>
      </c>
      <c r="I207" s="6">
        <f t="shared" si="61"/>
        <v>4180.2430453942561</v>
      </c>
      <c r="J207" s="12">
        <f t="shared" si="62"/>
        <v>0.61245070741678131</v>
      </c>
      <c r="K207" s="8">
        <f t="shared" si="63"/>
        <v>0.82987846609680793</v>
      </c>
      <c r="L207" s="10">
        <f t="shared" si="64"/>
        <v>8.3341471266960839E-7</v>
      </c>
      <c r="M207" s="10">
        <f t="shared" si="65"/>
        <v>2.8716506318894559E-4</v>
      </c>
      <c r="N207" s="12">
        <f t="shared" si="66"/>
        <v>5.6667857921597786</v>
      </c>
      <c r="O207" s="1">
        <f t="shared" si="77"/>
        <v>0.70706380938201718</v>
      </c>
      <c r="P207" s="12">
        <f t="shared" si="67"/>
        <v>0.66975469069043225</v>
      </c>
      <c r="Q207" s="10">
        <f>((9.807*Eingabemaske!$B$5^3)/(L207)^2)*M207*C207*N207</f>
        <v>71010931980.025604</v>
      </c>
      <c r="R207" s="10">
        <f t="shared" si="68"/>
        <v>35806.507177422194</v>
      </c>
      <c r="S207" s="10">
        <f t="shared" si="69"/>
        <v>50209260073.564209</v>
      </c>
      <c r="T207" s="14">
        <f t="shared" si="78"/>
        <v>1960.1607714708593</v>
      </c>
      <c r="U207" s="14">
        <f t="shared" si="70"/>
        <v>581.74441900627517</v>
      </c>
      <c r="V207" s="14">
        <f t="shared" si="71"/>
        <v>224.00686302735096</v>
      </c>
      <c r="W207" s="14">
        <f t="shared" si="72"/>
        <v>321.79356646924668</v>
      </c>
      <c r="X207" s="14">
        <f t="shared" si="73"/>
        <v>1965.376068460876</v>
      </c>
      <c r="Y207" s="14">
        <f t="shared" si="79"/>
        <v>635.91223617525009</v>
      </c>
      <c r="Z207" s="14">
        <f t="shared" si="74"/>
        <v>2407.391926937752</v>
      </c>
      <c r="AA207" s="14">
        <f t="shared" si="75"/>
        <v>778.92979780103849</v>
      </c>
    </row>
    <row r="208" spans="2:27" x14ac:dyDescent="0.45">
      <c r="B208" s="4">
        <f>Temperaturverlauf!F207-Temperaturverlauf!E207</f>
        <v>7.1217363969587169</v>
      </c>
      <c r="C208" s="4">
        <f t="shared" si="76"/>
        <v>7.1217363969587169</v>
      </c>
      <c r="D208" s="14">
        <f>Temperaturverlauf!F207</f>
        <v>27.849512149892625</v>
      </c>
      <c r="E208">
        <f>Eingabemaske!$B$5</f>
        <v>0.745</v>
      </c>
      <c r="F208">
        <f>IF(Eingabemaske!$B$3="horizontal_Breite",Eingabemaske!$B$6,Eingabemaske!$B$7)</f>
        <v>0.5</v>
      </c>
      <c r="G208" s="4">
        <f>Eingabemaske!B$9/3600*(1/(F208*E208))</f>
        <v>5.9656972408650269E-2</v>
      </c>
      <c r="H208" s="4">
        <f t="shared" si="60"/>
        <v>996.29168716102424</v>
      </c>
      <c r="I208" s="6">
        <f t="shared" si="61"/>
        <v>4180.3378063495538</v>
      </c>
      <c r="J208" s="12">
        <f t="shared" si="62"/>
        <v>0.61190285350071127</v>
      </c>
      <c r="K208" s="8">
        <f t="shared" si="63"/>
        <v>0.83591479161268123</v>
      </c>
      <c r="L208" s="10">
        <f t="shared" si="64"/>
        <v>8.3938445313397996E-7</v>
      </c>
      <c r="M208" s="10">
        <f t="shared" si="65"/>
        <v>2.8412534350451821E-4</v>
      </c>
      <c r="N208" s="12">
        <f t="shared" si="66"/>
        <v>5.7131592137615694</v>
      </c>
      <c r="O208" s="1">
        <f t="shared" si="77"/>
        <v>0.70806292376664115</v>
      </c>
      <c r="P208" s="12">
        <f t="shared" si="67"/>
        <v>0.67085545739179864</v>
      </c>
      <c r="Q208" s="10">
        <f>((9.807*Eingabemaske!$B$5^3)/(L208)^2)*M208*C208*N208</f>
        <v>66535794486.111725</v>
      </c>
      <c r="R208" s="10">
        <f t="shared" si="68"/>
        <v>35551.318321133527</v>
      </c>
      <c r="S208" s="10">
        <f t="shared" si="69"/>
        <v>47111529178.972626</v>
      </c>
      <c r="T208" s="14">
        <f t="shared" si="78"/>
        <v>1918.990479209446</v>
      </c>
      <c r="U208" s="14">
        <f t="shared" si="70"/>
        <v>569.98374253728991</v>
      </c>
      <c r="V208" s="14">
        <f t="shared" si="71"/>
        <v>223.81440938389053</v>
      </c>
      <c r="W208" s="14">
        <f t="shared" si="72"/>
        <v>320.76547720979858</v>
      </c>
      <c r="X208" s="14">
        <f t="shared" si="73"/>
        <v>1924.3915233866721</v>
      </c>
      <c r="Y208" s="14">
        <f t="shared" si="79"/>
        <v>625.74412228755807</v>
      </c>
      <c r="Z208" s="14">
        <f t="shared" si="74"/>
        <v>2355.0813288257709</v>
      </c>
      <c r="AA208" s="14">
        <f t="shared" si="75"/>
        <v>765.78922797810958</v>
      </c>
    </row>
    <row r="209" spans="2:27" x14ac:dyDescent="0.45">
      <c r="B209" s="4">
        <f>Temperaturverlauf!F208-Temperaturverlauf!E208</f>
        <v>6.7479001790659794</v>
      </c>
      <c r="C209" s="4">
        <f t="shared" si="76"/>
        <v>6.7479001790659794</v>
      </c>
      <c r="D209" s="14">
        <f>Temperaturverlauf!F208</f>
        <v>27.534161252303967</v>
      </c>
      <c r="E209">
        <f>Eingabemaske!$B$5</f>
        <v>0.745</v>
      </c>
      <c r="F209">
        <f>IF(Eingabemaske!$B$3="horizontal_Breite",Eingabemaske!$B$6,Eingabemaske!$B$7)</f>
        <v>0.5</v>
      </c>
      <c r="G209" s="4">
        <f>Eingabemaske!B$9/3600*(1/(F209*E209))</f>
        <v>5.9656972408650269E-2</v>
      </c>
      <c r="H209" s="4">
        <f t="shared" si="60"/>
        <v>996.38037591051148</v>
      </c>
      <c r="I209" s="6">
        <f t="shared" si="61"/>
        <v>4180.4318222905686</v>
      </c>
      <c r="J209" s="12">
        <f t="shared" si="62"/>
        <v>0.61138236027819814</v>
      </c>
      <c r="K209" s="8">
        <f t="shared" si="63"/>
        <v>0.84169603791109715</v>
      </c>
      <c r="L209" s="10">
        <f t="shared" si="64"/>
        <v>8.4510216920601948E-7</v>
      </c>
      <c r="M209" s="10">
        <f t="shared" si="65"/>
        <v>2.812308551093344E-4</v>
      </c>
      <c r="N209" s="12">
        <f t="shared" si="66"/>
        <v>5.757615019577341</v>
      </c>
      <c r="O209" s="1">
        <f t="shared" si="77"/>
        <v>0.70901101090999019</v>
      </c>
      <c r="P209" s="12">
        <f t="shared" si="67"/>
        <v>0.67190028522192646</v>
      </c>
      <c r="Q209" s="10">
        <f>((9.807*Eingabemaske!$B$5^3)/(L209)^2)*M209*C209*N209</f>
        <v>62038430210.491753</v>
      </c>
      <c r="R209" s="10">
        <f t="shared" si="68"/>
        <v>35310.27468166146</v>
      </c>
      <c r="S209" s="10">
        <f t="shared" si="69"/>
        <v>43985930118.809631</v>
      </c>
      <c r="T209" s="14">
        <f t="shared" si="78"/>
        <v>1875.5774949157199</v>
      </c>
      <c r="U209" s="14">
        <f t="shared" si="70"/>
        <v>557.57135334330098</v>
      </c>
      <c r="V209" s="14">
        <f t="shared" si="71"/>
        <v>223.63142691941005</v>
      </c>
      <c r="W209" s="14">
        <f t="shared" si="72"/>
        <v>319.78929307759444</v>
      </c>
      <c r="X209" s="14">
        <f t="shared" si="73"/>
        <v>1881.1913028911017</v>
      </c>
      <c r="Y209" s="14">
        <f t="shared" si="79"/>
        <v>615.13636130455825</v>
      </c>
      <c r="Z209" s="14">
        <f t="shared" si="74"/>
        <v>2300.2543577927609</v>
      </c>
      <c r="AA209" s="14">
        <f t="shared" si="75"/>
        <v>752.16704093464659</v>
      </c>
    </row>
    <row r="210" spans="2:27" x14ac:dyDescent="0.45">
      <c r="B210" s="4">
        <f>Temperaturverlauf!F209-Temperaturverlauf!E209</f>
        <v>6.3547031854045599</v>
      </c>
      <c r="C210" s="4">
        <f t="shared" si="76"/>
        <v>6.3547031854045599</v>
      </c>
      <c r="D210" s="14">
        <f>Temperaturverlauf!F209</f>
        <v>27.237327265747908</v>
      </c>
      <c r="E210">
        <f>Eingabemaske!$B$5</f>
        <v>0.745</v>
      </c>
      <c r="F210">
        <f>IF(Eingabemaske!$B$3="horizontal_Breite",Eingabemaske!$B$6,Eingabemaske!$B$7)</f>
        <v>0.5</v>
      </c>
      <c r="G210" s="4">
        <f>Eingabemaske!B$9/3600*(1/(F210*E210))</f>
        <v>5.9656972408650269E-2</v>
      </c>
      <c r="H210" s="4">
        <f t="shared" si="60"/>
        <v>996.46300787069981</v>
      </c>
      <c r="I210" s="6">
        <f t="shared" si="61"/>
        <v>4180.524185847873</v>
      </c>
      <c r="J210" s="12">
        <f t="shared" si="62"/>
        <v>0.610890924091676</v>
      </c>
      <c r="K210" s="8">
        <f t="shared" si="63"/>
        <v>0.84719664965025898</v>
      </c>
      <c r="L210" s="10">
        <f t="shared" si="64"/>
        <v>8.5054256397831604E-7</v>
      </c>
      <c r="M210" s="10">
        <f t="shared" si="65"/>
        <v>2.7849188405275745E-4</v>
      </c>
      <c r="N210" s="12">
        <f t="shared" si="66"/>
        <v>5.7999506761213935</v>
      </c>
      <c r="O210" s="1">
        <f t="shared" si="77"/>
        <v>0.70990519318286593</v>
      </c>
      <c r="P210" s="12">
        <f t="shared" si="67"/>
        <v>0.67288595720676658</v>
      </c>
      <c r="Q210" s="10">
        <f>((9.807*Eingabemaske!$B$5^3)/(L210)^2)*M210*C210*N210</f>
        <v>57536707149.361382</v>
      </c>
      <c r="R210" s="10">
        <f t="shared" si="68"/>
        <v>35083.924252606266</v>
      </c>
      <c r="S210" s="10">
        <f t="shared" si="69"/>
        <v>40845607203.973373</v>
      </c>
      <c r="T210" s="14">
        <f t="shared" si="78"/>
        <v>1829.8361584626371</v>
      </c>
      <c r="U210" s="14">
        <f t="shared" si="70"/>
        <v>544.48162362641608</v>
      </c>
      <c r="V210" s="14">
        <f t="shared" si="71"/>
        <v>223.45852536130732</v>
      </c>
      <c r="W210" s="14">
        <f t="shared" si="72"/>
        <v>318.86807597324298</v>
      </c>
      <c r="X210" s="14">
        <f t="shared" si="73"/>
        <v>1835.694286951812</v>
      </c>
      <c r="Y210" s="14">
        <f t="shared" si="79"/>
        <v>604.09245023509743</v>
      </c>
      <c r="Z210" s="14">
        <f t="shared" si="74"/>
        <v>2242.8179586116053</v>
      </c>
      <c r="AA210" s="14">
        <f t="shared" si="75"/>
        <v>738.06919032184692</v>
      </c>
    </row>
    <row r="211" spans="2:27" x14ac:dyDescent="0.45">
      <c r="B211" s="4">
        <f>Temperaturverlauf!F210-Temperaturverlauf!E210</f>
        <v>5.9445333118711545</v>
      </c>
      <c r="C211" s="4">
        <f t="shared" si="76"/>
        <v>5.9445333118711545</v>
      </c>
      <c r="D211" s="14">
        <f>Temperaturverlauf!F210</f>
        <v>26.959749288352704</v>
      </c>
      <c r="E211">
        <f>Eingabemaske!$B$5</f>
        <v>0.745</v>
      </c>
      <c r="F211">
        <f>IF(Eingabemaske!$B$3="horizontal_Breite",Eingabemaske!$B$6,Eingabemaske!$B$7)</f>
        <v>0.5</v>
      </c>
      <c r="G211" s="4">
        <f>Eingabemaske!B$9/3600*(1/(F211*E211))</f>
        <v>5.9656972408650269E-2</v>
      </c>
      <c r="H211" s="4">
        <f t="shared" si="60"/>
        <v>996.53953037448798</v>
      </c>
      <c r="I211" s="6">
        <f t="shared" si="61"/>
        <v>4180.6140039794391</v>
      </c>
      <c r="J211" s="12">
        <f t="shared" si="62"/>
        <v>0.61043005537021255</v>
      </c>
      <c r="K211" s="8">
        <f t="shared" si="63"/>
        <v>0.85239281456647342</v>
      </c>
      <c r="L211" s="10">
        <f t="shared" si="64"/>
        <v>8.5568205893433404E-7</v>
      </c>
      <c r="M211" s="10">
        <f t="shared" si="65"/>
        <v>2.7591776383459733E-4</v>
      </c>
      <c r="N211" s="12">
        <f t="shared" si="66"/>
        <v>5.8399767685973671</v>
      </c>
      <c r="O211" s="1">
        <f t="shared" si="77"/>
        <v>0.71074292229066904</v>
      </c>
      <c r="P211" s="12">
        <f t="shared" si="67"/>
        <v>0.67380961913543436</v>
      </c>
      <c r="Q211" s="10">
        <f>((9.807*Eingabemaske!$B$5^3)/(L211)^2)*M211*C211*N211</f>
        <v>53050402988.165634</v>
      </c>
      <c r="R211" s="10">
        <f t="shared" si="68"/>
        <v>34872.731357969409</v>
      </c>
      <c r="S211" s="10">
        <f t="shared" si="69"/>
        <v>37705198448.506485</v>
      </c>
      <c r="T211" s="14">
        <f t="shared" si="78"/>
        <v>1781.6846155736775</v>
      </c>
      <c r="U211" s="14">
        <f t="shared" si="70"/>
        <v>530.68989620578725</v>
      </c>
      <c r="V211" s="14">
        <f t="shared" si="71"/>
        <v>223.29625255928002</v>
      </c>
      <c r="W211" s="14">
        <f t="shared" si="72"/>
        <v>318.00454891565641</v>
      </c>
      <c r="X211" s="14">
        <f t="shared" si="73"/>
        <v>1787.8241511991862</v>
      </c>
      <c r="Y211" s="14">
        <f t="shared" si="79"/>
        <v>592.62154987174949</v>
      </c>
      <c r="Z211" s="14">
        <f t="shared" si="74"/>
        <v>2182.6831912174448</v>
      </c>
      <c r="AA211" s="14">
        <f t="shared" si="75"/>
        <v>723.50801100358649</v>
      </c>
    </row>
    <row r="212" spans="2:27" x14ac:dyDescent="0.45">
      <c r="B212" s="4">
        <f>Temperaturverlauf!F211-Temperaturverlauf!E211</f>
        <v>5.5202637705168627</v>
      </c>
      <c r="C212" s="4">
        <f t="shared" si="76"/>
        <v>5.5202637705168627</v>
      </c>
      <c r="D212" s="14">
        <f>Temperaturverlauf!F211</f>
        <v>26.702031848065104</v>
      </c>
      <c r="E212">
        <f>Eingabemaske!$B$5</f>
        <v>0.745</v>
      </c>
      <c r="F212">
        <f>IF(Eingabemaske!$B$3="horizontal_Breite",Eingabemaske!$B$6,Eingabemaske!$B$7)</f>
        <v>0.5</v>
      </c>
      <c r="G212" s="4">
        <f>Eingabemaske!B$9/3600*(1/(F212*E212))</f>
        <v>5.9656972408650269E-2</v>
      </c>
      <c r="H212" s="4">
        <f t="shared" si="60"/>
        <v>996.60992644888438</v>
      </c>
      <c r="I212" s="6">
        <f t="shared" si="61"/>
        <v>4180.7004207305554</v>
      </c>
      <c r="J212" s="12">
        <f t="shared" si="62"/>
        <v>0.61000103254346771</v>
      </c>
      <c r="K212" s="8">
        <f t="shared" si="63"/>
        <v>0.85726315237640394</v>
      </c>
      <c r="L212" s="10">
        <f t="shared" si="64"/>
        <v>8.6049947632403845E-7</v>
      </c>
      <c r="M212" s="10">
        <f t="shared" si="65"/>
        <v>2.7351659041894921E-4</v>
      </c>
      <c r="N212" s="12">
        <f t="shared" si="66"/>
        <v>5.877522453176228</v>
      </c>
      <c r="O212" s="1">
        <f t="shared" si="77"/>
        <v>0.71152206045949495</v>
      </c>
      <c r="P212" s="12">
        <f t="shared" si="67"/>
        <v>0.67466886996101205</v>
      </c>
      <c r="Q212" s="10">
        <f>((9.807*Eingabemaske!$B$5^3)/(L212)^2)*M212*C212*N212</f>
        <v>48600593579.037086</v>
      </c>
      <c r="R212" s="10">
        <f t="shared" si="68"/>
        <v>34677.05961672018</v>
      </c>
      <c r="S212" s="10">
        <f t="shared" si="69"/>
        <v>34580394482.910965</v>
      </c>
      <c r="T212" s="14">
        <f t="shared" si="78"/>
        <v>1731.03985647783</v>
      </c>
      <c r="U212" s="14">
        <f t="shared" si="70"/>
        <v>516.17103952117532</v>
      </c>
      <c r="V212" s="14">
        <f t="shared" si="71"/>
        <v>223.14507748547922</v>
      </c>
      <c r="W212" s="14">
        <f t="shared" si="72"/>
        <v>317.20101041905718</v>
      </c>
      <c r="X212" s="14">
        <f t="shared" si="73"/>
        <v>1737.5047240618792</v>
      </c>
      <c r="Y212" s="14">
        <f t="shared" si="79"/>
        <v>580.73824319672929</v>
      </c>
      <c r="Z212" s="14">
        <f t="shared" si="74"/>
        <v>2119.7593514537984</v>
      </c>
      <c r="AA212" s="14">
        <f t="shared" si="75"/>
        <v>708.50185597496863</v>
      </c>
    </row>
    <row r="213" spans="2:27" x14ac:dyDescent="0.45">
      <c r="B213" s="4">
        <f>Temperaturverlauf!F212-Temperaturverlauf!E212</f>
        <v>5.0851928478505961</v>
      </c>
      <c r="C213" s="4">
        <f t="shared" si="76"/>
        <v>5.0851928478505961</v>
      </c>
      <c r="D213" s="14">
        <f>Temperaturverlauf!F212</f>
        <v>26.464623478767805</v>
      </c>
      <c r="E213">
        <f>Eingabemaske!$B$5</f>
        <v>0.745</v>
      </c>
      <c r="F213">
        <f>IF(Eingabemaske!$B$3="horizontal_Breite",Eingabemaske!$B$6,Eingabemaske!$B$7)</f>
        <v>0.5</v>
      </c>
      <c r="G213" s="4">
        <f>Eingabemaske!B$9/3600*(1/(F213*E213))</f>
        <v>5.9656972408650269E-2</v>
      </c>
      <c r="H213" s="4">
        <f t="shared" si="60"/>
        <v>996.67421754829229</v>
      </c>
      <c r="I213" s="6">
        <f t="shared" si="61"/>
        <v>4180.7826399147143</v>
      </c>
      <c r="J213" s="12">
        <f t="shared" si="62"/>
        <v>0.60960486164160554</v>
      </c>
      <c r="K213" s="8">
        <f t="shared" si="63"/>
        <v>0.86178935460633399</v>
      </c>
      <c r="L213" s="10">
        <f t="shared" si="64"/>
        <v>8.649766732695558E-7</v>
      </c>
      <c r="M213" s="10">
        <f t="shared" si="65"/>
        <v>2.7129496585162632E-4</v>
      </c>
      <c r="N213" s="12">
        <f t="shared" si="66"/>
        <v>5.9124405456079332</v>
      </c>
      <c r="O213" s="1">
        <f t="shared" si="77"/>
        <v>0.71224095146863486</v>
      </c>
      <c r="P213" s="12">
        <f t="shared" si="67"/>
        <v>0.67546184103354212</v>
      </c>
      <c r="Q213" s="10">
        <f>((9.807*Eingabemaske!$B$5^3)/(L213)^2)*M213*C213*N213</f>
        <v>44209148646.193222</v>
      </c>
      <c r="R213" s="10">
        <f t="shared" si="68"/>
        <v>34497.157558793639</v>
      </c>
      <c r="S213" s="10">
        <f t="shared" si="69"/>
        <v>31487566095.382973</v>
      </c>
      <c r="T213" s="14">
        <f t="shared" si="78"/>
        <v>1677.8125956271997</v>
      </c>
      <c r="U213" s="14">
        <f t="shared" si="70"/>
        <v>500.89794561718656</v>
      </c>
      <c r="V213" s="14">
        <f t="shared" si="71"/>
        <v>223.00537512271748</v>
      </c>
      <c r="W213" s="14">
        <f t="shared" si="72"/>
        <v>316.45925929806629</v>
      </c>
      <c r="X213" s="14">
        <f t="shared" si="73"/>
        <v>1684.6553045902276</v>
      </c>
      <c r="Y213" s="14">
        <f t="shared" si="79"/>
        <v>568.4625410417176</v>
      </c>
      <c r="Z213" s="14">
        <f t="shared" si="74"/>
        <v>2053.9481277370451</v>
      </c>
      <c r="AA213" s="14">
        <f t="shared" si="75"/>
        <v>693.07505736034352</v>
      </c>
    </row>
    <row r="214" spans="2:27" x14ac:dyDescent="0.45">
      <c r="B214" s="4">
        <f>Temperaturverlauf!F213-Temperaturverlauf!E213</f>
        <v>4.6429774915313047</v>
      </c>
      <c r="C214" s="4">
        <f t="shared" si="76"/>
        <v>4.6429774915313047</v>
      </c>
      <c r="D214" s="14">
        <f>Temperaturverlauf!F213</f>
        <v>26.247799067029202</v>
      </c>
      <c r="E214">
        <f>Eingabemaske!$B$5</f>
        <v>0.745</v>
      </c>
      <c r="F214">
        <f>IF(Eingabemaske!$B$3="horizontal_Breite",Eingabemaske!$B$6,Eingabemaske!$B$7)</f>
        <v>0.5</v>
      </c>
      <c r="G214" s="4">
        <f>Eingabemaske!B$9/3600*(1/(F214*E214))</f>
        <v>5.9656972408650269E-2</v>
      </c>
      <c r="H214" s="4">
        <f t="shared" si="60"/>
        <v>996.73246532596522</v>
      </c>
      <c r="I214" s="6">
        <f t="shared" si="61"/>
        <v>4180.8599466677724</v>
      </c>
      <c r="J214" s="12">
        <f t="shared" si="62"/>
        <v>0.60924224243509439</v>
      </c>
      <c r="K214" s="8">
        <f t="shared" si="63"/>
        <v>0.86595675473840839</v>
      </c>
      <c r="L214" s="10">
        <f t="shared" si="64"/>
        <v>8.6909910713685936E-7</v>
      </c>
      <c r="M214" s="10">
        <f t="shared" si="65"/>
        <v>2.6925777707820399E-4</v>
      </c>
      <c r="N214" s="12">
        <f t="shared" si="66"/>
        <v>5.9446120778098956</v>
      </c>
      <c r="O214" s="1">
        <f t="shared" si="77"/>
        <v>0.71289848011858759</v>
      </c>
      <c r="P214" s="12">
        <f t="shared" si="67"/>
        <v>0.67618726255593142</v>
      </c>
      <c r="Q214" s="10">
        <f>((9.807*Eingabemaske!$B$5^3)/(L214)^2)*M214*C214*N214</f>
        <v>39898332003.59539</v>
      </c>
      <c r="R214" s="10">
        <f t="shared" si="68"/>
        <v>34333.147040766249</v>
      </c>
      <c r="S214" s="10">
        <f t="shared" si="69"/>
        <v>28443460244.629955</v>
      </c>
      <c r="T214" s="14">
        <f t="shared" si="78"/>
        <v>1621.9018253681616</v>
      </c>
      <c r="U214" s="14">
        <f t="shared" si="70"/>
        <v>484.83991978665966</v>
      </c>
      <c r="V214" s="14">
        <f t="shared" si="71"/>
        <v>222.87741359362371</v>
      </c>
      <c r="W214" s="14">
        <f t="shared" si="72"/>
        <v>315.78053146966334</v>
      </c>
      <c r="X214" s="14">
        <f t="shared" si="73"/>
        <v>1629.1858313279461</v>
      </c>
      <c r="Y214" s="14">
        <f t="shared" si="79"/>
        <v>555.82018455624404</v>
      </c>
      <c r="Z214" s="14">
        <f t="shared" si="74"/>
        <v>1985.1376584434427</v>
      </c>
      <c r="AA214" s="14">
        <f t="shared" si="75"/>
        <v>677.2582712594683</v>
      </c>
    </row>
    <row r="215" spans="2:27" x14ac:dyDescent="0.45">
      <c r="B215" s="4">
        <f>Temperaturverlauf!F214-Temperaturverlauf!E214</f>
        <v>4.1975618349623147</v>
      </c>
      <c r="C215" s="4">
        <f t="shared" si="76"/>
        <v>4.1975618349623147</v>
      </c>
      <c r="D215" s="14">
        <f>Temperaturverlauf!F214</f>
        <v>26.051646244700667</v>
      </c>
      <c r="E215">
        <f>Eingabemaske!$B$5</f>
        <v>0.745</v>
      </c>
      <c r="F215">
        <f>IF(Eingabemaske!$B$3="horizontal_Breite",Eingabemaske!$B$6,Eingabemaske!$B$7)</f>
        <v>0.5</v>
      </c>
      <c r="G215" s="4">
        <f>Eingabemaske!B$9/3600*(1/(F215*E215))</f>
        <v>5.9656972408650269E-2</v>
      </c>
      <c r="H215" s="4">
        <f t="shared" si="60"/>
        <v>996.78477254203926</v>
      </c>
      <c r="I215" s="6">
        <f t="shared" si="61"/>
        <v>4180.9317268638652</v>
      </c>
      <c r="J215" s="12">
        <f t="shared" si="62"/>
        <v>0.60891354182139168</v>
      </c>
      <c r="K215" s="8">
        <f t="shared" si="63"/>
        <v>0.86975480960089302</v>
      </c>
      <c r="L215" s="10">
        <f t="shared" si="64"/>
        <v>8.7285631321266717E-7</v>
      </c>
      <c r="M215" s="10">
        <f t="shared" si="65"/>
        <v>2.6740801582204952E-4</v>
      </c>
      <c r="N215" s="12">
        <f t="shared" si="66"/>
        <v>5.9739501656835561</v>
      </c>
      <c r="O215" s="1">
        <f t="shared" si="77"/>
        <v>0.71349411895557535</v>
      </c>
      <c r="P215" s="12">
        <f t="shared" si="67"/>
        <v>0.67684451591306605</v>
      </c>
      <c r="Q215" s="10">
        <f>((9.807*Eingabemaske!$B$5^3)/(L215)^2)*M215*C215*N215</f>
        <v>35690497204.23201</v>
      </c>
      <c r="R215" s="10">
        <f t="shared" si="68"/>
        <v>34185.014567605627</v>
      </c>
      <c r="S215" s="10">
        <f t="shared" si="69"/>
        <v>25464959857.819942</v>
      </c>
      <c r="T215" s="14">
        <f t="shared" si="78"/>
        <v>1563.1887409172184</v>
      </c>
      <c r="U215" s="14">
        <f t="shared" si="70"/>
        <v>467.96087005696199</v>
      </c>
      <c r="V215" s="14">
        <f t="shared" si="71"/>
        <v>222.76134383659152</v>
      </c>
      <c r="W215" s="14">
        <f t="shared" si="72"/>
        <v>315.16545007147744</v>
      </c>
      <c r="X215" s="14">
        <f t="shared" si="73"/>
        <v>1570.9916908664597</v>
      </c>
      <c r="Y215" s="14">
        <f t="shared" si="79"/>
        <v>542.84329466564645</v>
      </c>
      <c r="Z215" s="14">
        <f t="shared" si="74"/>
        <v>1913.1962293149456</v>
      </c>
      <c r="AA215" s="14">
        <f t="shared" si="75"/>
        <v>661.08926641770427</v>
      </c>
    </row>
    <row r="216" spans="2:27" x14ac:dyDescent="0.45">
      <c r="B216" s="4">
        <f>Temperaturverlauf!F215-Temperaturverlauf!E215</f>
        <v>3.7531018526506976</v>
      </c>
      <c r="C216" s="4">
        <f t="shared" si="76"/>
        <v>3.7531018526506976</v>
      </c>
      <c r="D216" s="14">
        <f>Temperaturverlauf!F215</f>
        <v>25.876056030086708</v>
      </c>
      <c r="E216">
        <f>Eingabemaske!$B$5</f>
        <v>0.745</v>
      </c>
      <c r="F216">
        <f>IF(Eingabemaske!$B$3="horizontal_Breite",Eingabemaske!$B$6,Eingabemaske!$B$7)</f>
        <v>0.5</v>
      </c>
      <c r="G216" s="4">
        <f>Eingabemaske!B$9/3600*(1/(F216*E216))</f>
        <v>5.9656972408650269E-2</v>
      </c>
      <c r="H216" s="4">
        <f t="shared" si="60"/>
        <v>996.831283204339</v>
      </c>
      <c r="I216" s="6">
        <f t="shared" si="61"/>
        <v>4180.9974834799405</v>
      </c>
      <c r="J216" s="12">
        <f t="shared" si="62"/>
        <v>0.60861877500000383</v>
      </c>
      <c r="K216" s="8">
        <f t="shared" si="63"/>
        <v>0.8731774754616568</v>
      </c>
      <c r="L216" s="10">
        <f t="shared" si="64"/>
        <v>8.7624227822190264E-7</v>
      </c>
      <c r="M216" s="10">
        <f t="shared" si="65"/>
        <v>2.6574664439093121E-4</v>
      </c>
      <c r="N216" s="12">
        <f t="shared" si="66"/>
        <v>6.000403051383886</v>
      </c>
      <c r="O216" s="1">
        <f t="shared" si="77"/>
        <v>0.71402796133884161</v>
      </c>
      <c r="P216" s="12">
        <f t="shared" si="67"/>
        <v>0.67743367082363193</v>
      </c>
      <c r="Q216" s="10">
        <f>((9.807*Eingabemaske!$B$5^3)/(L216)^2)*M216*C216*N216</f>
        <v>31607864074.580418</v>
      </c>
      <c r="R216" s="10">
        <f t="shared" si="68"/>
        <v>34052.605586716185</v>
      </c>
      <c r="S216" s="10">
        <f t="shared" si="69"/>
        <v>22568898747.447868</v>
      </c>
      <c r="T216" s="14">
        <f t="shared" si="78"/>
        <v>1501.5295231191949</v>
      </c>
      <c r="U216" s="14">
        <f t="shared" si="70"/>
        <v>450.21714150533631</v>
      </c>
      <c r="V216" s="14">
        <f t="shared" si="71"/>
        <v>222.65719207578675</v>
      </c>
      <c r="W216" s="14">
        <f t="shared" si="72"/>
        <v>314.6139899265786</v>
      </c>
      <c r="X216" s="14">
        <f t="shared" si="73"/>
        <v>1509.9478018278105</v>
      </c>
      <c r="Y216" s="14">
        <f t="shared" si="79"/>
        <v>529.57141832190973</v>
      </c>
      <c r="Z216" s="14">
        <f t="shared" si="74"/>
        <v>1837.9651629247812</v>
      </c>
      <c r="AA216" s="14">
        <f t="shared" si="75"/>
        <v>644.61421578819056</v>
      </c>
    </row>
    <row r="217" spans="2:27" x14ac:dyDescent="0.45">
      <c r="B217" s="4">
        <f>Temperaturverlauf!F216-Temperaturverlauf!E216</f>
        <v>3.3138874021132949</v>
      </c>
      <c r="C217" s="4">
        <f t="shared" si="76"/>
        <v>3.3138874021132949</v>
      </c>
      <c r="D217" s="14">
        <f>Temperaturverlauf!F216</f>
        <v>25.720717844434073</v>
      </c>
      <c r="E217">
        <f>Eingabemaske!$B$5</f>
        <v>0.745</v>
      </c>
      <c r="F217">
        <f>IF(Eingabemaske!$B$3="horizontal_Breite",Eingabemaske!$B$6,Eingabemaske!$B$7)</f>
        <v>0.5</v>
      </c>
      <c r="G217" s="4">
        <f>Eingabemaske!B$9/3600*(1/(F217*E217))</f>
        <v>5.9656972408650269E-2</v>
      </c>
      <c r="H217" s="4">
        <f t="shared" si="60"/>
        <v>996.8721820284959</v>
      </c>
      <c r="I217" s="6">
        <f t="shared" si="61"/>
        <v>4181.0568491510467</v>
      </c>
      <c r="J217" s="12">
        <f t="shared" si="62"/>
        <v>0.60835759479813234</v>
      </c>
      <c r="K217" s="8">
        <f t="shared" si="63"/>
        <v>0.87622346571586585</v>
      </c>
      <c r="L217" s="10">
        <f t="shared" si="64"/>
        <v>8.7925569661696112E-7</v>
      </c>
      <c r="M217" s="10">
        <f t="shared" si="65"/>
        <v>2.6427251106957763E-4</v>
      </c>
      <c r="N217" s="12">
        <f t="shared" si="66"/>
        <v>6.023956210852762</v>
      </c>
      <c r="O217" s="1">
        <f t="shared" si="77"/>
        <v>0.71450074022886545</v>
      </c>
      <c r="P217" s="12">
        <f t="shared" si="67"/>
        <v>0.67795550659487258</v>
      </c>
      <c r="Q217" s="10">
        <f>((9.807*Eingabemaske!$B$5^3)/(L217)^2)*M217*C217*N217</f>
        <v>27672357369.346371</v>
      </c>
      <c r="R217" s="10">
        <f t="shared" si="68"/>
        <v>33935.621782074886</v>
      </c>
      <c r="S217" s="10">
        <f t="shared" si="69"/>
        <v>19771919824.275681</v>
      </c>
      <c r="T217" s="14">
        <f t="shared" si="78"/>
        <v>1436.7461209335384</v>
      </c>
      <c r="U217" s="14">
        <f t="shared" si="70"/>
        <v>431.55473689768684</v>
      </c>
      <c r="V217" s="14">
        <f t="shared" si="71"/>
        <v>222.56485526421221</v>
      </c>
      <c r="W217" s="14">
        <f t="shared" si="72"/>
        <v>314.12545706393377</v>
      </c>
      <c r="X217" s="14">
        <f t="shared" si="73"/>
        <v>1445.9013686764463</v>
      </c>
      <c r="Y217" s="14">
        <f t="shared" si="79"/>
        <v>516.05301824983474</v>
      </c>
      <c r="Z217" s="14">
        <f t="shared" si="74"/>
        <v>1759.2501579266609</v>
      </c>
      <c r="AA217" s="14">
        <f t="shared" si="75"/>
        <v>627.88954594157235</v>
      </c>
    </row>
    <row r="218" spans="2:27" x14ac:dyDescent="0.45">
      <c r="B218" s="4">
        <f>Temperaturverlauf!F217-Temperaturverlauf!E217</f>
        <v>2.8842629493728253</v>
      </c>
      <c r="C218" s="4">
        <f t="shared" si="76"/>
        <v>2.8842629493728253</v>
      </c>
      <c r="D218" s="14">
        <f>Temperaturverlauf!F217</f>
        <v>25.585118952167932</v>
      </c>
      <c r="E218">
        <f>Eingabemaske!$B$5</f>
        <v>0.745</v>
      </c>
      <c r="F218">
        <f>IF(Eingabemaske!$B$3="horizontal_Breite",Eingabemaske!$B$6,Eingabemaske!$B$7)</f>
        <v>0.5</v>
      </c>
      <c r="G218" s="4">
        <f>Eingabemaske!B$9/3600*(1/(F218*E218))</f>
        <v>5.9656972408650269E-2</v>
      </c>
      <c r="H218" s="4">
        <f t="shared" si="60"/>
        <v>996.90769328862655</v>
      </c>
      <c r="I218" s="6">
        <f t="shared" si="61"/>
        <v>4181.1095943613136</v>
      </c>
      <c r="J218" s="12">
        <f t="shared" si="62"/>
        <v>0.60812928932104093</v>
      </c>
      <c r="K218" s="8">
        <f t="shared" si="63"/>
        <v>0.87889638122242664</v>
      </c>
      <c r="L218" s="10">
        <f t="shared" si="64"/>
        <v>8.8190010069946342E-7</v>
      </c>
      <c r="M218" s="10">
        <f t="shared" si="65"/>
        <v>2.6298231737132246E-4</v>
      </c>
      <c r="N218" s="12">
        <f t="shared" si="66"/>
        <v>6.0446334512471092</v>
      </c>
      <c r="O218" s="1">
        <f t="shared" si="77"/>
        <v>0.71491383238546147</v>
      </c>
      <c r="P218" s="12">
        <f t="shared" si="67"/>
        <v>0.67841151711391467</v>
      </c>
      <c r="Q218" s="10">
        <f>((9.807*Eingabemaske!$B$5^3)/(L218)^2)*M218*C218*N218</f>
        <v>23905486064.856201</v>
      </c>
      <c r="R218" s="10">
        <f t="shared" si="68"/>
        <v>33833.621359193981</v>
      </c>
      <c r="S218" s="10">
        <f t="shared" si="69"/>
        <v>17090362657.663591</v>
      </c>
      <c r="T218" s="14">
        <f t="shared" si="78"/>
        <v>1368.613582905899</v>
      </c>
      <c r="U218" s="14">
        <f t="shared" si="70"/>
        <v>411.90548682573058</v>
      </c>
      <c r="V218" s="14">
        <f t="shared" si="71"/>
        <v>222.48409960325617</v>
      </c>
      <c r="W218" s="14">
        <f t="shared" si="72"/>
        <v>313.69848366009188</v>
      </c>
      <c r="X218" s="14">
        <f t="shared" si="73"/>
        <v>1378.6622985956587</v>
      </c>
      <c r="Y218" s="14">
        <f t="shared" si="79"/>
        <v>502.34744377231414</v>
      </c>
      <c r="Z218" s="14">
        <f t="shared" si="74"/>
        <v>1676.8098477173814</v>
      </c>
      <c r="AA218" s="14">
        <f t="shared" si="75"/>
        <v>610.98438794699791</v>
      </c>
    </row>
    <row r="219" spans="2:27" x14ac:dyDescent="0.45">
      <c r="B219" s="4">
        <f>Temperaturverlauf!F218-Temperaturverlauf!E218</f>
        <v>2.4685482935839751</v>
      </c>
      <c r="C219" s="4">
        <f t="shared" si="76"/>
        <v>2.4685482935839751</v>
      </c>
      <c r="D219" s="14">
        <f>Temperaturverlauf!F218</f>
        <v>25.468548293583975</v>
      </c>
      <c r="E219">
        <f>Eingabemaske!$B$5</f>
        <v>0.745</v>
      </c>
      <c r="F219">
        <f>IF(Eingabemaske!$B$3="horizontal_Breite",Eingabemaske!$B$6,Eingabemaske!$B$7)</f>
        <v>0.5</v>
      </c>
      <c r="G219" s="4">
        <f>Eingabemaske!B$9/3600*(1/(F219*E219))</f>
        <v>5.9656972408650269E-2</v>
      </c>
      <c r="H219" s="4">
        <f t="shared" si="60"/>
        <v>996.93807911113686</v>
      </c>
      <c r="I219" s="6">
        <f t="shared" si="61"/>
        <v>4181.1556309512907</v>
      </c>
      <c r="J219" s="12">
        <f t="shared" si="62"/>
        <v>0.60793278790919092</v>
      </c>
      <c r="K219" s="8">
        <f t="shared" si="63"/>
        <v>0.88120470901170334</v>
      </c>
      <c r="L219" s="10">
        <f t="shared" si="64"/>
        <v>8.8418386027205803E-7</v>
      </c>
      <c r="M219" s="10">
        <f t="shared" si="65"/>
        <v>2.6187063792337671E-4</v>
      </c>
      <c r="N219" s="12">
        <f t="shared" si="66"/>
        <v>6.0624969610478265</v>
      </c>
      <c r="O219" s="1">
        <f t="shared" si="77"/>
        <v>0.71526924798676339</v>
      </c>
      <c r="P219" s="12">
        <f t="shared" si="67"/>
        <v>0.67880389957597809</v>
      </c>
      <c r="Q219" s="10">
        <f>((9.807*Eingabemaske!$B$5^3)/(L219)^2)*M219*C219*N219</f>
        <v>20328240745.49337</v>
      </c>
      <c r="R219" s="10">
        <f t="shared" si="68"/>
        <v>33746.022275214607</v>
      </c>
      <c r="S219" s="10">
        <f t="shared" si="69"/>
        <v>14540165470.922926</v>
      </c>
      <c r="T219" s="14">
        <f t="shared" si="78"/>
        <v>1296.8414088814823</v>
      </c>
      <c r="U219" s="14">
        <f t="shared" si="70"/>
        <v>391.18140783602092</v>
      </c>
      <c r="V219" s="14">
        <f t="shared" si="71"/>
        <v>222.41456216199137</v>
      </c>
      <c r="W219" s="14">
        <f t="shared" si="72"/>
        <v>313.33103841111841</v>
      </c>
      <c r="X219" s="14">
        <f t="shared" si="73"/>
        <v>1307.9895700530803</v>
      </c>
      <c r="Y219" s="14">
        <f t="shared" si="79"/>
        <v>488.52739912320095</v>
      </c>
      <c r="Z219" s="14">
        <f t="shared" si="74"/>
        <v>1590.3394917570263</v>
      </c>
      <c r="AA219" s="14">
        <f t="shared" si="75"/>
        <v>593.9836474379872</v>
      </c>
    </row>
    <row r="220" spans="2:27" x14ac:dyDescent="0.45">
      <c r="B220" s="4">
        <f>Temperaturverlauf!F219-Temperaturverlauf!E219</f>
        <v>2.0709606010250354</v>
      </c>
      <c r="C220" s="4">
        <f t="shared" si="76"/>
        <v>2.0709606010250354</v>
      </c>
      <c r="D220" s="14">
        <f>Temperaturverlauf!F219</f>
        <v>25.370104598229926</v>
      </c>
      <c r="E220">
        <f>Eingabemaske!$B$5</f>
        <v>0.745</v>
      </c>
      <c r="F220">
        <f>IF(Eingabemaske!$B$3="horizontal_Breite",Eingabemaske!$B$6,Eingabemaske!$B$7)</f>
        <v>0.5</v>
      </c>
      <c r="G220" s="4">
        <f>Eingabemaske!B$9/3600*(1/(F220*E220))</f>
        <v>5.9656972408650269E-2</v>
      </c>
      <c r="H220" s="4">
        <f t="shared" si="60"/>
        <v>996.96363724485354</v>
      </c>
      <c r="I220" s="6">
        <f t="shared" si="61"/>
        <v>4181.1950108742285</v>
      </c>
      <c r="J220" s="12">
        <f t="shared" si="62"/>
        <v>0.60776667519243588</v>
      </c>
      <c r="K220" s="8">
        <f t="shared" si="63"/>
        <v>0.88316168999440159</v>
      </c>
      <c r="L220" s="10">
        <f t="shared" si="64"/>
        <v>8.8612005239759459E-7</v>
      </c>
      <c r="M220" s="10">
        <f t="shared" si="65"/>
        <v>2.6092999221184683E-4</v>
      </c>
      <c r="N220" s="12">
        <f t="shared" si="66"/>
        <v>6.0776463158912106</v>
      </c>
      <c r="O220" s="1">
        <f t="shared" si="77"/>
        <v>0.71556960600589758</v>
      </c>
      <c r="P220" s="12">
        <f t="shared" si="67"/>
        <v>0.67913552732084503</v>
      </c>
      <c r="Q220" s="10">
        <f>((9.807*Eingabemaske!$B$5^3)/(L220)^2)*M220*C220*N220</f>
        <v>16960987169.099316</v>
      </c>
      <c r="R220" s="10">
        <f t="shared" si="68"/>
        <v>33672.108331556403</v>
      </c>
      <c r="S220" s="10">
        <f t="shared" si="69"/>
        <v>12136766906.063482</v>
      </c>
      <c r="T220" s="14">
        <f t="shared" si="78"/>
        <v>1221.0443078142466</v>
      </c>
      <c r="U220" s="14">
        <f t="shared" si="70"/>
        <v>369.26585848114763</v>
      </c>
      <c r="V220" s="14">
        <f t="shared" si="71"/>
        <v>222.3557555376031</v>
      </c>
      <c r="W220" s="14">
        <f t="shared" si="72"/>
        <v>313.02045198349339</v>
      </c>
      <c r="X220" s="14">
        <f t="shared" si="73"/>
        <v>1233.570527857587</v>
      </c>
      <c r="Y220" s="14">
        <f t="shared" si="79"/>
        <v>474.68188179816036</v>
      </c>
      <c r="Z220" s="14">
        <f t="shared" si="74"/>
        <v>1499.4461166627675</v>
      </c>
      <c r="AA220" s="14">
        <f t="shared" si="75"/>
        <v>576.9916581491135</v>
      </c>
    </row>
    <row r="221" spans="2:27" x14ac:dyDescent="0.45">
      <c r="B221" s="4">
        <f>Temperaturverlauf!F220-Temperaturverlauf!E220</f>
        <v>1.6955390284485858</v>
      </c>
      <c r="C221" s="4">
        <f t="shared" si="76"/>
        <v>1.6955390284485858</v>
      </c>
      <c r="D221" s="14">
        <f>Temperaturverlauf!F220</f>
        <v>25.288708586127807</v>
      </c>
      <c r="E221">
        <f>Eingabemaske!$B$5</f>
        <v>0.745</v>
      </c>
      <c r="F221">
        <f>IF(Eingabemaske!$B$3="horizontal_Breite",Eingabemaske!$B$6,Eingabemaske!$B$7)</f>
        <v>0.5</v>
      </c>
      <c r="G221" s="4">
        <f>Eingabemaske!B$9/3600*(1/(F221*E221))</f>
        <v>5.9656972408650269E-2</v>
      </c>
      <c r="H221" s="4">
        <f t="shared" si="60"/>
        <v>996.98469832338264</v>
      </c>
      <c r="I221" s="6">
        <f t="shared" si="61"/>
        <v>4181.2279203835642</v>
      </c>
      <c r="J221" s="12">
        <f t="shared" si="62"/>
        <v>0.60762921284348248</v>
      </c>
      <c r="K221" s="8">
        <f t="shared" si="63"/>
        <v>0.88478506117449951</v>
      </c>
      <c r="L221" s="10">
        <f t="shared" si="64"/>
        <v>8.8772620669186527E-7</v>
      </c>
      <c r="M221" s="10">
        <f t="shared" si="65"/>
        <v>2.6015096587727547E-4</v>
      </c>
      <c r="N221" s="12">
        <f t="shared" si="66"/>
        <v>6.0902164831947836</v>
      </c>
      <c r="O221" s="1">
        <f t="shared" si="77"/>
        <v>0.71581809600575441</v>
      </c>
      <c r="P221" s="12">
        <f t="shared" si="67"/>
        <v>0.67940990751698283</v>
      </c>
      <c r="Q221" s="10">
        <f>((9.807*Eingabemaske!$B$5^3)/(L221)^2)*M221*C221*N221</f>
        <v>13823336357.378225</v>
      </c>
      <c r="R221" s="10">
        <f t="shared" si="68"/>
        <v>33611.038007791547</v>
      </c>
      <c r="S221" s="10">
        <f t="shared" si="69"/>
        <v>9894994311.7856026</v>
      </c>
      <c r="T221" s="14">
        <f t="shared" si="78"/>
        <v>1140.6934189997262</v>
      </c>
      <c r="U221" s="14">
        <f t="shared" si="70"/>
        <v>345.9987977838133</v>
      </c>
      <c r="V221" s="14">
        <f t="shared" si="71"/>
        <v>222.30707541731314</v>
      </c>
      <c r="W221" s="14">
        <f t="shared" si="72"/>
        <v>312.76345683629484</v>
      </c>
      <c r="X221" s="14">
        <f t="shared" si="73"/>
        <v>1154.9874614173314</v>
      </c>
      <c r="Y221" s="14">
        <f t="shared" si="79"/>
        <v>460.91947884407921</v>
      </c>
      <c r="Z221" s="14">
        <f t="shared" si="74"/>
        <v>1403.6082440502103</v>
      </c>
      <c r="AA221" s="14">
        <f t="shared" si="75"/>
        <v>560.13628022851208</v>
      </c>
    </row>
    <row r="222" spans="2:27" x14ac:dyDescent="0.45">
      <c r="B222" s="4">
        <f>Temperaturverlauf!F221-Temperaturverlauf!E221</f>
        <v>1.3460731588152015</v>
      </c>
      <c r="C222" s="4">
        <f t="shared" si="76"/>
        <v>1.3460731588152015</v>
      </c>
      <c r="D222" s="14">
        <f>Temperaturverlauf!F221</f>
        <v>25.223118981379191</v>
      </c>
      <c r="E222">
        <f>Eingabemaske!$B$5</f>
        <v>0.745</v>
      </c>
      <c r="F222">
        <f>IF(Eingabemaske!$B$3="horizontal_Breite",Eingabemaske!$B$6,Eingabemaske!$B$7)</f>
        <v>0.5</v>
      </c>
      <c r="G222" s="4">
        <f>Eingabemaske!B$9/3600*(1/(F222*E222))</f>
        <v>5.9656972408650269E-2</v>
      </c>
      <c r="H222" s="4">
        <f t="shared" si="60"/>
        <v>997.00162262326694</v>
      </c>
      <c r="I222" s="6">
        <f t="shared" si="61"/>
        <v>4181.2546700641115</v>
      </c>
      <c r="J222" s="12">
        <f t="shared" si="62"/>
        <v>0.60751836844965268</v>
      </c>
      <c r="K222" s="8">
        <f t="shared" si="63"/>
        <v>0.88609668246405859</v>
      </c>
      <c r="L222" s="10">
        <f t="shared" si="64"/>
        <v>8.8902393614975266E-7</v>
      </c>
      <c r="M222" s="10">
        <f t="shared" si="65"/>
        <v>2.5952237777914297E-4</v>
      </c>
      <c r="N222" s="12">
        <f t="shared" si="66"/>
        <v>6.1003749063603516</v>
      </c>
      <c r="O222" s="1">
        <f t="shared" si="77"/>
        <v>0.71601842733132126</v>
      </c>
      <c r="P222" s="12">
        <f t="shared" si="67"/>
        <v>0.67963112479439125</v>
      </c>
      <c r="Q222" s="10">
        <f>((9.807*Eingabemaske!$B$5^3)/(L222)^2)*M222*C222*N222</f>
        <v>10933975269.101152</v>
      </c>
      <c r="R222" s="10">
        <f t="shared" si="68"/>
        <v>33561.855872667882</v>
      </c>
      <c r="S222" s="10">
        <f t="shared" si="69"/>
        <v>7828927776.6613674</v>
      </c>
      <c r="T222" s="14">
        <f t="shared" si="78"/>
        <v>1055.0292861899238</v>
      </c>
      <c r="U222" s="14">
        <f t="shared" si="70"/>
        <v>321.15050290318214</v>
      </c>
      <c r="V222" s="14">
        <f t="shared" si="71"/>
        <v>222.26781082387112</v>
      </c>
      <c r="W222" s="14">
        <f t="shared" si="72"/>
        <v>312.55624035833546</v>
      </c>
      <c r="X222" s="14">
        <f t="shared" si="73"/>
        <v>1071.660190074876</v>
      </c>
      <c r="Y222" s="14">
        <f t="shared" si="79"/>
        <v>447.37175298418674</v>
      </c>
      <c r="Z222" s="14">
        <f t="shared" si="74"/>
        <v>1302.1065004134666</v>
      </c>
      <c r="AA222" s="14">
        <f t="shared" si="75"/>
        <v>543.57311492682834</v>
      </c>
    </row>
    <row r="223" spans="2:27" x14ac:dyDescent="0.45">
      <c r="B223" s="4">
        <f>Temperaturverlauf!F222-Temperaturverlauf!E222</f>
        <v>1.0260363846755176</v>
      </c>
      <c r="C223" s="4">
        <f t="shared" si="76"/>
        <v>1.0260363846755176</v>
      </c>
      <c r="D223" s="14">
        <f>Temperaturverlauf!F222</f>
        <v>25.171951974937162</v>
      </c>
      <c r="E223">
        <f>Eingabemaske!$B$5</f>
        <v>0.745</v>
      </c>
      <c r="F223">
        <f>IF(Eingabemaske!$B$3="horizontal_Breite",Eingabemaske!$B$6,Eingabemaske!$B$7)</f>
        <v>0.5</v>
      </c>
      <c r="G223" s="4">
        <f>Eingabemaske!B$9/3600*(1/(F223*E223))</f>
        <v>5.9656972408650269E-2</v>
      </c>
      <c r="H223" s="4">
        <f t="shared" si="60"/>
        <v>997.01479631734207</v>
      </c>
      <c r="I223" s="6">
        <f t="shared" si="61"/>
        <v>4181.2756813163778</v>
      </c>
      <c r="J223" s="12">
        <f t="shared" si="62"/>
        <v>0.60743185073989148</v>
      </c>
      <c r="K223" s="8">
        <f t="shared" si="63"/>
        <v>0.88712206235985036</v>
      </c>
      <c r="L223" s="10">
        <f t="shared" si="64"/>
        <v>8.9003846764687244E-7</v>
      </c>
      <c r="M223" s="10">
        <f t="shared" si="65"/>
        <v>2.5903148765417443E-4</v>
      </c>
      <c r="N223" s="12">
        <f t="shared" si="66"/>
        <v>6.1083177833474007</v>
      </c>
      <c r="O223" s="1">
        <f t="shared" si="77"/>
        <v>0.71617476700023619</v>
      </c>
      <c r="P223" s="12">
        <f t="shared" si="67"/>
        <v>0.6798037722893715</v>
      </c>
      <c r="Q223" s="10">
        <f>((9.807*Eingabemaske!$B$5^3)/(L223)^2)*M223*C223*N223</f>
        <v>8310446985.4364462</v>
      </c>
      <c r="R223" s="10">
        <f t="shared" si="68"/>
        <v>33523.506357568665</v>
      </c>
      <c r="S223" s="10">
        <f t="shared" si="69"/>
        <v>5951732433.4627619</v>
      </c>
      <c r="T223" s="14">
        <f t="shared" si="78"/>
        <v>962.89342077932167</v>
      </c>
      <c r="U223" s="14">
        <f t="shared" si="70"/>
        <v>294.37071762702567</v>
      </c>
      <c r="V223" s="14">
        <f t="shared" si="71"/>
        <v>222.23715675096105</v>
      </c>
      <c r="W223" s="14">
        <f t="shared" si="72"/>
        <v>312.39450991707179</v>
      </c>
      <c r="X223" s="14">
        <f t="shared" si="73"/>
        <v>982.74008683019133</v>
      </c>
      <c r="Y223" s="14">
        <f t="shared" si="79"/>
        <v>434.1961687304069</v>
      </c>
      <c r="Z223" s="14">
        <f t="shared" si="74"/>
        <v>1193.8952594790896</v>
      </c>
      <c r="AA223" s="14">
        <f t="shared" si="75"/>
        <v>527.48916471216251</v>
      </c>
    </row>
    <row r="224" spans="2:27" x14ac:dyDescent="0.45">
      <c r="B224" s="4">
        <f>Temperaturverlauf!F223-Temperaturverlauf!E223</f>
        <v>0.73852524463135438</v>
      </c>
      <c r="C224" s="4">
        <f t="shared" si="76"/>
        <v>0.73852524463135438</v>
      </c>
      <c r="D224" s="14">
        <f>Temperaturverlauf!F223</f>
        <v>25.133703669133457</v>
      </c>
      <c r="E224">
        <f>Eingabemaske!$B$5</f>
        <v>0.745</v>
      </c>
      <c r="F224">
        <f>IF(Eingabemaske!$B$3="horizontal_Breite",Eingabemaske!$B$6,Eingabemaske!$B$7)</f>
        <v>0.5</v>
      </c>
      <c r="G224" s="4">
        <f>Eingabemaske!B$9/3600*(1/(F224*E224))</f>
        <v>5.9656972408650269E-2</v>
      </c>
      <c r="H224" s="4">
        <f t="shared" si="60"/>
        <v>997.02462723119606</v>
      </c>
      <c r="I224" s="6">
        <f t="shared" si="61"/>
        <v>4181.2914700601395</v>
      </c>
      <c r="J224" s="12">
        <f t="shared" si="62"/>
        <v>0.6073671502056005</v>
      </c>
      <c r="K224" s="8">
        <f t="shared" si="63"/>
        <v>0.88788980052656685</v>
      </c>
      <c r="L224" s="10">
        <f t="shared" si="64"/>
        <v>8.9079809002221266E-7</v>
      </c>
      <c r="M224" s="10">
        <f t="shared" si="65"/>
        <v>2.5866423780776553E-4</v>
      </c>
      <c r="N224" s="12">
        <f t="shared" si="66"/>
        <v>6.11426568500955</v>
      </c>
      <c r="O224" s="1">
        <f t="shared" si="77"/>
        <v>0.71629166794682175</v>
      </c>
      <c r="P224" s="12">
        <f t="shared" si="67"/>
        <v>0.67993287196105401</v>
      </c>
      <c r="Q224" s="10">
        <f>((9.807*Eingabemaske!$B$5^3)/(L224)^2)*M224*C224*N224</f>
        <v>5968874934.0051737</v>
      </c>
      <c r="R224" s="10">
        <f t="shared" si="68"/>
        <v>33494.849609828685</v>
      </c>
      <c r="S224" s="10">
        <f t="shared" si="69"/>
        <v>4275455382.2445416</v>
      </c>
      <c r="T224" s="14">
        <f t="shared" si="78"/>
        <v>862.36518000201124</v>
      </c>
      <c r="U224" s="14">
        <f t="shared" si="70"/>
        <v>265.0790059783215</v>
      </c>
      <c r="V224" s="14">
        <f t="shared" si="71"/>
        <v>222.21422881644284</v>
      </c>
      <c r="W224" s="14">
        <f t="shared" si="72"/>
        <v>312.27356803958941</v>
      </c>
      <c r="X224" s="14">
        <f t="shared" si="73"/>
        <v>886.89571029960018</v>
      </c>
      <c r="Y224" s="14">
        <f t="shared" si="79"/>
        <v>421.57748311662652</v>
      </c>
      <c r="Z224" s="14">
        <f t="shared" si="74"/>
        <v>1077.3426401884801</v>
      </c>
      <c r="AA224" s="14">
        <f t="shared" si="75"/>
        <v>512.10462902279028</v>
      </c>
    </row>
    <row r="225" spans="2:27" x14ac:dyDescent="0.45">
      <c r="B225" s="4">
        <f>Temperaturverlauf!F224-Temperaturverlauf!E224</f>
        <v>0.4862055109776442</v>
      </c>
      <c r="C225" s="4">
        <f t="shared" si="76"/>
        <v>0.4862055109776442</v>
      </c>
      <c r="D225" s="14">
        <f>Temperaturverlauf!F224</f>
        <v>25.106774880060435</v>
      </c>
      <c r="E225">
        <f>Eingabemaske!$B$5</f>
        <v>0.745</v>
      </c>
      <c r="F225">
        <f>IF(Eingabemaske!$B$3="horizontal_Breite",Eingabemaske!$B$6,Eingabemaske!$B$7)</f>
        <v>0.5</v>
      </c>
      <c r="G225" s="4">
        <f>Eingabemaske!B$9/3600*(1/(F225*E225))</f>
        <v>5.9656972408650269E-2</v>
      </c>
      <c r="H225" s="4">
        <f t="shared" si="60"/>
        <v>997.03154014198128</v>
      </c>
      <c r="I225" s="6">
        <f t="shared" si="61"/>
        <v>4181.3026285478454</v>
      </c>
      <c r="J225" s="12">
        <f t="shared" si="62"/>
        <v>0.60732158387953716</v>
      </c>
      <c r="K225" s="8">
        <f t="shared" si="63"/>
        <v>0.88843096935978882</v>
      </c>
      <c r="L225" s="10">
        <f t="shared" si="64"/>
        <v>8.9133354164463247E-7</v>
      </c>
      <c r="M225" s="10">
        <f t="shared" si="65"/>
        <v>2.5840552057762188E-4</v>
      </c>
      <c r="N225" s="12">
        <f t="shared" si="66"/>
        <v>6.1184586905028215</v>
      </c>
      <c r="O225" s="1">
        <f t="shared" si="77"/>
        <v>0.71637398977059663</v>
      </c>
      <c r="P225" s="12">
        <f t="shared" si="67"/>
        <v>0.68002378658940654</v>
      </c>
      <c r="Q225" s="10">
        <f>((9.807*Eingabemaske!$B$5^3)/(L225)^2)*M225*C225*N225</f>
        <v>3923631306.9145713</v>
      </c>
      <c r="R225" s="10">
        <f t="shared" si="68"/>
        <v>33474.679030868312</v>
      </c>
      <c r="S225" s="10">
        <f t="shared" si="69"/>
        <v>2810787413.7232118</v>
      </c>
      <c r="T225" s="14">
        <f t="shared" si="78"/>
        <v>749.84773919968654</v>
      </c>
      <c r="U225" s="14">
        <f t="shared" si="70"/>
        <v>232.18851334625697</v>
      </c>
      <c r="V225" s="14">
        <f t="shared" si="71"/>
        <v>222.19807945957427</v>
      </c>
      <c r="W225" s="14">
        <f t="shared" si="72"/>
        <v>312.18839542874264</v>
      </c>
      <c r="X225" s="14">
        <f t="shared" si="73"/>
        <v>781.82079625803908</v>
      </c>
      <c r="Y225" s="14">
        <f t="shared" si="79"/>
        <v>409.72537920658192</v>
      </c>
      <c r="Z225" s="14">
        <f t="shared" si="74"/>
        <v>949.63328858678642</v>
      </c>
      <c r="AA225" s="14">
        <f t="shared" si="75"/>
        <v>497.6701325107706</v>
      </c>
    </row>
    <row r="226" spans="2:27" x14ac:dyDescent="0.45">
      <c r="B226" s="4">
        <f>Temperaturverlauf!F225-Temperaturverlauf!E225</f>
        <v>0.27126541389984382</v>
      </c>
      <c r="C226" s="4">
        <f t="shared" si="76"/>
        <v>0.27126541389984382</v>
      </c>
      <c r="D226" s="14">
        <f>Temperaturverlauf!F225</f>
        <v>25.089497336351602</v>
      </c>
      <c r="E226">
        <f>Eingabemaske!$B$5</f>
        <v>0.745</v>
      </c>
      <c r="F226">
        <f>IF(Eingabemaske!$B$3="horizontal_Breite",Eingabemaske!$B$6,Eingabemaske!$B$7)</f>
        <v>0.5</v>
      </c>
      <c r="G226" s="4">
        <f>Eingabemaske!B$9/3600*(1/(F226*E226))</f>
        <v>5.9656972408650269E-2</v>
      </c>
      <c r="H226" s="4">
        <f t="shared" si="60"/>
        <v>997.03597174622053</v>
      </c>
      <c r="I226" s="6">
        <f t="shared" si="61"/>
        <v>4181.3098063228008</v>
      </c>
      <c r="J226" s="12">
        <f t="shared" si="62"/>
        <v>0.607292342468987</v>
      </c>
      <c r="K226" s="8">
        <f t="shared" si="63"/>
        <v>0.88877846344193612</v>
      </c>
      <c r="L226" s="10">
        <f t="shared" si="64"/>
        <v>8.9167736613782711E-7</v>
      </c>
      <c r="M226" s="10">
        <f t="shared" si="65"/>
        <v>2.582394600605385E-4</v>
      </c>
      <c r="N226" s="12">
        <f t="shared" si="66"/>
        <v>6.1211512701845585</v>
      </c>
      <c r="O226" s="1">
        <f t="shared" si="77"/>
        <v>0.71642681517048634</v>
      </c>
      <c r="P226" s="12">
        <f t="shared" si="67"/>
        <v>0.68008212700193693</v>
      </c>
      <c r="Q226" s="10">
        <f>((9.807*Eingabemaske!$B$5^3)/(L226)^2)*M226*C226*N226</f>
        <v>2186954009.4110093</v>
      </c>
      <c r="R226" s="10">
        <f t="shared" si="68"/>
        <v>33461.739850530212</v>
      </c>
      <c r="S226" s="10">
        <f t="shared" si="69"/>
        <v>1566792495.8866553</v>
      </c>
      <c r="T226" s="14">
        <f t="shared" si="78"/>
        <v>617.11709995975616</v>
      </c>
      <c r="U226" s="14">
        <f t="shared" si="70"/>
        <v>193.21231788683053</v>
      </c>
      <c r="V226" s="14">
        <f t="shared" si="71"/>
        <v>222.18771500614986</v>
      </c>
      <c r="W226" s="14">
        <f t="shared" si="72"/>
        <v>312.13373845257229</v>
      </c>
      <c r="X226" s="14">
        <f t="shared" si="73"/>
        <v>662.86904055270224</v>
      </c>
      <c r="Y226" s="14">
        <f t="shared" si="79"/>
        <v>398.86243162928935</v>
      </c>
      <c r="Z226" s="14">
        <f t="shared" si="74"/>
        <v>805.11058477484096</v>
      </c>
      <c r="AA226" s="14">
        <f t="shared" si="75"/>
        <v>484.45220085405458</v>
      </c>
    </row>
    <row r="227" spans="2:27" x14ac:dyDescent="0.45">
      <c r="B227" s="4">
        <f>Temperaturverlauf!F226-Temperaturverlauf!E226</f>
        <v>9.537518853482041E-2</v>
      </c>
      <c r="C227" s="4">
        <f t="shared" si="76"/>
        <v>9.537518853482041E-2</v>
      </c>
      <c r="D227" s="14">
        <f>Temperaturverlauf!F226</f>
        <v>25.080159212053271</v>
      </c>
      <c r="E227">
        <f>Eingabemaske!$B$5</f>
        <v>0.745</v>
      </c>
      <c r="F227">
        <f>IF(Eingabemaske!$B$3="horizontal_Breite",Eingabemaske!$B$6,Eingabemaske!$B$7)</f>
        <v>0.5</v>
      </c>
      <c r="G227" s="4">
        <f>Eingabemaske!B$9/3600*(1/(F227*E227))</f>
        <v>5.9656972408650269E-2</v>
      </c>
      <c r="H227" s="4">
        <f t="shared" si="60"/>
        <v>997.03836571535442</v>
      </c>
      <c r="I227" s="6">
        <f t="shared" si="61"/>
        <v>4181.3136917668971</v>
      </c>
      <c r="J227" s="12">
        <f t="shared" si="62"/>
        <v>0.60727653619154021</v>
      </c>
      <c r="K227" s="8">
        <f t="shared" si="63"/>
        <v>0.88896636722454714</v>
      </c>
      <c r="L227" s="10">
        <f t="shared" si="64"/>
        <v>8.9186328612910773E-7</v>
      </c>
      <c r="M227" s="10">
        <f t="shared" si="65"/>
        <v>2.5814968618756174E-4</v>
      </c>
      <c r="N227" s="12">
        <f t="shared" si="66"/>
        <v>6.1226073119549547</v>
      </c>
      <c r="O227" s="1">
        <f t="shared" si="77"/>
        <v>0.71645536859207948</v>
      </c>
      <c r="P227" s="12">
        <f t="shared" si="67"/>
        <v>0.6801136617689959</v>
      </c>
      <c r="Q227" s="10">
        <f>((9.807*Eingabemaske!$B$5^3)/(L227)^2)*M227*C227*N227</f>
        <v>768514095.59252954</v>
      </c>
      <c r="R227" s="10">
        <f t="shared" si="68"/>
        <v>33454.747258634095</v>
      </c>
      <c r="S227" s="10">
        <f t="shared" si="69"/>
        <v>550606049.62595439</v>
      </c>
      <c r="T227" s="14">
        <f t="shared" si="78"/>
        <v>435.48922356717458</v>
      </c>
      <c r="U227" s="14">
        <f t="shared" si="70"/>
        <v>139.44610766772533</v>
      </c>
      <c r="V227" s="14">
        <f t="shared" si="71"/>
        <v>222.18211227299693</v>
      </c>
      <c r="W227" s="14">
        <f t="shared" si="72"/>
        <v>312.10419428900724</v>
      </c>
      <c r="X227" s="14">
        <f t="shared" si="73"/>
        <v>517.78842242375435</v>
      </c>
      <c r="Y227" s="14">
        <f t="shared" si="79"/>
        <v>389.17256064326438</v>
      </c>
      <c r="Z227" s="14">
        <f t="shared" si="74"/>
        <v>628.88151929915909</v>
      </c>
      <c r="AA227" s="14">
        <f t="shared" si="75"/>
        <v>472.67072921646741</v>
      </c>
    </row>
    <row r="228" spans="2:27" x14ac:dyDescent="0.45">
      <c r="B228" s="4">
        <f>Temperaturverlauf!F227-Temperaturverlauf!E227</f>
        <v>0.83951590973443402</v>
      </c>
      <c r="C228" s="4">
        <f t="shared" si="76"/>
        <v>0.83951590973443402</v>
      </c>
      <c r="D228" s="14">
        <f>Temperaturverlauf!F227</f>
        <v>25.956891829391083</v>
      </c>
      <c r="E228">
        <f>Eingabemaske!$B$5</f>
        <v>0.745</v>
      </c>
      <c r="F228">
        <f>IF(Eingabemaske!$B$3="horizontal_Breite",Eingabemaske!$B$6,Eingabemaske!$B$7)</f>
        <v>0.5</v>
      </c>
      <c r="G228" s="4">
        <f>Eingabemaske!B$9/3600*(1/(F228*E228))</f>
        <v>5.9656972408650269E-2</v>
      </c>
      <c r="H228" s="4">
        <f t="shared" si="60"/>
        <v>996.80990808507363</v>
      </c>
      <c r="I228" s="6">
        <f t="shared" si="61"/>
        <v>4180.9670343066928</v>
      </c>
      <c r="J228" s="12">
        <f t="shared" si="62"/>
        <v>0.60875453700690674</v>
      </c>
      <c r="K228" s="8">
        <f t="shared" si="63"/>
        <v>0.8715991120026233</v>
      </c>
      <c r="L228" s="10">
        <f t="shared" si="64"/>
        <v>8.7468082620362373E-7</v>
      </c>
      <c r="M228" s="10">
        <f t="shared" si="65"/>
        <v>2.6651213399713842E-4</v>
      </c>
      <c r="N228" s="12">
        <f t="shared" si="66"/>
        <v>5.9882025920728363</v>
      </c>
      <c r="O228" s="1">
        <f t="shared" si="77"/>
        <v>0.71378212269096808</v>
      </c>
      <c r="P228" s="12">
        <f t="shared" si="67"/>
        <v>0.67716234971000122</v>
      </c>
      <c r="Q228" s="10">
        <f>((9.807*Eingabemaske!$B$5^3)/(L228)^2)*M228*C228*N228</f>
        <v>7101468796.3223944</v>
      </c>
      <c r="R228" s="10">
        <f t="shared" si="68"/>
        <v>34113.539334997324</v>
      </c>
      <c r="S228" s="10">
        <f t="shared" si="69"/>
        <v>5068901471.662673</v>
      </c>
      <c r="T228" s="14">
        <f t="shared" si="78"/>
        <v>912.71468100783227</v>
      </c>
      <c r="U228" s="14">
        <f t="shared" si="70"/>
        <v>279.71011956096504</v>
      </c>
      <c r="V228" s="14">
        <f t="shared" si="71"/>
        <v>222.70516939567395</v>
      </c>
      <c r="W228" s="14">
        <f t="shared" si="72"/>
        <v>314.86796424606331</v>
      </c>
      <c r="X228" s="14">
        <f t="shared" si="73"/>
        <v>935.11391948025107</v>
      </c>
      <c r="Y228" s="14">
        <f t="shared" si="79"/>
        <v>429.53231124285514</v>
      </c>
      <c r="Z228" s="14">
        <f t="shared" si="74"/>
        <v>1138.5096822038281</v>
      </c>
      <c r="AA228" s="14">
        <f t="shared" si="75"/>
        <v>522.95948652030165</v>
      </c>
    </row>
    <row r="229" spans="2:27" x14ac:dyDescent="0.45">
      <c r="B229" s="4">
        <f>Temperaturverlauf!F228-Temperaturverlauf!E228</f>
        <v>1.591971242607972</v>
      </c>
      <c r="C229" s="4">
        <f t="shared" si="76"/>
        <v>1.591971242607972</v>
      </c>
      <c r="D229" s="14">
        <f>Temperaturverlauf!F228</f>
        <v>26.805710169369984</v>
      </c>
      <c r="E229">
        <f>Eingabemaske!$B$5</f>
        <v>0.745</v>
      </c>
      <c r="F229">
        <f>IF(Eingabemaske!$B$3="horizontal_Breite",Eingabemaske!$B$6,Eingabemaske!$B$7)</f>
        <v>0.5</v>
      </c>
      <c r="G229" s="4">
        <f>Eingabemaske!B$9/3600*(1/(F229*E229))</f>
        <v>5.9656972408650269E-2</v>
      </c>
      <c r="H229" s="4">
        <f t="shared" si="60"/>
        <v>996.58168208364168</v>
      </c>
      <c r="I229" s="6">
        <f t="shared" si="61"/>
        <v>4180.6653029159534</v>
      </c>
      <c r="J229" s="12">
        <f t="shared" si="62"/>
        <v>0.61017375638097937</v>
      </c>
      <c r="K229" s="8">
        <f t="shared" si="63"/>
        <v>0.85529848363802263</v>
      </c>
      <c r="L229" s="10">
        <f t="shared" si="64"/>
        <v>8.5855613214976424E-7</v>
      </c>
      <c r="M229" s="10">
        <f t="shared" si="65"/>
        <v>2.7448387727625073E-4</v>
      </c>
      <c r="N229" s="12">
        <f t="shared" si="66"/>
        <v>5.8623733057891076</v>
      </c>
      <c r="O229" s="1">
        <f t="shared" si="77"/>
        <v>0.71120846112572522</v>
      </c>
      <c r="P229" s="12">
        <f t="shared" si="67"/>
        <v>0.67432300367360387</v>
      </c>
      <c r="Q229" s="10">
        <f>((9.807*Eingabemaske!$B$5^3)/(L229)^2)*M229*C229*N229</f>
        <v>14092665147.42663</v>
      </c>
      <c r="R229" s="10">
        <f t="shared" si="68"/>
        <v>34755.729753048217</v>
      </c>
      <c r="S229" s="10">
        <f t="shared" si="69"/>
        <v>10022822692.661434</v>
      </c>
      <c r="T229" s="14">
        <f t="shared" si="78"/>
        <v>1145.5844295997438</v>
      </c>
      <c r="U229" s="14">
        <f t="shared" si="70"/>
        <v>347.29975119092364</v>
      </c>
      <c r="V229" s="14">
        <f t="shared" si="71"/>
        <v>223.20595402263237</v>
      </c>
      <c r="W229" s="14">
        <f t="shared" si="72"/>
        <v>317.52447781434068</v>
      </c>
      <c r="X229" s="14">
        <f t="shared" si="73"/>
        <v>1160.2466588066302</v>
      </c>
      <c r="Y229" s="14">
        <f t="shared" si="79"/>
        <v>464.71337775879221</v>
      </c>
      <c r="Z229" s="14">
        <f t="shared" si="74"/>
        <v>1415.9041242650442</v>
      </c>
      <c r="AA229" s="14">
        <f t="shared" si="75"/>
        <v>567.11181469515066</v>
      </c>
    </row>
    <row r="230" spans="2:27" x14ac:dyDescent="0.45">
      <c r="B230" s="4">
        <f>Temperaturverlauf!F229-Temperaturverlauf!E229</f>
        <v>2.3514267065392715</v>
      </c>
      <c r="C230" s="4">
        <f t="shared" si="76"/>
        <v>2.3514267065392715</v>
      </c>
      <c r="D230" s="14">
        <f>Temperaturverlauf!F229</f>
        <v>27.623650953605363</v>
      </c>
      <c r="E230">
        <f>Eingabemaske!$B$5</f>
        <v>0.745</v>
      </c>
      <c r="F230">
        <f>IF(Eingabemaske!$B$3="horizontal_Breite",Eingabemaske!$B$6,Eingabemaske!$B$7)</f>
        <v>0.5</v>
      </c>
      <c r="G230" s="4">
        <f>Eingabemaske!B$9/3600*(1/(F230*E230))</f>
        <v>5.9656972408650269E-2</v>
      </c>
      <c r="H230" s="4">
        <f t="shared" si="60"/>
        <v>996.35530220905889</v>
      </c>
      <c r="I230" s="6">
        <f t="shared" si="61"/>
        <v>4180.4047152231142</v>
      </c>
      <c r="J230" s="12">
        <f t="shared" si="62"/>
        <v>0.61153023280897334</v>
      </c>
      <c r="K230" s="8">
        <f t="shared" si="63"/>
        <v>0.84004894431204458</v>
      </c>
      <c r="L230" s="10">
        <f t="shared" si="64"/>
        <v>8.4347315084878838E-7</v>
      </c>
      <c r="M230" s="10">
        <f t="shared" si="65"/>
        <v>2.8205384556068461E-4</v>
      </c>
      <c r="N230" s="12">
        <f t="shared" si="66"/>
        <v>5.7449452676897472</v>
      </c>
      <c r="O230" s="1">
        <f t="shared" si="77"/>
        <v>0.70874176837173719</v>
      </c>
      <c r="P230" s="12">
        <f t="shared" si="67"/>
        <v>0.6716035420893619</v>
      </c>
      <c r="Q230" s="10">
        <f>((9.807*Eingabemaske!$B$5^3)/(L230)^2)*M230*C230*N230</f>
        <v>21717600261.207809</v>
      </c>
      <c r="R230" s="10">
        <f t="shared" si="68"/>
        <v>35378.617624343344</v>
      </c>
      <c r="S230" s="10">
        <f t="shared" si="69"/>
        <v>15392170413.918924</v>
      </c>
      <c r="T230" s="14">
        <f t="shared" si="78"/>
        <v>1321.6923430711745</v>
      </c>
      <c r="U230" s="14">
        <f t="shared" si="70"/>
        <v>398.172955958356</v>
      </c>
      <c r="V230" s="14">
        <f t="shared" si="71"/>
        <v>223.68342685819241</v>
      </c>
      <c r="W230" s="14">
        <f t="shared" si="72"/>
        <v>320.06657421926036</v>
      </c>
      <c r="X230" s="14">
        <f t="shared" si="73"/>
        <v>1332.9572536466044</v>
      </c>
      <c r="Y230" s="14">
        <f t="shared" si="79"/>
        <v>496.86928362771624</v>
      </c>
      <c r="Z230" s="14">
        <f t="shared" si="74"/>
        <v>1630.2873192938355</v>
      </c>
      <c r="AA230" s="14">
        <f t="shared" si="75"/>
        <v>607.70117738497026</v>
      </c>
    </row>
    <row r="231" spans="2:27" x14ac:dyDescent="0.45">
      <c r="B231" s="4">
        <f>Temperaturverlauf!F230-Temperaturverlauf!E230</f>
        <v>3.1169556252667832</v>
      </c>
      <c r="C231" s="4">
        <f t="shared" si="76"/>
        <v>3.1169556252667832</v>
      </c>
      <c r="D231" s="14">
        <f>Temperaturverlauf!F230</f>
        <v>28.408786805790076</v>
      </c>
      <c r="E231">
        <f>Eingabemaske!$B$5</f>
        <v>0.745</v>
      </c>
      <c r="F231">
        <f>IF(Eingabemaske!$B$3="horizontal_Breite",Eingabemaske!$B$6,Eingabemaske!$B$7)</f>
        <v>0.5</v>
      </c>
      <c r="G231" s="4">
        <f>Eingabemaske!B$9/3600*(1/(F231*E231))</f>
        <v>5.9656972408650269E-2</v>
      </c>
      <c r="H231" s="4">
        <f t="shared" si="60"/>
        <v>996.13212790508157</v>
      </c>
      <c r="I231" s="6">
        <f t="shared" si="61"/>
        <v>4180.1812752292935</v>
      </c>
      <c r="J231" s="12">
        <f t="shared" si="62"/>
        <v>0.61282186168748254</v>
      </c>
      <c r="K231" s="8">
        <f t="shared" si="63"/>
        <v>0.82581710095546834</v>
      </c>
      <c r="L231" s="10">
        <f t="shared" si="64"/>
        <v>8.293982857144261E-7</v>
      </c>
      <c r="M231" s="10">
        <f t="shared" si="65"/>
        <v>2.8922046523361891E-4</v>
      </c>
      <c r="N231" s="12">
        <f t="shared" si="66"/>
        <v>5.6356102008204845</v>
      </c>
      <c r="O231" s="1">
        <f t="shared" si="77"/>
        <v>0.70638622534448525</v>
      </c>
      <c r="P231" s="12">
        <f t="shared" si="67"/>
        <v>0.66900834024317934</v>
      </c>
      <c r="Q231" s="10">
        <f>((9.807*Eingabemaske!$B$5^3)/(L231)^2)*M231*C231*N231</f>
        <v>29948792247.270634</v>
      </c>
      <c r="R231" s="10">
        <f t="shared" si="68"/>
        <v>35980.259309868699</v>
      </c>
      <c r="S231" s="10">
        <f t="shared" si="69"/>
        <v>21155414309.175686</v>
      </c>
      <c r="T231" s="14">
        <f t="shared" si="78"/>
        <v>1469.504537294129</v>
      </c>
      <c r="U231" s="14">
        <f t="shared" si="70"/>
        <v>440.73842912096376</v>
      </c>
      <c r="V231" s="14">
        <f t="shared" si="71"/>
        <v>224.13716409976905</v>
      </c>
      <c r="W231" s="14">
        <f t="shared" si="72"/>
        <v>322.49042932321504</v>
      </c>
      <c r="X231" s="14">
        <f t="shared" si="73"/>
        <v>1478.7958908281844</v>
      </c>
      <c r="Y231" s="14">
        <f t="shared" si="79"/>
        <v>526.78899523315124</v>
      </c>
      <c r="Z231" s="14">
        <f t="shared" si="74"/>
        <v>1812.4769017462543</v>
      </c>
      <c r="AA231" s="14">
        <f t="shared" si="75"/>
        <v>645.65562555051622</v>
      </c>
    </row>
    <row r="232" spans="2:27" x14ac:dyDescent="0.45">
      <c r="B232" s="4">
        <f>Temperaturverlauf!F231-Temperaturverlauf!E231</f>
        <v>3.8873638927287253</v>
      </c>
      <c r="C232" s="4">
        <f t="shared" si="76"/>
        <v>3.8873638927287253</v>
      </c>
      <c r="D232" s="14">
        <f>Temperaturverlauf!F231</f>
        <v>29.159588139794817</v>
      </c>
      <c r="E232">
        <f>Eingabemaske!$B$5</f>
        <v>0.745</v>
      </c>
      <c r="F232">
        <f>IF(Eingabemaske!$B$3="horizontal_Breite",Eingabemaske!$B$6,Eingabemaske!$B$7)</f>
        <v>0.5</v>
      </c>
      <c r="G232" s="4">
        <f>Eingabemaske!B$9/3600*(1/(F232*E232))</f>
        <v>5.9656972408650269E-2</v>
      </c>
      <c r="H232" s="4">
        <f t="shared" si="60"/>
        <v>995.91340654236137</v>
      </c>
      <c r="I232" s="6">
        <f t="shared" si="61"/>
        <v>4179.9911051622403</v>
      </c>
      <c r="J232" s="12">
        <f t="shared" si="62"/>
        <v>0.61404727859586594</v>
      </c>
      <c r="K232" s="8">
        <f t="shared" si="63"/>
        <v>0.81256560981414805</v>
      </c>
      <c r="L232" s="10">
        <f t="shared" si="64"/>
        <v>8.1629414057479777E-7</v>
      </c>
      <c r="M232" s="10">
        <f t="shared" si="65"/>
        <v>2.9598522495907304E-4</v>
      </c>
      <c r="N232" s="12">
        <f t="shared" si="66"/>
        <v>5.5340337634109771</v>
      </c>
      <c r="O232" s="1">
        <f t="shared" si="77"/>
        <v>0.70414480145145208</v>
      </c>
      <c r="P232" s="12">
        <f t="shared" si="67"/>
        <v>0.66654043637799953</v>
      </c>
      <c r="Q232" s="10">
        <f>((9.807*Eingabemaske!$B$5^3)/(L232)^2)*M232*C232*N232</f>
        <v>38750621174.759819</v>
      </c>
      <c r="R232" s="10">
        <f t="shared" si="68"/>
        <v>36559.003911752843</v>
      </c>
      <c r="S232" s="10">
        <f t="shared" si="69"/>
        <v>27286048453.221687</v>
      </c>
      <c r="T232" s="14">
        <f t="shared" si="78"/>
        <v>1599.5971991218184</v>
      </c>
      <c r="U232" s="14">
        <f t="shared" si="70"/>
        <v>478.11231648218995</v>
      </c>
      <c r="V232" s="14">
        <f t="shared" si="71"/>
        <v>224.56695904231435</v>
      </c>
      <c r="W232" s="14">
        <f t="shared" si="72"/>
        <v>324.79347900585321</v>
      </c>
      <c r="X232" s="14">
        <f t="shared" si="73"/>
        <v>1607.5780626584551</v>
      </c>
      <c r="Y232" s="14">
        <f t="shared" si="79"/>
        <v>554.89914660087163</v>
      </c>
      <c r="Z232" s="14">
        <f t="shared" si="74"/>
        <v>1974.2578690116777</v>
      </c>
      <c r="AA232" s="14">
        <f t="shared" si="75"/>
        <v>681.46862173086731</v>
      </c>
    </row>
    <row r="233" spans="2:27" x14ac:dyDescent="0.45">
      <c r="B233" s="4">
        <f>Temperaturverlauf!F232-Temperaturverlauf!E232</f>
        <v>4.6610462813062838</v>
      </c>
      <c r="C233" s="4">
        <f t="shared" si="76"/>
        <v>4.6610462813062838</v>
      </c>
      <c r="D233" s="14">
        <f>Temperaturverlauf!F232</f>
        <v>29.874785208068296</v>
      </c>
      <c r="E233">
        <f>Eingabemaske!$B$5</f>
        <v>0.745</v>
      </c>
      <c r="F233">
        <f>IF(Eingabemaske!$B$3="horizontal_Breite",Eingabemaske!$B$6,Eingabemaske!$B$7)</f>
        <v>0.5</v>
      </c>
      <c r="G233" s="4">
        <f>Eingabemaske!B$9/3600*(1/(F233*E233))</f>
        <v>5.9656972408650269E-2</v>
      </c>
      <c r="H233" s="4">
        <f t="shared" si="60"/>
        <v>995.70029688145837</v>
      </c>
      <c r="I233" s="6">
        <f t="shared" si="61"/>
        <v>4179.8305255209107</v>
      </c>
      <c r="J233" s="12">
        <f t="shared" si="62"/>
        <v>0.61520560075118458</v>
      </c>
      <c r="K233" s="8">
        <f t="shared" si="63"/>
        <v>0.800256348732587</v>
      </c>
      <c r="L233" s="10">
        <f t="shared" si="64"/>
        <v>8.0412264268847011E-7</v>
      </c>
      <c r="M233" s="10">
        <f t="shared" si="65"/>
        <v>3.0235121275411935E-4</v>
      </c>
      <c r="N233" s="12">
        <f t="shared" si="66"/>
        <v>5.4398800133638421</v>
      </c>
      <c r="O233" s="1">
        <f t="shared" si="77"/>
        <v>0.70201970040746686</v>
      </c>
      <c r="P233" s="12">
        <f t="shared" si="67"/>
        <v>0.66420202767051217</v>
      </c>
      <c r="Q233" s="10">
        <f>((9.807*Eingabemaske!$B$5^3)/(L233)^2)*M233*C233*N233</f>
        <v>48077830479.097801</v>
      </c>
      <c r="R233" s="10">
        <f t="shared" si="68"/>
        <v>37113.398245710923</v>
      </c>
      <c r="S233" s="10">
        <f t="shared" si="69"/>
        <v>33751584149.177216</v>
      </c>
      <c r="T233" s="14">
        <f t="shared" si="78"/>
        <v>1717.0982285670916</v>
      </c>
      <c r="U233" s="14">
        <f t="shared" si="70"/>
        <v>511.80427715492976</v>
      </c>
      <c r="V233" s="14">
        <f t="shared" si="71"/>
        <v>224.97273107325577</v>
      </c>
      <c r="W233" s="14">
        <f t="shared" si="72"/>
        <v>326.97394782037804</v>
      </c>
      <c r="X233" s="14">
        <f t="shared" si="73"/>
        <v>1724.1375731623214</v>
      </c>
      <c r="Y233" s="14">
        <f t="shared" si="79"/>
        <v>581.4553607396897</v>
      </c>
      <c r="Z233" s="14">
        <f t="shared" si="74"/>
        <v>2121.3981829500308</v>
      </c>
      <c r="AA233" s="14">
        <f t="shared" si="75"/>
        <v>715.4291890277151</v>
      </c>
    </row>
    <row r="234" spans="2:27" x14ac:dyDescent="0.45">
      <c r="B234" s="4">
        <f>Temperaturverlauf!F233-Temperaturverlauf!E233</f>
        <v>5.4359496352262013</v>
      </c>
      <c r="C234" s="4">
        <f t="shared" si="76"/>
        <v>5.4359496352262013</v>
      </c>
      <c r="D234" s="14">
        <f>Temperaturverlauf!F233</f>
        <v>30.553325554882854</v>
      </c>
      <c r="E234">
        <f>Eingabemaske!$B$5</f>
        <v>0.745</v>
      </c>
      <c r="F234">
        <f>IF(Eingabemaske!$B$3="horizontal_Breite",Eingabemaske!$B$6,Eingabemaske!$B$7)</f>
        <v>0.5</v>
      </c>
      <c r="G234" s="4">
        <f>Eingabemaske!B$9/3600*(1/(F234*E234))</f>
        <v>5.9656972408650269E-2</v>
      </c>
      <c r="H234" s="4">
        <f t="shared" si="60"/>
        <v>995.49387069981321</v>
      </c>
      <c r="I234" s="6">
        <f t="shared" si="61"/>
        <v>4179.6960835733735</v>
      </c>
      <c r="J234" s="12">
        <f t="shared" si="62"/>
        <v>0.61629633244602933</v>
      </c>
      <c r="K234" s="8">
        <f t="shared" si="63"/>
        <v>0.78885148299338481</v>
      </c>
      <c r="L234" s="10">
        <f t="shared" si="64"/>
        <v>7.9284608262031953E-7</v>
      </c>
      <c r="M234" s="10">
        <f t="shared" si="65"/>
        <v>3.0832261897215492E-4</v>
      </c>
      <c r="N234" s="12">
        <f t="shared" si="66"/>
        <v>5.3528194646177942</v>
      </c>
      <c r="O234" s="1">
        <f t="shared" si="77"/>
        <v>0.70001250972570761</v>
      </c>
      <c r="P234" s="12">
        <f t="shared" si="67"/>
        <v>0.66199463821842175</v>
      </c>
      <c r="Q234" s="10">
        <f>((9.807*Eingabemaske!$B$5^3)/(L234)^2)*M234*C234*N234</f>
        <v>57874950267.223877</v>
      </c>
      <c r="R234" s="10">
        <f t="shared" si="68"/>
        <v>37642.161837589672</v>
      </c>
      <c r="S234" s="10">
        <f t="shared" si="69"/>
        <v>40513189186.809898</v>
      </c>
      <c r="T234" s="14">
        <f t="shared" si="78"/>
        <v>1824.8586495161348</v>
      </c>
      <c r="U234" s="14">
        <f t="shared" si="70"/>
        <v>542.65399511807846</v>
      </c>
      <c r="V234" s="14">
        <f t="shared" si="71"/>
        <v>225.35449418791399</v>
      </c>
      <c r="W234" s="14">
        <f t="shared" si="72"/>
        <v>329.0306861065842</v>
      </c>
      <c r="X234" s="14">
        <f t="shared" si="73"/>
        <v>1831.1856646608892</v>
      </c>
      <c r="Y234" s="14">
        <f t="shared" si="79"/>
        <v>606.61703702816556</v>
      </c>
      <c r="Z234" s="14">
        <f t="shared" si="74"/>
        <v>2257.1060183165009</v>
      </c>
      <c r="AA234" s="14">
        <f t="shared" si="75"/>
        <v>747.71171023947124</v>
      </c>
    </row>
    <row r="235" spans="2:27" x14ac:dyDescent="0.45">
      <c r="B235" s="4">
        <f>Temperaturverlauf!F234-Temperaturverlauf!E234</f>
        <v>6.2095810461633114</v>
      </c>
      <c r="C235" s="4">
        <f t="shared" si="76"/>
        <v>6.2095810461633114</v>
      </c>
      <c r="D235" s="14">
        <f>Temperaturverlauf!F234</f>
        <v>31.194365069681762</v>
      </c>
      <c r="E235">
        <f>Eingabemaske!$B$5</f>
        <v>0.745</v>
      </c>
      <c r="F235">
        <f>IF(Eingabemaske!$B$3="horizontal_Breite",Eingabemaske!$B$6,Eingabemaske!$B$7)</f>
        <v>0.5</v>
      </c>
      <c r="G235" s="4">
        <f>Eingabemaske!B$9/3600*(1/(F235*E235))</f>
        <v>5.9656972408650269E-2</v>
      </c>
      <c r="H235" s="4">
        <f t="shared" si="60"/>
        <v>995.29510693271209</v>
      </c>
      <c r="I235" s="6">
        <f t="shared" si="61"/>
        <v>4179.5845639980225</v>
      </c>
      <c r="J235" s="12">
        <f t="shared" si="62"/>
        <v>0.61731932782508292</v>
      </c>
      <c r="K235" s="8">
        <f t="shared" si="63"/>
        <v>0.77831378954167973</v>
      </c>
      <c r="L235" s="10">
        <f t="shared" si="64"/>
        <v>7.8242742196600525E-7</v>
      </c>
      <c r="M235" s="10">
        <f t="shared" si="65"/>
        <v>3.1390458202825285E-4</v>
      </c>
      <c r="N235" s="12">
        <f t="shared" si="66"/>
        <v>5.2725313881667804</v>
      </c>
      <c r="O235" s="1">
        <f t="shared" si="77"/>
        <v>0.69812424581938337</v>
      </c>
      <c r="P235" s="12">
        <f t="shared" si="67"/>
        <v>0.65991917142927159</v>
      </c>
      <c r="Q235" s="10">
        <f>((9.807*Eingabemaske!$B$5^3)/(L235)^2)*M235*C235*N235</f>
        <v>68076308306.518547</v>
      </c>
      <c r="R235" s="10">
        <f t="shared" si="68"/>
        <v>38144.186529005179</v>
      </c>
      <c r="S235" s="10">
        <f t="shared" si="69"/>
        <v>47525721394.656082</v>
      </c>
      <c r="T235" s="14">
        <f t="shared" si="78"/>
        <v>1924.5978321444493</v>
      </c>
      <c r="U235" s="14">
        <f t="shared" si="70"/>
        <v>571.16863533798403</v>
      </c>
      <c r="V235" s="14">
        <f t="shared" si="71"/>
        <v>225.71234668144206</v>
      </c>
      <c r="W235" s="14">
        <f t="shared" si="72"/>
        <v>330.96311611432316</v>
      </c>
      <c r="X235" s="14">
        <f t="shared" si="73"/>
        <v>1930.3660268565263</v>
      </c>
      <c r="Y235" s="14">
        <f t="shared" si="79"/>
        <v>630.48439499828351</v>
      </c>
      <c r="Z235" s="14">
        <f t="shared" si="74"/>
        <v>2383.3045163108936</v>
      </c>
      <c r="AA235" s="14">
        <f t="shared" si="75"/>
        <v>778.42040584908887</v>
      </c>
    </row>
    <row r="236" spans="2:27" x14ac:dyDescent="0.45">
      <c r="B236" s="4">
        <f>Temperaturverlauf!F235-Temperaturverlauf!E235</f>
        <v>6.9790413590163816</v>
      </c>
      <c r="C236" s="4">
        <f t="shared" si="76"/>
        <v>6.9790413590163816</v>
      </c>
      <c r="D236" s="14">
        <f>Temperaturverlauf!F235</f>
        <v>31.797273281468144</v>
      </c>
      <c r="E236">
        <f>Eingabemaske!$B$5</f>
        <v>0.745</v>
      </c>
      <c r="F236">
        <f>IF(Eingabemaske!$B$3="horizontal_Breite",Eingabemaske!$B$6,Eingabemaske!$B$7)</f>
        <v>0.5</v>
      </c>
      <c r="G236" s="4">
        <f>Eingabemaske!B$9/3600*(1/(F236*E236))</f>
        <v>5.9656972408650269E-2</v>
      </c>
      <c r="H236" s="4">
        <f t="shared" si="60"/>
        <v>995.10488284815131</v>
      </c>
      <c r="I236" s="6">
        <f t="shared" si="61"/>
        <v>4179.4929922058009</v>
      </c>
      <c r="J236" s="12">
        <f t="shared" si="62"/>
        <v>0.61827477783670515</v>
      </c>
      <c r="K236" s="8">
        <f t="shared" si="63"/>
        <v>0.768606667441733</v>
      </c>
      <c r="L236" s="10">
        <f t="shared" si="64"/>
        <v>7.7283029229232072E-7</v>
      </c>
      <c r="M236" s="10">
        <f t="shared" si="65"/>
        <v>3.1910318142932398E-4</v>
      </c>
      <c r="N236" s="12">
        <f t="shared" si="66"/>
        <v>5.198703695726457</v>
      </c>
      <c r="O236" s="1">
        <f t="shared" si="77"/>
        <v>0.69635535471377552</v>
      </c>
      <c r="P236" s="12">
        <f t="shared" si="67"/>
        <v>0.65797591319337834</v>
      </c>
      <c r="Q236" s="10">
        <f>((9.807*Eingabemaske!$B$5^3)/(L236)^2)*M236*C236*N236</f>
        <v>78606542023.113373</v>
      </c>
      <c r="R236" s="10">
        <f t="shared" si="68"/>
        <v>38618.5464259492</v>
      </c>
      <c r="S236" s="10">
        <f t="shared" si="69"/>
        <v>54738086453.328415</v>
      </c>
      <c r="T236" s="14">
        <f t="shared" si="78"/>
        <v>2017.4074645221615</v>
      </c>
      <c r="U236" s="14">
        <f t="shared" si="70"/>
        <v>597.67109479871147</v>
      </c>
      <c r="V236" s="14">
        <f t="shared" si="71"/>
        <v>226.04647000156965</v>
      </c>
      <c r="W236" s="14">
        <f t="shared" si="72"/>
        <v>332.77122480835533</v>
      </c>
      <c r="X236" s="14">
        <f t="shared" si="73"/>
        <v>2022.7254922142365</v>
      </c>
      <c r="Y236" s="14">
        <f t="shared" si="79"/>
        <v>653.11943988540486</v>
      </c>
      <c r="Z236" s="14">
        <f t="shared" si="74"/>
        <v>2501.2003086467944</v>
      </c>
      <c r="AA236" s="14">
        <f t="shared" si="75"/>
        <v>807.61455319196398</v>
      </c>
    </row>
    <row r="237" spans="2:27" x14ac:dyDescent="0.45">
      <c r="B237" s="4">
        <f>Temperaturverlauf!F236-Temperaturverlauf!E236</f>
        <v>7.7410752807381122</v>
      </c>
      <c r="C237" s="4">
        <f t="shared" si="76"/>
        <v>7.7410752807381122</v>
      </c>
      <c r="D237" s="14">
        <f>Temperaturverlauf!F236</f>
        <v>32.361644649820903</v>
      </c>
      <c r="E237">
        <f>Eingabemaske!$B$5</f>
        <v>0.745</v>
      </c>
      <c r="F237">
        <f>IF(Eingabemaske!$B$3="horizontal_Breite",Eingabemaske!$B$6,Eingabemaske!$B$7)</f>
        <v>0.5</v>
      </c>
      <c r="G237" s="4">
        <f>Eingabemaske!B$9/3600*(1/(F237*E237))</f>
        <v>5.9656972408650269E-2</v>
      </c>
      <c r="H237" s="4">
        <f t="shared" si="60"/>
        <v>994.92396431020063</v>
      </c>
      <c r="I237" s="6">
        <f t="shared" si="61"/>
        <v>4179.4186342993708</v>
      </c>
      <c r="J237" s="12">
        <f t="shared" si="62"/>
        <v>0.6191632076422422</v>
      </c>
      <c r="K237" s="8">
        <f t="shared" si="63"/>
        <v>0.75969400911185414</v>
      </c>
      <c r="L237" s="10">
        <f t="shared" si="64"/>
        <v>7.6401885787884784E-7</v>
      </c>
      <c r="M237" s="10">
        <f t="shared" si="65"/>
        <v>3.2392549660669476E-4</v>
      </c>
      <c r="N237" s="12">
        <f t="shared" si="66"/>
        <v>5.1310317625271464</v>
      </c>
      <c r="O237" s="1">
        <f t="shared" si="77"/>
        <v>0.69470569358642609</v>
      </c>
      <c r="P237" s="12">
        <f t="shared" si="67"/>
        <v>0.65616451370123696</v>
      </c>
      <c r="Q237" s="10">
        <f>((9.807*Eingabemaske!$B$5^3)/(L237)^2)*M237*C237*N237</f>
        <v>89381567038.011215</v>
      </c>
      <c r="R237" s="10">
        <f t="shared" si="68"/>
        <v>39064.512011190236</v>
      </c>
      <c r="S237" s="10">
        <f t="shared" si="69"/>
        <v>62093883522.983223</v>
      </c>
      <c r="T237" s="14">
        <f t="shared" si="78"/>
        <v>2104.0046432403014</v>
      </c>
      <c r="U237" s="14">
        <f t="shared" si="70"/>
        <v>622.37433986794338</v>
      </c>
      <c r="V237" s="14">
        <f t="shared" si="71"/>
        <v>226.35713172593898</v>
      </c>
      <c r="W237" s="14">
        <f t="shared" si="72"/>
        <v>334.45557722917624</v>
      </c>
      <c r="X237" s="14">
        <f t="shared" si="73"/>
        <v>2108.9527344413746</v>
      </c>
      <c r="Y237" s="14">
        <f t="shared" si="79"/>
        <v>674.55894940661528</v>
      </c>
      <c r="Z237" s="14">
        <f t="shared" si="74"/>
        <v>2611.5718796451984</v>
      </c>
      <c r="AA237" s="14">
        <f t="shared" si="75"/>
        <v>835.32416571676174</v>
      </c>
    </row>
    <row r="238" spans="2:27" x14ac:dyDescent="0.45">
      <c r="B238" s="4">
        <f>Temperaturverlauf!F237-Temperaturverlauf!E237</f>
        <v>8.4921331638863258</v>
      </c>
      <c r="C238" s="4">
        <f t="shared" si="76"/>
        <v>8.4921331638863258</v>
      </c>
      <c r="D238" s="14">
        <f>Temperaturverlauf!F237</f>
        <v>32.887311588388428</v>
      </c>
      <c r="E238">
        <f>Eingabemaske!$B$5</f>
        <v>0.745</v>
      </c>
      <c r="F238">
        <f>IF(Eingabemaske!$B$3="horizontal_Breite",Eingabemaske!$B$6,Eingabemaske!$B$7)</f>
        <v>0.5</v>
      </c>
      <c r="G238" s="4">
        <f>Eingabemaske!B$9/3600*(1/(F238*E238))</f>
        <v>5.9656972408650269E-2</v>
      </c>
      <c r="H238" s="4">
        <f t="shared" si="60"/>
        <v>994.75299632765439</v>
      </c>
      <c r="I238" s="6">
        <f t="shared" si="61"/>
        <v>4179.3589951717468</v>
      </c>
      <c r="J238" s="12">
        <f t="shared" si="62"/>
        <v>0.61998547779570123</v>
      </c>
      <c r="K238" s="8">
        <f t="shared" si="63"/>
        <v>0.75154001463545872</v>
      </c>
      <c r="L238" s="10">
        <f t="shared" si="64"/>
        <v>7.5595762353356962E-7</v>
      </c>
      <c r="M238" s="10">
        <f t="shared" si="65"/>
        <v>3.283796912483878E-4</v>
      </c>
      <c r="N238" s="12">
        <f t="shared" si="66"/>
        <v>5.0692168237024937</v>
      </c>
      <c r="O238" s="1">
        <f t="shared" si="77"/>
        <v>0.69317450583750473</v>
      </c>
      <c r="P238" s="12">
        <f t="shared" si="67"/>
        <v>0.65448396189732061</v>
      </c>
      <c r="Q238" s="10">
        <f>((9.807*Eingabemaske!$B$5^3)/(L238)^2)*M238*C238*N238</f>
        <v>100309957120.2825</v>
      </c>
      <c r="R238" s="10">
        <f t="shared" si="68"/>
        <v>39481.565119407773</v>
      </c>
      <c r="S238" s="10">
        <f t="shared" si="69"/>
        <v>69532304957.433105</v>
      </c>
      <c r="T238" s="14">
        <f t="shared" si="78"/>
        <v>2184.8718124166712</v>
      </c>
      <c r="U238" s="14">
        <f t="shared" si="70"/>
        <v>645.42244719094049</v>
      </c>
      <c r="V238" s="14">
        <f t="shared" si="71"/>
        <v>226.64469014500793</v>
      </c>
      <c r="W238" s="14">
        <f t="shared" si="72"/>
        <v>336.01733732024474</v>
      </c>
      <c r="X238" s="14">
        <f t="shared" si="73"/>
        <v>2189.5112359155419</v>
      </c>
      <c r="Y238" s="14">
        <f t="shared" si="79"/>
        <v>694.82307155613353</v>
      </c>
      <c r="Z238" s="14">
        <f t="shared" si="74"/>
        <v>2714.9303394763069</v>
      </c>
      <c r="AA238" s="14">
        <f t="shared" si="75"/>
        <v>861.5604280044123</v>
      </c>
    </row>
    <row r="239" spans="2:27" x14ac:dyDescent="0.45">
      <c r="B239" s="4">
        <f>Temperaturverlauf!F238-Temperaturverlauf!E238</f>
        <v>9.2284411159894653</v>
      </c>
      <c r="C239" s="4">
        <f t="shared" si="76"/>
        <v>9.2284411159894653</v>
      </c>
      <c r="D239" s="14">
        <f>Temperaturverlauf!F238</f>
        <v>33.374356706251113</v>
      </c>
      <c r="E239">
        <f>Eingabemaske!$B$5</f>
        <v>0.745</v>
      </c>
      <c r="F239">
        <f>IF(Eingabemaske!$B$3="horizontal_Breite",Eingabemaske!$B$6,Eingabemaske!$B$7)</f>
        <v>0.5</v>
      </c>
      <c r="G239" s="4">
        <f>Eingabemaske!B$9/3600*(1/(F239*E239))</f>
        <v>5.9656972408650269E-2</v>
      </c>
      <c r="H239" s="4">
        <f t="shared" si="60"/>
        <v>994.59249470065265</v>
      </c>
      <c r="I239" s="6">
        <f t="shared" si="61"/>
        <v>4179.3118152108991</v>
      </c>
      <c r="J239" s="12">
        <f t="shared" si="62"/>
        <v>0.62074278559476659</v>
      </c>
      <c r="K239" s="8">
        <f t="shared" si="63"/>
        <v>0.74410899148595999</v>
      </c>
      <c r="L239" s="10">
        <f t="shared" si="64"/>
        <v>7.486112292187148E-7</v>
      </c>
      <c r="M239" s="10">
        <f t="shared" si="65"/>
        <v>3.3247510080994589E-4</v>
      </c>
      <c r="N239" s="12">
        <f t="shared" si="66"/>
        <v>5.0129642665684537</v>
      </c>
      <c r="O239" s="1">
        <f t="shared" si="77"/>
        <v>0.69176039690170932</v>
      </c>
      <c r="P239" s="12">
        <f t="shared" si="67"/>
        <v>0.65293256048038906</v>
      </c>
      <c r="Q239" s="10">
        <f>((9.807*Eingabemaske!$B$5^3)/(L239)^2)*M239*C239*N239</f>
        <v>111294678617.209</v>
      </c>
      <c r="R239" s="10">
        <f t="shared" si="68"/>
        <v>39869.412742694301</v>
      </c>
      <c r="S239" s="10">
        <f t="shared" si="69"/>
        <v>76989251053.288681</v>
      </c>
      <c r="T239" s="14">
        <f t="shared" si="78"/>
        <v>2260.3400732143209</v>
      </c>
      <c r="U239" s="14">
        <f t="shared" si="70"/>
        <v>666.91499815789473</v>
      </c>
      <c r="V239" s="14">
        <f t="shared" si="71"/>
        <v>226.90959903164719</v>
      </c>
      <c r="W239" s="14">
        <f t="shared" si="72"/>
        <v>337.45828884179014</v>
      </c>
      <c r="X239" s="14">
        <f t="shared" si="73"/>
        <v>2264.7189193984182</v>
      </c>
      <c r="Y239" s="14">
        <f t="shared" si="79"/>
        <v>713.92131145640769</v>
      </c>
      <c r="Z239" s="14">
        <f t="shared" si="74"/>
        <v>2811.6158612330873</v>
      </c>
      <c r="AA239" s="14">
        <f t="shared" si="75"/>
        <v>886.32300713783889</v>
      </c>
    </row>
    <row r="240" spans="2:27" x14ac:dyDescent="0.45">
      <c r="B240" s="4">
        <f>Temperaturverlauf!F239-Temperaturverlauf!E239</f>
        <v>9.9460768356089382</v>
      </c>
      <c r="C240" s="4">
        <f t="shared" si="76"/>
        <v>9.9460768356089382</v>
      </c>
      <c r="D240" s="14">
        <f>Temperaturverlauf!F239</f>
        <v>33.823122658172927</v>
      </c>
      <c r="E240">
        <f>Eingabemaske!$B$5</f>
        <v>0.745</v>
      </c>
      <c r="F240">
        <f>IF(Eingabemaske!$B$3="horizontal_Breite",Eingabemaske!$B$6,Eingabemaske!$B$7)</f>
        <v>0.5</v>
      </c>
      <c r="G240" s="4">
        <f>Eingabemaske!B$9/3600*(1/(F240*E240))</f>
        <v>5.9656972408650269E-2</v>
      </c>
      <c r="H240" s="4">
        <f t="shared" si="60"/>
        <v>994.44283935753208</v>
      </c>
      <c r="I240" s="6">
        <f t="shared" si="61"/>
        <v>4179.2750656322314</v>
      </c>
      <c r="J240" s="12">
        <f t="shared" si="62"/>
        <v>0.62143666455998026</v>
      </c>
      <c r="K240" s="8">
        <f t="shared" si="63"/>
        <v>0.73736516268128838</v>
      </c>
      <c r="L240" s="10">
        <f t="shared" si="64"/>
        <v>7.4194425411942049E-7</v>
      </c>
      <c r="M240" s="10">
        <f t="shared" si="65"/>
        <v>3.3622230986081318E-4</v>
      </c>
      <c r="N240" s="12">
        <f t="shared" si="66"/>
        <v>4.9619819909533636</v>
      </c>
      <c r="O240" s="1">
        <f t="shared" si="77"/>
        <v>0.69046131521687326</v>
      </c>
      <c r="P240" s="12">
        <f t="shared" si="67"/>
        <v>0.65150790626969735</v>
      </c>
      <c r="Q240" s="10">
        <f>((9.807*Eingabemaske!$B$5^3)/(L240)^2)*M240*C240*N240</f>
        <v>122235108663.49689</v>
      </c>
      <c r="R240" s="10">
        <f t="shared" si="68"/>
        <v>40227.99830534873</v>
      </c>
      <c r="S240" s="10">
        <f t="shared" si="69"/>
        <v>84398613893.475479</v>
      </c>
      <c r="T240" s="14">
        <f t="shared" si="78"/>
        <v>2330.6417632089665</v>
      </c>
      <c r="U240" s="14">
        <f t="shared" si="70"/>
        <v>686.92244966942837</v>
      </c>
      <c r="V240" s="14">
        <f t="shared" si="71"/>
        <v>227.15241173206459</v>
      </c>
      <c r="W240" s="14">
        <f t="shared" si="72"/>
        <v>338.78085188306937</v>
      </c>
      <c r="X240" s="14">
        <f t="shared" si="73"/>
        <v>2334.7986531802717</v>
      </c>
      <c r="Y240" s="14">
        <f t="shared" si="79"/>
        <v>731.85686146502519</v>
      </c>
      <c r="Z240" s="14">
        <f t="shared" si="74"/>
        <v>2901.8589749029643</v>
      </c>
      <c r="AA240" s="14">
        <f t="shared" si="75"/>
        <v>909.60537384832162</v>
      </c>
    </row>
    <row r="241" spans="2:27" x14ac:dyDescent="0.45">
      <c r="B241" s="4">
        <f>Temperaturverlauf!F240-Temperaturverlauf!E240</f>
        <v>10.641048978473513</v>
      </c>
      <c r="C241" s="4">
        <f t="shared" si="76"/>
        <v>10.641048978473513</v>
      </c>
      <c r="D241" s="14">
        <f>Temperaturverlauf!F240</f>
        <v>34.234218536152738</v>
      </c>
      <c r="E241">
        <f>Eingabemaske!$B$5</f>
        <v>0.745</v>
      </c>
      <c r="F241">
        <f>IF(Eingabemaske!$B$3="horizontal_Breite",Eingabemaske!$B$6,Eingabemaske!$B$7)</f>
        <v>0.5</v>
      </c>
      <c r="G241" s="4">
        <f>Eingabemaske!B$9/3600*(1/(F241*E241))</f>
        <v>5.9656972408650269E-2</v>
      </c>
      <c r="H241" s="4">
        <f t="shared" si="60"/>
        <v>994.30426981537016</v>
      </c>
      <c r="I241" s="6">
        <f t="shared" si="61"/>
        <v>4179.2469422974118</v>
      </c>
      <c r="J241" s="12">
        <f t="shared" si="62"/>
        <v>0.62206898086305307</v>
      </c>
      <c r="K241" s="8">
        <f t="shared" si="63"/>
        <v>0.73127249637277247</v>
      </c>
      <c r="L241" s="10">
        <f t="shared" si="64"/>
        <v>7.3592104289826373E-7</v>
      </c>
      <c r="M241" s="10">
        <f t="shared" si="65"/>
        <v>3.3963321090808434E-4</v>
      </c>
      <c r="N241" s="12">
        <f t="shared" si="66"/>
        <v>4.9159789327686561</v>
      </c>
      <c r="O241" s="1">
        <f t="shared" si="77"/>
        <v>0.68927454115461162</v>
      </c>
      <c r="P241" s="12">
        <f t="shared" si="67"/>
        <v>0.6502068789852401</v>
      </c>
      <c r="Q241" s="10">
        <f>((9.807*Eingabemaske!$B$5^3)/(L241)^2)*M241*C241*N241</f>
        <v>133029254454.16032</v>
      </c>
      <c r="R241" s="10">
        <f t="shared" si="68"/>
        <v>40557.509467675402</v>
      </c>
      <c r="S241" s="10">
        <f t="shared" si="69"/>
        <v>91693678324.031433</v>
      </c>
      <c r="T241" s="14">
        <f t="shared" si="78"/>
        <v>2395.9452221331399</v>
      </c>
      <c r="U241" s="14">
        <f t="shared" si="70"/>
        <v>705.49628029508199</v>
      </c>
      <c r="V241" s="14">
        <f t="shared" si="71"/>
        <v>227.3737840248865</v>
      </c>
      <c r="W241" s="14">
        <f t="shared" si="72"/>
        <v>339.98809213180533</v>
      </c>
      <c r="X241" s="14">
        <f t="shared" si="73"/>
        <v>2399.9117822585272</v>
      </c>
      <c r="Y241" s="14">
        <f t="shared" si="79"/>
        <v>748.62981953485928</v>
      </c>
      <c r="Z241" s="14">
        <f t="shared" si="74"/>
        <v>2985.8213531015908</v>
      </c>
      <c r="AA241" s="14">
        <f t="shared" si="75"/>
        <v>931.39877776348249</v>
      </c>
    </row>
    <row r="242" spans="2:27" x14ac:dyDescent="0.45">
      <c r="B242" s="4">
        <f>Temperaturverlauf!F241-Temperaturverlauf!E241</f>
        <v>10.429508216818142</v>
      </c>
      <c r="C242" s="4">
        <f t="shared" si="76"/>
        <v>10.429508216818142</v>
      </c>
      <c r="D242" s="14">
        <f>Temperaturverlauf!F241</f>
        <v>33.728652214023036</v>
      </c>
      <c r="E242">
        <f>Eingabemaske!$B$5</f>
        <v>0.745</v>
      </c>
      <c r="F242">
        <f>IF(Eingabemaske!$B$3="horizontal_Breite",Eingabemaske!$B$6,Eingabemaske!$B$7)</f>
        <v>0.5</v>
      </c>
      <c r="G242" s="4">
        <f>Eingabemaske!B$9/3600*(1/(F242*E242))</f>
        <v>5.9656972408650269E-2</v>
      </c>
      <c r="H242" s="4">
        <f t="shared" si="60"/>
        <v>994.47448377079058</v>
      </c>
      <c r="I242" s="6">
        <f t="shared" si="61"/>
        <v>4179.2822730479465</v>
      </c>
      <c r="J242" s="12">
        <f t="shared" si="62"/>
        <v>0.62129090811640442</v>
      </c>
      <c r="K242" s="8">
        <f t="shared" si="63"/>
        <v>0.73877669993643014</v>
      </c>
      <c r="L242" s="10">
        <f t="shared" si="64"/>
        <v>7.4333970244463561E-7</v>
      </c>
      <c r="M242" s="10">
        <f t="shared" si="65"/>
        <v>3.3543555328762126E-4</v>
      </c>
      <c r="N242" s="12">
        <f t="shared" si="66"/>
        <v>4.9726475731419866</v>
      </c>
      <c r="O242" s="1">
        <f t="shared" si="77"/>
        <v>0.6907344778956509</v>
      </c>
      <c r="P242" s="12">
        <f t="shared" si="67"/>
        <v>0.65180742956918158</v>
      </c>
      <c r="Q242" s="10">
        <f>((9.807*Eingabemaske!$B$5^3)/(L242)^2)*M242*C242*N242</f>
        <v>127670611321.15201</v>
      </c>
      <c r="R242" s="10">
        <f t="shared" si="68"/>
        <v>40152.414690748737</v>
      </c>
      <c r="S242" s="10">
        <f t="shared" si="69"/>
        <v>88186493053.534515</v>
      </c>
      <c r="T242" s="14">
        <f t="shared" si="78"/>
        <v>2364.9998112615349</v>
      </c>
      <c r="U242" s="14">
        <f t="shared" si="70"/>
        <v>696.74351164667655</v>
      </c>
      <c r="V242" s="14">
        <f t="shared" si="71"/>
        <v>227.10139759784252</v>
      </c>
      <c r="W242" s="14">
        <f t="shared" si="72"/>
        <v>338.50284530644427</v>
      </c>
      <c r="X242" s="14">
        <f t="shared" si="73"/>
        <v>2369.02942512254</v>
      </c>
      <c r="Y242" s="14">
        <f t="shared" si="79"/>
        <v>740.45143515687255</v>
      </c>
      <c r="Z242" s="14">
        <f t="shared" si="74"/>
        <v>2943.7128857777329</v>
      </c>
      <c r="AA242" s="14">
        <f t="shared" si="75"/>
        <v>920.07148912941659</v>
      </c>
    </row>
    <row r="243" spans="2:27" x14ac:dyDescent="0.45">
      <c r="B243" s="4">
        <f>Temperaturverlauf!F242-Temperaturverlauf!E242</f>
        <v>10.235337317167371</v>
      </c>
      <c r="C243" s="4">
        <f t="shared" si="76"/>
        <v>10.235337317167371</v>
      </c>
      <c r="D243" s="14">
        <f>Temperaturverlauf!F242</f>
        <v>33.235337317167371</v>
      </c>
      <c r="E243">
        <f>Eingabemaske!$B$5</f>
        <v>0.745</v>
      </c>
      <c r="F243">
        <f>IF(Eingabemaske!$B$3="horizontal_Breite",Eingabemaske!$B$6,Eingabemaske!$B$7)</f>
        <v>0.5</v>
      </c>
      <c r="G243" s="4">
        <f>Eingabemaske!B$9/3600*(1/(F243*E243))</f>
        <v>5.9656972408650269E-2</v>
      </c>
      <c r="H243" s="4">
        <f t="shared" si="60"/>
        <v>994.63851180648396</v>
      </c>
      <c r="I243" s="6">
        <f t="shared" si="61"/>
        <v>4179.3245004499249</v>
      </c>
      <c r="J243" s="12">
        <f t="shared" si="62"/>
        <v>0.62052707259079376</v>
      </c>
      <c r="K243" s="8">
        <f t="shared" si="63"/>
        <v>0.7462180701057638</v>
      </c>
      <c r="L243" s="10">
        <f t="shared" si="64"/>
        <v>7.5069628120721774E-7</v>
      </c>
      <c r="M243" s="10">
        <f t="shared" si="65"/>
        <v>3.3130918682564015E-4</v>
      </c>
      <c r="N243" s="12">
        <f t="shared" si="66"/>
        <v>5.0289219394437428</v>
      </c>
      <c r="O243" s="1">
        <f t="shared" si="77"/>
        <v>0.69216358384352894</v>
      </c>
      <c r="P243" s="12">
        <f t="shared" si="67"/>
        <v>0.65337482809481251</v>
      </c>
      <c r="Q243" s="10">
        <f>((9.807*Eingabemaske!$B$5^3)/(L243)^2)*M243*C243*N243</f>
        <v>122711989553.10489</v>
      </c>
      <c r="R243" s="10">
        <f t="shared" si="68"/>
        <v>39758.566987670471</v>
      </c>
      <c r="S243" s="10">
        <f t="shared" si="69"/>
        <v>84936770469.646759</v>
      </c>
      <c r="T243" s="14">
        <f t="shared" si="78"/>
        <v>2335.5849476369649</v>
      </c>
      <c r="U243" s="14">
        <f t="shared" si="70"/>
        <v>688.42218726843896</v>
      </c>
      <c r="V243" s="14">
        <f t="shared" si="71"/>
        <v>226.83413284995569</v>
      </c>
      <c r="W243" s="14">
        <f t="shared" si="72"/>
        <v>337.04758483834922</v>
      </c>
      <c r="X243" s="14">
        <f t="shared" si="73"/>
        <v>2339.6753804200016</v>
      </c>
      <c r="Y243" s="14">
        <f t="shared" si="79"/>
        <v>732.68000189262978</v>
      </c>
      <c r="Z243" s="14">
        <f t="shared" si="74"/>
        <v>2903.6638292495509</v>
      </c>
      <c r="AA243" s="14">
        <f t="shared" si="75"/>
        <v>909.29555344050152</v>
      </c>
    </row>
    <row r="244" spans="2:27" x14ac:dyDescent="0.45">
      <c r="B244" s="4">
        <f>Temperaturverlauf!F243-Temperaturverlauf!E243</f>
        <v>10.052421825678099</v>
      </c>
      <c r="C244" s="4">
        <f t="shared" si="76"/>
        <v>10.052421825678099</v>
      </c>
      <c r="D244" s="14">
        <f>Temperaturverlauf!F243</f>
        <v>32.753277828473209</v>
      </c>
      <c r="E244">
        <f>Eingabemaske!$B$5</f>
        <v>0.745</v>
      </c>
      <c r="F244">
        <f>IF(Eingabemaske!$B$3="horizontal_Breite",Eingabemaske!$B$6,Eingabemaske!$B$7)</f>
        <v>0.5</v>
      </c>
      <c r="G244" s="4">
        <f>Eingabemaske!B$9/3600*(1/(F244*E244))</f>
        <v>5.9656972408650269E-2</v>
      </c>
      <c r="H244" s="4">
        <f t="shared" si="60"/>
        <v>994.79681326981529</v>
      </c>
      <c r="I244" s="6">
        <f t="shared" si="61"/>
        <v>4179.3733338658776</v>
      </c>
      <c r="J244" s="12">
        <f t="shared" si="62"/>
        <v>0.619776298767027</v>
      </c>
      <c r="K244" s="8">
        <f t="shared" si="63"/>
        <v>0.7536057986651723</v>
      </c>
      <c r="L244" s="10">
        <f t="shared" si="64"/>
        <v>7.57999895568843E-7</v>
      </c>
      <c r="M244" s="10">
        <f t="shared" si="65"/>
        <v>3.2724735053655407E-4</v>
      </c>
      <c r="N244" s="12">
        <f t="shared" si="66"/>
        <v>5.0848685981887334</v>
      </c>
      <c r="O244" s="1">
        <f t="shared" si="77"/>
        <v>0.69356443770436671</v>
      </c>
      <c r="P244" s="12">
        <f t="shared" si="67"/>
        <v>0.65491186132089907</v>
      </c>
      <c r="Q244" s="10">
        <f>((9.807*Eingabemaske!$B$5^3)/(L244)^2)*M244*C244*N244</f>
        <v>118057417808.11742</v>
      </c>
      <c r="R244" s="10">
        <f t="shared" si="68"/>
        <v>39375.072582090303</v>
      </c>
      <c r="S244" s="10">
        <f t="shared" si="69"/>
        <v>81880426598.916443</v>
      </c>
      <c r="T244" s="14">
        <f t="shared" si="78"/>
        <v>2307.2276724292969</v>
      </c>
      <c r="U244" s="14">
        <f t="shared" si="70"/>
        <v>680.39781689584026</v>
      </c>
      <c r="V244" s="14">
        <f t="shared" si="71"/>
        <v>226.57153199287251</v>
      </c>
      <c r="W244" s="14">
        <f t="shared" si="72"/>
        <v>335.61976865130731</v>
      </c>
      <c r="X244" s="14">
        <f t="shared" si="73"/>
        <v>2311.3780198370309</v>
      </c>
      <c r="Y244" s="14">
        <f t="shared" si="79"/>
        <v>725.19398813072462</v>
      </c>
      <c r="Z244" s="14">
        <f t="shared" si="74"/>
        <v>2865.0746283721101</v>
      </c>
      <c r="AA244" s="14">
        <f t="shared" si="75"/>
        <v>898.91609170351967</v>
      </c>
    </row>
    <row r="245" spans="2:27" x14ac:dyDescent="0.45">
      <c r="B245" s="4">
        <f>Temperaturverlauf!F244-Temperaturverlauf!E244</f>
        <v>9.8749739247117141</v>
      </c>
      <c r="C245" s="4">
        <f t="shared" si="76"/>
        <v>9.8749739247117141</v>
      </c>
      <c r="D245" s="14">
        <f>Temperaturverlauf!F244</f>
        <v>32.281804367032493</v>
      </c>
      <c r="E245">
        <f>Eingabemaske!$B$5</f>
        <v>0.745</v>
      </c>
      <c r="F245">
        <f>IF(Eingabemaske!$B$3="horizontal_Breite",Eingabemaske!$B$6,Eingabemaske!$B$7)</f>
        <v>0.5</v>
      </c>
      <c r="G245" s="4">
        <f>Eingabemaske!B$9/3600*(1/(F245*E245))</f>
        <v>5.9656972408650269E-2</v>
      </c>
      <c r="H245" s="4">
        <f t="shared" si="60"/>
        <v>994.94972489344002</v>
      </c>
      <c r="I245" s="6">
        <f t="shared" si="61"/>
        <v>4179.4284978815267</v>
      </c>
      <c r="J245" s="12">
        <f t="shared" si="62"/>
        <v>0.61903787540295585</v>
      </c>
      <c r="K245" s="8">
        <f t="shared" si="63"/>
        <v>0.76094481503625999</v>
      </c>
      <c r="L245" s="10">
        <f t="shared" si="64"/>
        <v>7.6525544643034415E-7</v>
      </c>
      <c r="M245" s="10">
        <f t="shared" si="65"/>
        <v>3.2324584115385918E-4</v>
      </c>
      <c r="N245" s="12">
        <f t="shared" si="66"/>
        <v>5.1405222505828885</v>
      </c>
      <c r="O245" s="1">
        <f t="shared" si="77"/>
        <v>0.69493870618142584</v>
      </c>
      <c r="P245" s="12">
        <f t="shared" si="67"/>
        <v>0.65642032027271457</v>
      </c>
      <c r="Q245" s="10">
        <f>((9.807*Eingabemaske!$B$5^3)/(L245)^2)*M245*C245*N245</f>
        <v>113623531141.9464</v>
      </c>
      <c r="R245" s="10">
        <f t="shared" si="68"/>
        <v>39001.30936770609</v>
      </c>
      <c r="S245" s="10">
        <f t="shared" si="69"/>
        <v>78961389723.549179</v>
      </c>
      <c r="T245" s="14">
        <f t="shared" si="78"/>
        <v>2279.4776977996848</v>
      </c>
      <c r="U245" s="14">
        <f t="shared" si="70"/>
        <v>672.54216328602809</v>
      </c>
      <c r="V245" s="14">
        <f t="shared" si="71"/>
        <v>226.31330533456918</v>
      </c>
      <c r="W245" s="14">
        <f t="shared" si="72"/>
        <v>334.21777481615652</v>
      </c>
      <c r="X245" s="14">
        <f t="shared" si="73"/>
        <v>2283.6884974310374</v>
      </c>
      <c r="Y245" s="14">
        <f t="shared" si="79"/>
        <v>717.87894456508366</v>
      </c>
      <c r="Z245" s="14">
        <f t="shared" si="74"/>
        <v>2827.3793510637561</v>
      </c>
      <c r="AA245" s="14">
        <f t="shared" si="75"/>
        <v>888.7885132801714</v>
      </c>
    </row>
    <row r="246" spans="2:27" x14ac:dyDescent="0.45">
      <c r="B246" s="4">
        <f>Temperaturverlauf!F245-Temperaturverlauf!E245</f>
        <v>9.6975972213594446</v>
      </c>
      <c r="C246" s="4">
        <f t="shared" si="76"/>
        <v>9.6975972213594446</v>
      </c>
      <c r="D246" s="14">
        <f>Temperaturverlauf!F245</f>
        <v>31.820551398795455</v>
      </c>
      <c r="E246">
        <f>Eingabemaske!$B$5</f>
        <v>0.745</v>
      </c>
      <c r="F246">
        <f>IF(Eingabemaske!$B$3="horizontal_Breite",Eingabemaske!$B$6,Eingabemaske!$B$7)</f>
        <v>0.5</v>
      </c>
      <c r="G246" s="4">
        <f>Eingabemaske!B$9/3600*(1/(F246*E246))</f>
        <v>5.9656972408650269E-2</v>
      </c>
      <c r="H246" s="4">
        <f t="shared" si="60"/>
        <v>995.09747501366257</v>
      </c>
      <c r="I246" s="6">
        <f t="shared" si="61"/>
        <v>4179.4897101859224</v>
      </c>
      <c r="J246" s="12">
        <f t="shared" si="62"/>
        <v>0.61831153631332225</v>
      </c>
      <c r="K246" s="8">
        <f t="shared" si="63"/>
        <v>0.76823576049285769</v>
      </c>
      <c r="L246" s="10">
        <f t="shared" si="64"/>
        <v>7.7246359375916596E-7</v>
      </c>
      <c r="M246" s="10">
        <f t="shared" si="65"/>
        <v>3.193029172647933E-4</v>
      </c>
      <c r="N246" s="12">
        <f t="shared" si="66"/>
        <v>5.1958852991709561</v>
      </c>
      <c r="O246" s="1">
        <f t="shared" si="77"/>
        <v>0.69628719493219426</v>
      </c>
      <c r="P246" s="12">
        <f t="shared" si="67"/>
        <v>0.65790105403626842</v>
      </c>
      <c r="Q246" s="10">
        <f>((9.807*Eingabemaske!$B$5^3)/(L246)^2)*M246*C246*N246</f>
        <v>109339110628.84821</v>
      </c>
      <c r="R246" s="10">
        <f t="shared" si="68"/>
        <v>38636.903971199303</v>
      </c>
      <c r="S246" s="10">
        <f t="shared" si="69"/>
        <v>76131422636.141586</v>
      </c>
      <c r="T246" s="14">
        <f t="shared" si="78"/>
        <v>2251.9136572408902</v>
      </c>
      <c r="U246" s="14">
        <f t="shared" si="70"/>
        <v>664.73504951520681</v>
      </c>
      <c r="V246" s="14">
        <f t="shared" si="71"/>
        <v>226.05932356532335</v>
      </c>
      <c r="W246" s="14">
        <f t="shared" si="72"/>
        <v>332.84085395104432</v>
      </c>
      <c r="X246" s="14">
        <f t="shared" si="73"/>
        <v>2256.1869706495472</v>
      </c>
      <c r="Y246" s="14">
        <f t="shared" si="79"/>
        <v>710.62901380611015</v>
      </c>
      <c r="Z246" s="14">
        <f t="shared" si="74"/>
        <v>2790.052864064844</v>
      </c>
      <c r="AA246" s="14">
        <f t="shared" si="75"/>
        <v>878.78023455055416</v>
      </c>
    </row>
    <row r="247" spans="2:27" x14ac:dyDescent="0.45">
      <c r="B247" s="4">
        <f>Temperaturverlauf!F246-Temperaturverlauf!E246</f>
        <v>9.5153475177014322</v>
      </c>
      <c r="C247" s="4">
        <f t="shared" si="76"/>
        <v>9.5153475177014322</v>
      </c>
      <c r="D247" s="14">
        <f>Temperaturverlauf!F246</f>
        <v>31.369431927439788</v>
      </c>
      <c r="E247">
        <f>Eingabemaske!$B$5</f>
        <v>0.745</v>
      </c>
      <c r="F247">
        <f>IF(Eingabemaske!$B$3="horizontal_Breite",Eingabemaske!$B$6,Eingabemaske!$B$7)</f>
        <v>0.5</v>
      </c>
      <c r="G247" s="4">
        <f>Eingabemaske!B$9/3600*(1/(F247*E247))</f>
        <v>5.9656972408650269E-2</v>
      </c>
      <c r="H247" s="4">
        <f t="shared" si="60"/>
        <v>995.24019776557998</v>
      </c>
      <c r="I247" s="6">
        <f t="shared" si="61"/>
        <v>4179.5566619798819</v>
      </c>
      <c r="J247" s="12">
        <f t="shared" si="62"/>
        <v>0.61759743457719929</v>
      </c>
      <c r="K247" s="8">
        <f t="shared" si="63"/>
        <v>0.77547503639864679</v>
      </c>
      <c r="L247" s="10">
        <f t="shared" si="64"/>
        <v>7.7962080406284094E-7</v>
      </c>
      <c r="M247" s="10">
        <f t="shared" si="65"/>
        <v>3.1541917250557525E-4</v>
      </c>
      <c r="N247" s="12">
        <f t="shared" si="66"/>
        <v>5.2509279901446506</v>
      </c>
      <c r="O247" s="1">
        <f t="shared" si="77"/>
        <v>0.69760990895285468</v>
      </c>
      <c r="P247" s="12">
        <f t="shared" si="67"/>
        <v>0.65935403417332139</v>
      </c>
      <c r="Q247" s="10">
        <f>((9.807*Eingabemaske!$B$5^3)/(L247)^2)*M247*C247*N247</f>
        <v>105144596541.60007</v>
      </c>
      <c r="R247" s="10">
        <f t="shared" si="68"/>
        <v>38281.707489781191</v>
      </c>
      <c r="S247" s="10">
        <f t="shared" si="69"/>
        <v>73349912420.270264</v>
      </c>
      <c r="T247" s="14">
        <f t="shared" si="78"/>
        <v>2224.1476759374723</v>
      </c>
      <c r="U247" s="14">
        <f t="shared" si="70"/>
        <v>656.86568534628827</v>
      </c>
      <c r="V247" s="14">
        <f t="shared" si="71"/>
        <v>225.80960815338022</v>
      </c>
      <c r="W247" s="14">
        <f t="shared" si="72"/>
        <v>331.48907147623595</v>
      </c>
      <c r="X247" s="14">
        <f t="shared" si="73"/>
        <v>2228.4871511795259</v>
      </c>
      <c r="Y247" s="14">
        <f t="shared" si="79"/>
        <v>703.34804637854904</v>
      </c>
      <c r="Z247" s="14">
        <f t="shared" si="74"/>
        <v>2752.615895113453</v>
      </c>
      <c r="AA247" s="14">
        <f t="shared" si="75"/>
        <v>868.77189811655376</v>
      </c>
    </row>
    <row r="248" spans="2:27" x14ac:dyDescent="0.45">
      <c r="B248" s="4">
        <f>Temperaturverlauf!F247-Temperaturverlauf!E247</f>
        <v>9.3237881917189469</v>
      </c>
      <c r="C248" s="4">
        <f t="shared" si="76"/>
        <v>9.3237881917189469</v>
      </c>
      <c r="D248" s="14">
        <f>Temperaturverlauf!F247</f>
        <v>30.928609767216845</v>
      </c>
      <c r="E248">
        <f>Eingabemaske!$B$5</f>
        <v>0.745</v>
      </c>
      <c r="F248">
        <f>IF(Eingabemaske!$B$3="horizontal_Breite",Eingabemaske!$B$6,Eingabemaske!$B$7)</f>
        <v>0.5</v>
      </c>
      <c r="G248" s="4">
        <f>Eingabemaske!B$9/3600*(1/(F248*E248))</f>
        <v>5.9656972408650269E-2</v>
      </c>
      <c r="H248" s="4">
        <f t="shared" si="60"/>
        <v>995.377947193767</v>
      </c>
      <c r="I248" s="6">
        <f t="shared" si="61"/>
        <v>4179.6290011776719</v>
      </c>
      <c r="J248" s="12">
        <f t="shared" si="62"/>
        <v>0.6168961104523335</v>
      </c>
      <c r="K248" s="8">
        <f t="shared" si="63"/>
        <v>0.78265492910114232</v>
      </c>
      <c r="L248" s="10">
        <f t="shared" si="64"/>
        <v>7.8671947342594252E-7</v>
      </c>
      <c r="M248" s="10">
        <f t="shared" si="65"/>
        <v>3.1159737768150553E-4</v>
      </c>
      <c r="N248" s="12">
        <f t="shared" si="66"/>
        <v>5.3055891552951211</v>
      </c>
      <c r="O248" s="1">
        <f t="shared" si="77"/>
        <v>0.69890612209515668</v>
      </c>
      <c r="P248" s="12">
        <f t="shared" si="67"/>
        <v>0.66077842943991405</v>
      </c>
      <c r="Q248" s="10">
        <f>((9.807*Eingabemaske!$B$5^3)/(L248)^2)*M248*C248*N248</f>
        <v>100991541941.36816</v>
      </c>
      <c r="R248" s="10">
        <f t="shared" si="68"/>
        <v>37935.769982382408</v>
      </c>
      <c r="S248" s="10">
        <f t="shared" si="69"/>
        <v>70583606942.651993</v>
      </c>
      <c r="T248" s="14">
        <f t="shared" si="78"/>
        <v>2195.8282542111092</v>
      </c>
      <c r="U248" s="14">
        <f t="shared" si="70"/>
        <v>648.83351032930943</v>
      </c>
      <c r="V248" s="14">
        <f t="shared" si="71"/>
        <v>225.56431986432213</v>
      </c>
      <c r="W248" s="14">
        <f t="shared" si="72"/>
        <v>330.16323999052906</v>
      </c>
      <c r="X248" s="14">
        <f t="shared" si="73"/>
        <v>2200.2391799067764</v>
      </c>
      <c r="Y248" s="14">
        <f t="shared" si="79"/>
        <v>695.95032740006343</v>
      </c>
      <c r="Z248" s="14">
        <f t="shared" si="74"/>
        <v>2714.6379842986448</v>
      </c>
      <c r="AA248" s="14">
        <f t="shared" si="75"/>
        <v>858.65810008225435</v>
      </c>
    </row>
    <row r="249" spans="2:27" x14ac:dyDescent="0.45">
      <c r="B249" s="4">
        <f>Temperaturverlauf!F248-Temperaturverlauf!E248</f>
        <v>9.1190389606078064</v>
      </c>
      <c r="C249" s="4">
        <f t="shared" si="76"/>
        <v>9.1190389606078064</v>
      </c>
      <c r="D249" s="14">
        <f>Temperaturverlauf!F248</f>
        <v>30.498469591525016</v>
      </c>
      <c r="E249">
        <f>Eingabemaske!$B$5</f>
        <v>0.745</v>
      </c>
      <c r="F249">
        <f>IF(Eingabemaske!$B$3="horizontal_Breite",Eingabemaske!$B$6,Eingabemaske!$B$7)</f>
        <v>0.5</v>
      </c>
      <c r="G249" s="4">
        <f>Eingabemaske!B$9/3600*(1/(F249*E249))</f>
        <v>5.9656972408650269E-2</v>
      </c>
      <c r="H249" s="4">
        <f t="shared" si="60"/>
        <v>995.51071117452466</v>
      </c>
      <c r="I249" s="6">
        <f t="shared" si="61"/>
        <v>4179.7063187153208</v>
      </c>
      <c r="J249" s="12">
        <f t="shared" si="62"/>
        <v>0.61620845338008934</v>
      </c>
      <c r="K249" s="8">
        <f t="shared" si="63"/>
        <v>0.78976381356810987</v>
      </c>
      <c r="L249" s="10">
        <f t="shared" si="64"/>
        <v>7.9374812821560738E-7</v>
      </c>
      <c r="M249" s="10">
        <f t="shared" si="65"/>
        <v>3.0784229225415676E-4</v>
      </c>
      <c r="N249" s="12">
        <f t="shared" si="66"/>
        <v>5.3597775741485458</v>
      </c>
      <c r="O249" s="1">
        <f t="shared" si="77"/>
        <v>0.7001744551862179</v>
      </c>
      <c r="P249" s="12">
        <f t="shared" si="67"/>
        <v>0.66217269023768621</v>
      </c>
      <c r="Q249" s="10">
        <f>((9.807*Eingabemaske!$B$5^3)/(L249)^2)*M249*C249*N249</f>
        <v>96841986149.086258</v>
      </c>
      <c r="R249" s="10">
        <f t="shared" si="68"/>
        <v>37599.313876345805</v>
      </c>
      <c r="S249" s="10">
        <f t="shared" si="69"/>
        <v>67806284891.08773</v>
      </c>
      <c r="T249" s="14">
        <f t="shared" si="78"/>
        <v>2166.641561336729</v>
      </c>
      <c r="U249" s="14">
        <f t="shared" si="70"/>
        <v>640.54858121002098</v>
      </c>
      <c r="V249" s="14">
        <f t="shared" si="71"/>
        <v>225.32374545996828</v>
      </c>
      <c r="W249" s="14">
        <f t="shared" si="72"/>
        <v>328.86484227139033</v>
      </c>
      <c r="X249" s="14">
        <f t="shared" si="73"/>
        <v>2171.1309236950019</v>
      </c>
      <c r="Y249" s="14">
        <f t="shared" si="79"/>
        <v>688.36094072678441</v>
      </c>
      <c r="Z249" s="14">
        <f t="shared" si="74"/>
        <v>2675.7384571515636</v>
      </c>
      <c r="AA249" s="14">
        <f t="shared" si="75"/>
        <v>848.34766130503033</v>
      </c>
    </row>
    <row r="250" spans="2:27" x14ac:dyDescent="0.45">
      <c r="B250" s="4">
        <f>Temperaturverlauf!F249-Temperaturverlauf!E249</f>
        <v>8.897816961410193</v>
      </c>
      <c r="C250" s="4">
        <f t="shared" si="76"/>
        <v>8.897816961410193</v>
      </c>
      <c r="D250" s="14">
        <f>Temperaturverlauf!F249</f>
        <v>30.079585038958434</v>
      </c>
      <c r="E250">
        <f>Eingabemaske!$B$5</f>
        <v>0.745</v>
      </c>
      <c r="F250">
        <f>IF(Eingabemaske!$B$3="horizontal_Breite",Eingabemaske!$B$6,Eingabemaske!$B$7)</f>
        <v>0.5</v>
      </c>
      <c r="G250" s="4">
        <f>Eingabemaske!B$9/3600*(1/(F250*E250))</f>
        <v>5.9656972408650269E-2</v>
      </c>
      <c r="H250" s="4">
        <f t="shared" si="60"/>
        <v>995.63842501347926</v>
      </c>
      <c r="I250" s="6">
        <f t="shared" si="61"/>
        <v>4179.7881382976102</v>
      </c>
      <c r="J250" s="12">
        <f t="shared" si="62"/>
        <v>0.61553565858726222</v>
      </c>
      <c r="K250" s="8">
        <f t="shared" si="63"/>
        <v>0.79678643689664785</v>
      </c>
      <c r="L250" s="10">
        <f t="shared" si="64"/>
        <v>8.0069170462515361E-7</v>
      </c>
      <c r="M250" s="10">
        <f t="shared" si="65"/>
        <v>3.0416044630538115E-4</v>
      </c>
      <c r="N250" s="12">
        <f t="shared" si="66"/>
        <v>5.4133739700243266</v>
      </c>
      <c r="O250" s="1">
        <f t="shared" si="77"/>
        <v>0.70141296197739289</v>
      </c>
      <c r="P250" s="12">
        <f t="shared" si="67"/>
        <v>0.6635346419600443</v>
      </c>
      <c r="Q250" s="10">
        <f>((9.807*Eingabemaske!$B$5^3)/(L250)^2)*M250*C250*N250</f>
        <v>92667739671.954163</v>
      </c>
      <c r="R250" s="10">
        <f t="shared" si="68"/>
        <v>37272.706524324014</v>
      </c>
      <c r="S250" s="10">
        <f t="shared" si="69"/>
        <v>64998353763.055328</v>
      </c>
      <c r="T250" s="14">
        <f t="shared" si="78"/>
        <v>2136.3113052900981</v>
      </c>
      <c r="U250" s="14">
        <f t="shared" si="70"/>
        <v>631.93155079405312</v>
      </c>
      <c r="V250" s="14">
        <f t="shared" si="71"/>
        <v>225.08828267842105</v>
      </c>
      <c r="W250" s="14">
        <f t="shared" si="72"/>
        <v>327.59594565172262</v>
      </c>
      <c r="X250" s="14">
        <f t="shared" si="73"/>
        <v>2140.8878595628853</v>
      </c>
      <c r="Y250" s="14">
        <f t="shared" si="79"/>
        <v>680.51581262005641</v>
      </c>
      <c r="Z250" s="14">
        <f t="shared" si="74"/>
        <v>2635.5856371950294</v>
      </c>
      <c r="AA250" s="14">
        <f t="shared" si="75"/>
        <v>837.76349780026476</v>
      </c>
    </row>
    <row r="251" spans="2:27" x14ac:dyDescent="0.45">
      <c r="B251" s="4">
        <f>Temperaturverlauf!F250-Temperaturverlauf!E250</f>
        <v>8.6574692621980205</v>
      </c>
      <c r="C251" s="4">
        <f t="shared" si="76"/>
        <v>8.6574692621980205</v>
      </c>
      <c r="D251" s="14">
        <f>Temperaturverlauf!F250</f>
        <v>29.67268523867957</v>
      </c>
      <c r="E251">
        <f>Eingabemaske!$B$5</f>
        <v>0.745</v>
      </c>
      <c r="F251">
        <f>IF(Eingabemaske!$B$3="horizontal_Breite",Eingabemaske!$B$6,Eingabemaske!$B$7)</f>
        <v>0.5</v>
      </c>
      <c r="G251" s="4">
        <f>Eingabemaske!B$9/3600*(1/(F251*E251))</f>
        <v>5.9656972408650269E-2</v>
      </c>
      <c r="H251" s="4">
        <f t="shared" si="60"/>
        <v>995.76098456211901</v>
      </c>
      <c r="I251" s="6">
        <f t="shared" si="61"/>
        <v>4179.8739098994074</v>
      </c>
      <c r="J251" s="12">
        <f t="shared" si="62"/>
        <v>0.61487917892267119</v>
      </c>
      <c r="K251" s="8">
        <f t="shared" si="63"/>
        <v>0.80370428144099604</v>
      </c>
      <c r="L251" s="10">
        <f t="shared" si="64"/>
        <v>8.0753190686658894E-7</v>
      </c>
      <c r="M251" s="10">
        <f t="shared" si="65"/>
        <v>3.0055989482933936E-4</v>
      </c>
      <c r="N251" s="12">
        <f t="shared" si="66"/>
        <v>5.466233643359466</v>
      </c>
      <c r="O251" s="1">
        <f t="shared" si="77"/>
        <v>0.70261922190597137</v>
      </c>
      <c r="P251" s="12">
        <f t="shared" si="67"/>
        <v>0.66486158612727941</v>
      </c>
      <c r="Q251" s="10">
        <f>((9.807*Eingabemaske!$B$5^3)/(L251)^2)*M251*C251*N251</f>
        <v>88449583198.833893</v>
      </c>
      <c r="R251" s="10">
        <f t="shared" si="68"/>
        <v>36956.432206087426</v>
      </c>
      <c r="S251" s="10">
        <f t="shared" si="69"/>
        <v>62146377325.072151</v>
      </c>
      <c r="T251" s="14">
        <f t="shared" si="78"/>
        <v>2104.5973806022735</v>
      </c>
      <c r="U251" s="14">
        <f t="shared" si="70"/>
        <v>622.91329587325072</v>
      </c>
      <c r="V251" s="14">
        <f t="shared" si="71"/>
        <v>224.85842364514588</v>
      </c>
      <c r="W251" s="14">
        <f t="shared" si="72"/>
        <v>326.35910878091988</v>
      </c>
      <c r="X251" s="14">
        <f t="shared" si="73"/>
        <v>2109.2717484287305</v>
      </c>
      <c r="Y251" s="14">
        <f t="shared" si="79"/>
        <v>672.36148602751484</v>
      </c>
      <c r="Z251" s="14">
        <f t="shared" si="74"/>
        <v>2593.8945615972898</v>
      </c>
      <c r="AA251" s="14">
        <f t="shared" si="75"/>
        <v>826.84215693565079</v>
      </c>
    </row>
    <row r="252" spans="2:27" x14ac:dyDescent="0.45">
      <c r="B252" s="4">
        <f>Temperaturverlauf!F251-Temperaturverlauf!E251</f>
        <v>8.3959961055940688</v>
      </c>
      <c r="C252" s="4">
        <f t="shared" si="76"/>
        <v>8.3959961055940688</v>
      </c>
      <c r="D252" s="14">
        <f>Temperaturverlauf!F251</f>
        <v>29.27862018593742</v>
      </c>
      <c r="E252">
        <f>Eingabemaske!$B$5</f>
        <v>0.745</v>
      </c>
      <c r="F252">
        <f>IF(Eingabemaske!$B$3="horizontal_Breite",Eingabemaske!$B$6,Eingabemaske!$B$7)</f>
        <v>0.5</v>
      </c>
      <c r="G252" s="4">
        <f>Eingabemaske!B$9/3600*(1/(F252*E252))</f>
        <v>5.9656972408650269E-2</v>
      </c>
      <c r="H252" s="4">
        <f t="shared" si="60"/>
        <v>995.87825868936159</v>
      </c>
      <c r="I252" s="6">
        <f t="shared" si="61"/>
        <v>4179.9630072831505</v>
      </c>
      <c r="J252" s="12">
        <f t="shared" si="62"/>
        <v>0.61424067269830007</v>
      </c>
      <c r="K252" s="8">
        <f t="shared" si="63"/>
        <v>0.81049600549786049</v>
      </c>
      <c r="L252" s="10">
        <f t="shared" si="64"/>
        <v>8.1424764204447992E-7</v>
      </c>
      <c r="M252" s="10">
        <f t="shared" si="65"/>
        <v>2.9704994699948786E-4</v>
      </c>
      <c r="N252" s="12">
        <f t="shared" si="66"/>
        <v>5.5181897316187829</v>
      </c>
      <c r="O252" s="1">
        <f t="shared" si="77"/>
        <v>0.70379043842418187</v>
      </c>
      <c r="P252" s="12">
        <f t="shared" si="67"/>
        <v>0.66615040794842839</v>
      </c>
      <c r="Q252" s="10">
        <f>((9.807*Eingabemaske!$B$5^3)/(L252)^2)*M252*C252*N252</f>
        <v>84176392753.012314</v>
      </c>
      <c r="R252" s="10">
        <f t="shared" si="68"/>
        <v>36651.063915183448</v>
      </c>
      <c r="S252" s="10">
        <f t="shared" si="69"/>
        <v>59242540360.608665</v>
      </c>
      <c r="T252" s="14">
        <f t="shared" si="78"/>
        <v>2071.2935083339012</v>
      </c>
      <c r="U252" s="14">
        <f t="shared" si="70"/>
        <v>613.43425514708542</v>
      </c>
      <c r="V252" s="14">
        <f t="shared" si="71"/>
        <v>224.63473691405986</v>
      </c>
      <c r="W252" s="14">
        <f t="shared" si="72"/>
        <v>325.15728202497041</v>
      </c>
      <c r="X252" s="14">
        <f t="shared" si="73"/>
        <v>2076.0783127551522</v>
      </c>
      <c r="Y252" s="14">
        <f t="shared" si="79"/>
        <v>663.85468083366334</v>
      </c>
      <c r="Z252" s="14">
        <f t="shared" si="74"/>
        <v>2550.4234788021531</v>
      </c>
      <c r="AA252" s="14">
        <f t="shared" si="75"/>
        <v>815.53309145836931</v>
      </c>
    </row>
    <row r="253" spans="2:27" x14ac:dyDescent="0.45">
      <c r="B253" s="4">
        <f>Temperaturverlauf!F252-Temperaturverlauf!E252</f>
        <v>8.112064380777241</v>
      </c>
      <c r="C253" s="4">
        <f t="shared" si="76"/>
        <v>8.112064380777241</v>
      </c>
      <c r="D253" s="14">
        <f>Temperaturverlauf!F252</f>
        <v>28.898325454015229</v>
      </c>
      <c r="E253">
        <f>Eingabemaske!$B$5</f>
        <v>0.745</v>
      </c>
      <c r="F253">
        <f>IF(Eingabemaske!$B$3="horizontal_Breite",Eingabemaske!$B$6,Eingabemaske!$B$7)</f>
        <v>0.5</v>
      </c>
      <c r="G253" s="4">
        <f>Eingabemaske!B$9/3600*(1/(F253*E253))</f>
        <v>5.9656972408650269E-2</v>
      </c>
      <c r="H253" s="4">
        <f t="shared" ref="H253:H295" si="80">(999.876190383677+6.22004419638581*D253)/(1 + 0.00616745673016879*D253 + 7.35840514520081E-06*D253^2)</f>
        <v>995.99010094918663</v>
      </c>
      <c r="I253" s="6">
        <f t="shared" ref="I253:I295" si="81">(4219.55641754205+135.362146222791*D253)/(1 + 0.0329211502786147*D253 + -7.31100234138406E-06*D253^2)</f>
        <v>4180.0547297023913</v>
      </c>
      <c r="J253" s="12">
        <f t="shared" ref="J253:J295" si="82">(0.560797355231932+-0.0000820827204607212*D253)/(1 + -0.00367393421746487*D253 + 0.0000194205323988223*D253^2)</f>
        <v>0.6136219484285057</v>
      </c>
      <c r="K253" s="8">
        <f t="shared" ref="K253:K295" si="83">1/(0.557121148602003 + 0.0198102138112735*D253 + 0.000112775616236414*D253^2)</f>
        <v>0.817137957292152</v>
      </c>
      <c r="L253" s="10">
        <f t="shared" ref="L253:L295" si="84">1/(556600.170819615 + 19992.6583096351*D253 + 100.520529013287*D253^2)</f>
        <v>8.2081552757825705E-7</v>
      </c>
      <c r="M253" s="10">
        <f t="shared" ref="M253:M295" si="85">(-0.0000674250246477024+0.000016937531209182*D253)/(1 + 0.0165977768793498*D253 + -0.0000507449784446722*D253^2)</f>
        <v>2.9364087388374522E-4</v>
      </c>
      <c r="N253" s="12">
        <f t="shared" ref="N253:N295" si="86">L253*H253*I253/J253</f>
        <v>5.5690570676768374</v>
      </c>
      <c r="O253" s="1">
        <f t="shared" si="77"/>
        <v>0.70492354144360392</v>
      </c>
      <c r="P253" s="12">
        <f t="shared" ref="P253:P295" si="87">((1+(0.492/N253)^(9/16)))^(-16/9)</f>
        <v>0.66739768871408411</v>
      </c>
      <c r="Q253" s="10">
        <f>((9.807*Eingabemaske!$B$5^3)/(L253)^2)*M253*C253*N253</f>
        <v>79844210584.754395</v>
      </c>
      <c r="R253" s="10">
        <f t="shared" ref="R253:R295" si="88">H253*G253*F253*(1/K253*1000)</f>
        <v>36357.235299969521</v>
      </c>
      <c r="S253" s="10">
        <f t="shared" ref="S253:S295" si="89">Q253*O253</f>
        <v>56284063689.17395</v>
      </c>
      <c r="T253" s="14">
        <f t="shared" si="78"/>
        <v>2036.2240765340093</v>
      </c>
      <c r="U253" s="14">
        <f t="shared" ref="U253:U295" si="90">(0.825+0.387*(Q253*P253)^(1/6))^2</f>
        <v>603.44353636588994</v>
      </c>
      <c r="V253" s="14">
        <f t="shared" ref="V253:V295" si="91">0.664*SQRT(R253)*N253^(1/3)</f>
        <v>224.41784838579622</v>
      </c>
      <c r="W253" s="14">
        <f t="shared" ref="W253:W295" si="92">(0.037*R253^0.8*N253)/(1+2.443*R253^(-0.1)*(N253^(2/3)-1))</f>
        <v>323.99370298903824</v>
      </c>
      <c r="X253" s="14">
        <f t="shared" ref="X253:X295" si="93">((SQRT(V253^2+W253^2))^3+T253^3)^(1/3)</f>
        <v>2041.1341274203958</v>
      </c>
      <c r="Y253" s="14">
        <f t="shared" si="79"/>
        <v>654.96169643777182</v>
      </c>
      <c r="Z253" s="14">
        <f t="shared" ref="Z253:Z295" si="94">IF(G253=0,T253*J253/E253,X253*J253/F253)</f>
        <v>2504.969400543242</v>
      </c>
      <c r="AA253" s="14">
        <f t="shared" ref="AA253:AA295" si="95">IF(G253=0,U253*J253/E253,Y253*J253/F253)</f>
        <v>803.79774462837008</v>
      </c>
    </row>
    <row r="254" spans="2:27" x14ac:dyDescent="0.45">
      <c r="B254" s="4">
        <f>Temperaturverlauf!F253-Temperaturverlauf!E253</f>
        <v>7.8050110164040554</v>
      </c>
      <c r="C254" s="4">
        <f t="shared" si="76"/>
        <v>7.8050110164040554</v>
      </c>
      <c r="D254" s="14">
        <f>Temperaturverlauf!F253</f>
        <v>28.532786769337964</v>
      </c>
      <c r="E254">
        <f>Eingabemaske!$B$5</f>
        <v>0.745</v>
      </c>
      <c r="F254">
        <f>IF(Eingabemaske!$B$3="horizontal_Breite",Eingabemaske!$B$6,Eingabemaske!$B$7)</f>
        <v>0.5</v>
      </c>
      <c r="G254" s="4">
        <f>Eingabemaske!B$9/3600*(1/(F254*E254))</f>
        <v>5.9656972408650269E-2</v>
      </c>
      <c r="H254" s="4">
        <f t="shared" si="80"/>
        <v>996.09636030160209</v>
      </c>
      <c r="I254" s="6">
        <f t="shared" si="81"/>
        <v>4180.1483078345982</v>
      </c>
      <c r="J254" s="12">
        <f t="shared" si="82"/>
        <v>0.61302490746913185</v>
      </c>
      <c r="K254" s="8">
        <f t="shared" si="83"/>
        <v>0.82360475548937639</v>
      </c>
      <c r="L254" s="10">
        <f t="shared" si="84"/>
        <v>8.2721046455303114E-7</v>
      </c>
      <c r="M254" s="10">
        <f t="shared" si="85"/>
        <v>2.9034359890983176E-4</v>
      </c>
      <c r="N254" s="12">
        <f t="shared" si="86"/>
        <v>5.6186365882195464</v>
      </c>
      <c r="O254" s="1">
        <f t="shared" si="77"/>
        <v>0.70601529226788595</v>
      </c>
      <c r="P254" s="12">
        <f t="shared" si="87"/>
        <v>0.66859982122316275</v>
      </c>
      <c r="Q254" s="10">
        <f>((9.807*Eingabemaske!$B$5^3)/(L254)^2)*M254*C254*N254</f>
        <v>75455286609.830566</v>
      </c>
      <c r="R254" s="10">
        <f t="shared" si="88"/>
        <v>36075.613142593211</v>
      </c>
      <c r="S254" s="10">
        <f t="shared" si="89"/>
        <v>53272586228.996628</v>
      </c>
      <c r="T254" s="14">
        <f t="shared" si="78"/>
        <v>1999.2403727155122</v>
      </c>
      <c r="U254" s="14">
        <f t="shared" si="90"/>
        <v>592.89784699836252</v>
      </c>
      <c r="V254" s="14">
        <f t="shared" si="91"/>
        <v>224.2084213958054</v>
      </c>
      <c r="W254" s="14">
        <f t="shared" si="92"/>
        <v>322.87178884648677</v>
      </c>
      <c r="X254" s="14">
        <f t="shared" si="93"/>
        <v>2004.2929172669853</v>
      </c>
      <c r="Y254" s="14">
        <f t="shared" si="79"/>
        <v>645.65771209646812</v>
      </c>
      <c r="Z254" s="14">
        <f t="shared" si="94"/>
        <v>2457.3629602972601</v>
      </c>
      <c r="AA254" s="14">
        <f t="shared" si="95"/>
        <v>791.60851842933744</v>
      </c>
    </row>
    <row r="255" spans="2:27" x14ac:dyDescent="0.45">
      <c r="B255" s="4">
        <f>Temperaturverlauf!F254-Temperaturverlauf!E254</f>
        <v>7.4748361817371247</v>
      </c>
      <c r="C255" s="4">
        <f t="shared" si="76"/>
        <v>7.4748361817371247</v>
      </c>
      <c r="D255" s="14">
        <f>Temperaturverlauf!F254</f>
        <v>28.183005001213832</v>
      </c>
      <c r="E255">
        <f>Eingabemaske!$B$5</f>
        <v>0.745</v>
      </c>
      <c r="F255">
        <f>IF(Eingabemaske!$B$3="horizontal_Breite",Eingabemaske!$B$6,Eingabemaske!$B$7)</f>
        <v>0.5</v>
      </c>
      <c r="G255" s="4">
        <f>Eingabemaske!B$9/3600*(1/(F255*E255))</f>
        <v>5.9656972408650269E-2</v>
      </c>
      <c r="H255" s="4">
        <f t="shared" si="80"/>
        <v>996.19689076979193</v>
      </c>
      <c r="I255" s="6">
        <f t="shared" si="81"/>
        <v>4180.2429138304424</v>
      </c>
      <c r="J255" s="12">
        <f t="shared" si="82"/>
        <v>0.61245148564501584</v>
      </c>
      <c r="K255" s="8">
        <f t="shared" si="83"/>
        <v>0.82986992672719218</v>
      </c>
      <c r="L255" s="10">
        <f t="shared" si="84"/>
        <v>8.3340626767167151E-7</v>
      </c>
      <c r="M255" s="10">
        <f t="shared" si="85"/>
        <v>2.8716937618131384E-4</v>
      </c>
      <c r="N255" s="12">
        <f t="shared" si="86"/>
        <v>5.6667202212899106</v>
      </c>
      <c r="O255" s="1">
        <f t="shared" si="77"/>
        <v>0.70706238924934572</v>
      </c>
      <c r="P255" s="12">
        <f t="shared" si="87"/>
        <v>0.66975312628582728</v>
      </c>
      <c r="Q255" s="10">
        <f>((9.807*Eingabemaske!$B$5^3)/(L255)^2)*M255*C255*N255</f>
        <v>71017118013.163559</v>
      </c>
      <c r="R255" s="10">
        <f t="shared" si="88"/>
        <v>35806.870759020436</v>
      </c>
      <c r="S255" s="10">
        <f t="shared" si="89"/>
        <v>50213533139.990173</v>
      </c>
      <c r="T255" s="14">
        <f t="shared" si="78"/>
        <v>1960.2163764832312</v>
      </c>
      <c r="U255" s="14">
        <f t="shared" si="90"/>
        <v>581.76029591215411</v>
      </c>
      <c r="V255" s="14">
        <f t="shared" si="91"/>
        <v>224.00713630591255</v>
      </c>
      <c r="W255" s="14">
        <f t="shared" si="92"/>
        <v>321.79502732226797</v>
      </c>
      <c r="X255" s="14">
        <f t="shared" si="93"/>
        <v>1965.4314326995657</v>
      </c>
      <c r="Y255" s="14">
        <f t="shared" si="79"/>
        <v>635.92603866509819</v>
      </c>
      <c r="Z255" s="14">
        <f t="shared" si="94"/>
        <v>2407.4628017805221</v>
      </c>
      <c r="AA255" s="14">
        <f t="shared" si="95"/>
        <v>778.94769428157838</v>
      </c>
    </row>
    <row r="256" spans="2:27" x14ac:dyDescent="0.45">
      <c r="B256" s="4">
        <f>Temperaturverlauf!F255-Temperaturverlauf!E255</f>
        <v>7.1221863738148166</v>
      </c>
      <c r="C256" s="4">
        <f t="shared" si="76"/>
        <v>7.1221863738148166</v>
      </c>
      <c r="D256" s="14">
        <f>Temperaturverlauf!F255</f>
        <v>27.849962126748725</v>
      </c>
      <c r="E256">
        <f>Eingabemaske!$B$5</f>
        <v>0.745</v>
      </c>
      <c r="F256">
        <f>IF(Eingabemaske!$B$3="horizontal_Breite",Eingabemaske!$B$6,Eingabemaske!$B$7)</f>
        <v>0.5</v>
      </c>
      <c r="G256" s="4">
        <f>Eingabemaske!B$9/3600*(1/(F256*E256))</f>
        <v>5.9656972408650269E-2</v>
      </c>
      <c r="H256" s="4">
        <f t="shared" si="80"/>
        <v>996.29155994870678</v>
      </c>
      <c r="I256" s="6">
        <f t="shared" si="81"/>
        <v>4180.3376751906308</v>
      </c>
      <c r="J256" s="12">
        <f t="shared" si="82"/>
        <v>0.6119035950144549</v>
      </c>
      <c r="K256" s="8">
        <f t="shared" si="83"/>
        <v>0.83590658784696081</v>
      </c>
      <c r="L256" s="10">
        <f t="shared" si="84"/>
        <v>8.3937633968999473E-7</v>
      </c>
      <c r="M256" s="10">
        <f t="shared" si="85"/>
        <v>2.841294624760022E-4</v>
      </c>
      <c r="N256" s="12">
        <f t="shared" si="86"/>
        <v>5.7130961587245199</v>
      </c>
      <c r="O256" s="1">
        <f t="shared" si="77"/>
        <v>0.70806157231076661</v>
      </c>
      <c r="P256" s="12">
        <f t="shared" si="87"/>
        <v>0.6708539682308754</v>
      </c>
      <c r="Q256" s="10">
        <f>((9.807*Eingabemaske!$B$5^3)/(L256)^2)*M256*C256*N256</f>
        <v>66541515055.421127</v>
      </c>
      <c r="R256" s="10">
        <f t="shared" si="88"/>
        <v>35551.662689918136</v>
      </c>
      <c r="S256" s="10">
        <f t="shared" si="89"/>
        <v>47115489774.082031</v>
      </c>
      <c r="T256" s="14">
        <f t="shared" si="78"/>
        <v>1919.0442532464051</v>
      </c>
      <c r="U256" s="14">
        <f t="shared" si="90"/>
        <v>569.99910564062009</v>
      </c>
      <c r="V256" s="14">
        <f t="shared" si="91"/>
        <v>223.8146699675122</v>
      </c>
      <c r="W256" s="14">
        <f t="shared" si="92"/>
        <v>320.76686829878065</v>
      </c>
      <c r="X256" s="14">
        <f t="shared" si="93"/>
        <v>1924.4450492977032</v>
      </c>
      <c r="Y256" s="14">
        <f t="shared" si="79"/>
        <v>625.75737340949979</v>
      </c>
      <c r="Z256" s="14">
        <f t="shared" si="94"/>
        <v>2355.1496881460689</v>
      </c>
      <c r="AA256" s="14">
        <f t="shared" si="95"/>
        <v>765.80637279215114</v>
      </c>
    </row>
    <row r="257" spans="2:27" x14ac:dyDescent="0.45">
      <c r="B257" s="4">
        <f>Temperaturverlauf!F256-Temperaturverlauf!E256</f>
        <v>6.7483276522148046</v>
      </c>
      <c r="C257" s="4">
        <f t="shared" si="76"/>
        <v>6.7483276522148046</v>
      </c>
      <c r="D257" s="14">
        <f>Temperaturverlauf!F256</f>
        <v>27.534588725452792</v>
      </c>
      <c r="E257">
        <f>Eingabemaske!$B$5</f>
        <v>0.745</v>
      </c>
      <c r="F257">
        <f>IF(Eingabemaske!$B$3="horizontal_Breite",Eingabemaske!$B$6,Eingabemaske!$B$7)</f>
        <v>0.5</v>
      </c>
      <c r="G257" s="4">
        <f>Eingabemaske!B$9/3600*(1/(F257*E257))</f>
        <v>5.9656972408650269E-2</v>
      </c>
      <c r="H257" s="4">
        <f t="shared" si="80"/>
        <v>996.38025631663072</v>
      </c>
      <c r="I257" s="6">
        <f t="shared" si="81"/>
        <v>4180.4316919965177</v>
      </c>
      <c r="J257" s="12">
        <f t="shared" si="82"/>
        <v>0.61138306694920763</v>
      </c>
      <c r="K257" s="8">
        <f t="shared" si="83"/>
        <v>0.84168815778656303</v>
      </c>
      <c r="L257" s="10">
        <f t="shared" si="84"/>
        <v>8.4509437551057346E-7</v>
      </c>
      <c r="M257" s="10">
        <f t="shared" si="85"/>
        <v>2.8123478938138187E-4</v>
      </c>
      <c r="N257" s="12">
        <f t="shared" si="86"/>
        <v>5.7575543963059008</v>
      </c>
      <c r="O257" s="1">
        <f t="shared" si="77"/>
        <v>0.70900972442624977</v>
      </c>
      <c r="P257" s="12">
        <f t="shared" si="87"/>
        <v>0.67189886728377668</v>
      </c>
      <c r="Q257" s="10">
        <f>((9.807*Eingabemaske!$B$5^3)/(L257)^2)*M257*C257*N257</f>
        <v>62043719312.357323</v>
      </c>
      <c r="R257" s="10">
        <f t="shared" si="88"/>
        <v>35310.601028248224</v>
      </c>
      <c r="S257" s="10">
        <f t="shared" si="89"/>
        <v>43989600332.034058</v>
      </c>
      <c r="T257" s="14">
        <f t="shared" si="78"/>
        <v>1875.6296599137331</v>
      </c>
      <c r="U257" s="14">
        <f t="shared" si="90"/>
        <v>557.58626606085318</v>
      </c>
      <c r="V257" s="14">
        <f t="shared" si="91"/>
        <v>223.63167545090212</v>
      </c>
      <c r="W257" s="14">
        <f t="shared" si="92"/>
        <v>319.79061808311798</v>
      </c>
      <c r="X257" s="14">
        <f t="shared" si="93"/>
        <v>1881.2432098763675</v>
      </c>
      <c r="Y257" s="14">
        <f t="shared" si="79"/>
        <v>615.14910788378427</v>
      </c>
      <c r="Z257" s="14">
        <f t="shared" si="94"/>
        <v>2300.3204866631709</v>
      </c>
      <c r="AA257" s="14">
        <f t="shared" si="95"/>
        <v>752.18349641811403</v>
      </c>
    </row>
    <row r="258" spans="2:27" x14ac:dyDescent="0.45">
      <c r="B258" s="4">
        <f>Temperaturverlauf!F257-Temperaturverlauf!E257</f>
        <v>6.3551094576454403</v>
      </c>
      <c r="C258" s="4">
        <f t="shared" si="76"/>
        <v>6.3551094576454403</v>
      </c>
      <c r="D258" s="14">
        <f>Temperaturverlauf!F257</f>
        <v>27.237733537988788</v>
      </c>
      <c r="E258">
        <f>Eingabemaske!$B$5</f>
        <v>0.745</v>
      </c>
      <c r="F258">
        <f>IF(Eingabemaske!$B$3="horizontal_Breite",Eingabemaske!$B$6,Eingabemaske!$B$7)</f>
        <v>0.5</v>
      </c>
      <c r="G258" s="4">
        <f>Eingabemaske!B$9/3600*(1/(F258*E258))</f>
        <v>5.9656972408650269E-2</v>
      </c>
      <c r="H258" s="4">
        <f t="shared" si="80"/>
        <v>996.46289533837239</v>
      </c>
      <c r="I258" s="6">
        <f t="shared" si="81"/>
        <v>4180.5240568406844</v>
      </c>
      <c r="J258" s="12">
        <f t="shared" si="82"/>
        <v>0.61089159770646473</v>
      </c>
      <c r="K258" s="8">
        <f t="shared" si="83"/>
        <v>0.8471890816603016</v>
      </c>
      <c r="L258" s="10">
        <f t="shared" si="84"/>
        <v>8.5053507867946847E-7</v>
      </c>
      <c r="M258" s="10">
        <f t="shared" si="85"/>
        <v>2.784956424945752E-4</v>
      </c>
      <c r="N258" s="12">
        <f t="shared" si="86"/>
        <v>5.7998924036053259</v>
      </c>
      <c r="O258" s="1">
        <f t="shared" si="77"/>
        <v>0.70990396815660373</v>
      </c>
      <c r="P258" s="12">
        <f t="shared" si="87"/>
        <v>0.67288460667458216</v>
      </c>
      <c r="Q258" s="10">
        <f>((9.807*Eingabemaske!$B$5^3)/(L258)^2)*M258*C258*N258</f>
        <v>57541596842.51722</v>
      </c>
      <c r="R258" s="10">
        <f t="shared" si="88"/>
        <v>35084.233697242787</v>
      </c>
      <c r="S258" s="10">
        <f t="shared" si="89"/>
        <v>40849007932.570473</v>
      </c>
      <c r="T258" s="14">
        <f t="shared" si="78"/>
        <v>1829.886939961448</v>
      </c>
      <c r="U258" s="14">
        <f t="shared" si="90"/>
        <v>544.49615052211618</v>
      </c>
      <c r="V258" s="14">
        <f t="shared" si="91"/>
        <v>223.45876245162754</v>
      </c>
      <c r="W258" s="14">
        <f t="shared" si="92"/>
        <v>318.86933839180841</v>
      </c>
      <c r="X258" s="14">
        <f t="shared" si="93"/>
        <v>1835.7447975023915</v>
      </c>
      <c r="Y258" s="14">
        <f t="shared" si="79"/>
        <v>604.10473771014654</v>
      </c>
      <c r="Z258" s="14">
        <f t="shared" si="94"/>
        <v>2242.8821446551328</v>
      </c>
      <c r="AA258" s="14">
        <f t="shared" si="95"/>
        <v>738.08501680359245</v>
      </c>
    </row>
    <row r="259" spans="2:27" x14ac:dyDescent="0.45">
      <c r="B259" s="4">
        <f>Temperaturverlauf!F258-Temperaturverlauf!E258</f>
        <v>5.9449196142532017</v>
      </c>
      <c r="C259" s="4">
        <f t="shared" si="76"/>
        <v>5.9449196142532017</v>
      </c>
      <c r="D259" s="14">
        <f>Temperaturverlauf!F258</f>
        <v>26.960135590734751</v>
      </c>
      <c r="E259">
        <f>Eingabemaske!$B$5</f>
        <v>0.745</v>
      </c>
      <c r="F259">
        <f>IF(Eingabemaske!$B$3="horizontal_Breite",Eingabemaske!$B$6,Eingabemaske!$B$7)</f>
        <v>0.5</v>
      </c>
      <c r="G259" s="4">
        <f>Eingabemaske!B$9/3600*(1/(F259*E259))</f>
        <v>5.9656972408650269E-2</v>
      </c>
      <c r="H259" s="4">
        <f t="shared" si="80"/>
        <v>996.53942438366494</v>
      </c>
      <c r="I259" s="6">
        <f t="shared" si="81"/>
        <v>4180.6138766429613</v>
      </c>
      <c r="J259" s="12">
        <f t="shared" si="82"/>
        <v>0.61043069763435087</v>
      </c>
      <c r="K259" s="8">
        <f t="shared" si="83"/>
        <v>0.85238554760078966</v>
      </c>
      <c r="L259" s="10">
        <f t="shared" si="84"/>
        <v>8.5567487107393848E-7</v>
      </c>
      <c r="M259" s="10">
        <f t="shared" si="85"/>
        <v>2.7592135489618166E-4</v>
      </c>
      <c r="N259" s="12">
        <f t="shared" si="86"/>
        <v>5.8399207684183336</v>
      </c>
      <c r="O259" s="1">
        <f t="shared" si="77"/>
        <v>0.71074175538635953</v>
      </c>
      <c r="P259" s="12">
        <f t="shared" si="87"/>
        <v>0.67380833238476634</v>
      </c>
      <c r="Q259" s="10">
        <f>((9.807*Eingabemaske!$B$5^3)/(L259)^2)*M259*C259*N259</f>
        <v>53054923524.511719</v>
      </c>
      <c r="R259" s="10">
        <f t="shared" si="88"/>
        <v>34873.024954449291</v>
      </c>
      <c r="S259" s="10">
        <f t="shared" si="89"/>
        <v>37708349477.700523</v>
      </c>
      <c r="T259" s="14">
        <f t="shared" si="78"/>
        <v>1781.7342460763218</v>
      </c>
      <c r="U259" s="14">
        <f t="shared" si="90"/>
        <v>530.70410397170599</v>
      </c>
      <c r="V259" s="14">
        <f t="shared" si="91"/>
        <v>223.29647878961507</v>
      </c>
      <c r="W259" s="14">
        <f t="shared" si="92"/>
        <v>318.00575207037417</v>
      </c>
      <c r="X259" s="14">
        <f t="shared" si="93"/>
        <v>1787.8734940824468</v>
      </c>
      <c r="Y259" s="14">
        <f t="shared" si="79"/>
        <v>592.63342253396593</v>
      </c>
      <c r="Z259" s="14">
        <f t="shared" si="94"/>
        <v>2182.7457285494247</v>
      </c>
      <c r="AA259" s="14">
        <f t="shared" si="95"/>
        <v>723.52326711768376</v>
      </c>
    </row>
    <row r="260" spans="2:27" x14ac:dyDescent="0.45">
      <c r="B260" s="4">
        <f>Temperaturverlauf!F259-Temperaturverlauf!E259</f>
        <v>5.5206312663400041</v>
      </c>
      <c r="C260" s="4">
        <f t="shared" ref="C260:C323" si="96">IF(B260&lt;0,B260*-1,B260)</f>
        <v>5.5206312663400041</v>
      </c>
      <c r="D260" s="14">
        <f>Temperaturverlauf!F259</f>
        <v>26.702399343888246</v>
      </c>
      <c r="E260">
        <f>Eingabemaske!$B$5</f>
        <v>0.745</v>
      </c>
      <c r="F260">
        <f>IF(Eingabemaske!$B$3="horizontal_Breite",Eingabemaske!$B$6,Eingabemaske!$B$7)</f>
        <v>0.5</v>
      </c>
      <c r="G260" s="4">
        <f>Eingabemaske!B$9/3600*(1/(F260*E260))</f>
        <v>5.9656972408650269E-2</v>
      </c>
      <c r="H260" s="4">
        <f t="shared" si="80"/>
        <v>996.60982651452707</v>
      </c>
      <c r="I260" s="6">
        <f t="shared" si="81"/>
        <v>4180.7002954102209</v>
      </c>
      <c r="J260" s="12">
        <f t="shared" si="82"/>
        <v>0.6100016450856276</v>
      </c>
      <c r="K260" s="8">
        <f t="shared" si="83"/>
        <v>0.85725617566307621</v>
      </c>
      <c r="L260" s="10">
        <f t="shared" si="84"/>
        <v>8.6049257527987877E-7</v>
      </c>
      <c r="M260" s="10">
        <f t="shared" si="85"/>
        <v>2.7352002216234815E-4</v>
      </c>
      <c r="N260" s="12">
        <f t="shared" si="86"/>
        <v>5.8774686490549586</v>
      </c>
      <c r="O260" s="1">
        <f t="shared" ref="O260:O323" si="97">((1+(0.332/N260)^(11/20)))^(-20/11)</f>
        <v>0.71152094851052483</v>
      </c>
      <c r="P260" s="12">
        <f t="shared" si="87"/>
        <v>0.67466764354873865</v>
      </c>
      <c r="Q260" s="10">
        <f>((9.807*Eingabemaske!$B$5^3)/(L260)^2)*M260*C260*N260</f>
        <v>48604773508.493637</v>
      </c>
      <c r="R260" s="10">
        <f t="shared" si="88"/>
        <v>34677.338356051761</v>
      </c>
      <c r="S260" s="10">
        <f t="shared" si="89"/>
        <v>34583314548.902626</v>
      </c>
      <c r="T260" s="14">
        <f t="shared" ref="T260:T323" si="98">IF(S260&gt;7*10^4,(0.15*S260)^(1/3),(0.766*S260)^(1/5))</f>
        <v>1731.088579734828</v>
      </c>
      <c r="U260" s="14">
        <f t="shared" si="90"/>
        <v>516.18499823146988</v>
      </c>
      <c r="V260" s="14">
        <f t="shared" si="91"/>
        <v>223.14529340920194</v>
      </c>
      <c r="W260" s="14">
        <f t="shared" si="92"/>
        <v>317.20215746969228</v>
      </c>
      <c r="X260" s="14">
        <f t="shared" si="93"/>
        <v>1737.553138360408</v>
      </c>
      <c r="Y260" s="14">
        <f t="shared" ref="Y260:Y323" si="99">((SQRT(V260^2+W260^2))^3+U260^3)^(1/3)</f>
        <v>580.74974444283384</v>
      </c>
      <c r="Z260" s="14">
        <f t="shared" si="94"/>
        <v>2119.8205456470878</v>
      </c>
      <c r="AA260" s="14">
        <f t="shared" si="95"/>
        <v>708.51659898637297</v>
      </c>
    </row>
    <row r="261" spans="2:27" x14ac:dyDescent="0.45">
      <c r="B261" s="4">
        <f>Temperaturverlauf!F260-Temperaturverlauf!E260</f>
        <v>5.0855426364420282</v>
      </c>
      <c r="C261" s="4">
        <f t="shared" si="96"/>
        <v>5.0855426364420282</v>
      </c>
      <c r="D261" s="14">
        <f>Temperaturverlauf!F260</f>
        <v>26.464973267359237</v>
      </c>
      <c r="E261">
        <f>Eingabemaske!$B$5</f>
        <v>0.745</v>
      </c>
      <c r="F261">
        <f>IF(Eingabemaske!$B$3="horizontal_Breite",Eingabemaske!$B$6,Eingabemaske!$B$7)</f>
        <v>0.5</v>
      </c>
      <c r="G261" s="4">
        <f>Eingabemaske!B$9/3600*(1/(F261*E261))</f>
        <v>5.9656972408650269E-2</v>
      </c>
      <c r="H261" s="4">
        <f t="shared" si="80"/>
        <v>996.67412321863878</v>
      </c>
      <c r="I261" s="6">
        <f t="shared" si="81"/>
        <v>4180.782516917262</v>
      </c>
      <c r="J261" s="12">
        <f t="shared" si="82"/>
        <v>0.60960544601738043</v>
      </c>
      <c r="K261" s="8">
        <f t="shared" si="83"/>
        <v>0.86178265765700746</v>
      </c>
      <c r="L261" s="10">
        <f t="shared" si="84"/>
        <v>8.6497004870051484E-7</v>
      </c>
      <c r="M261" s="10">
        <f t="shared" si="85"/>
        <v>2.7129824598035225E-4</v>
      </c>
      <c r="N261" s="12">
        <f t="shared" si="86"/>
        <v>5.9123888629744483</v>
      </c>
      <c r="O261" s="1">
        <f t="shared" si="97"/>
        <v>0.71223989146766908</v>
      </c>
      <c r="P261" s="12">
        <f t="shared" si="87"/>
        <v>0.67546067168747281</v>
      </c>
      <c r="Q261" s="10">
        <f>((9.807*Eingabemaske!$B$5^3)/(L261)^2)*M261*C261*N261</f>
        <v>44213014901.981422</v>
      </c>
      <c r="R261" s="10">
        <f t="shared" si="88"/>
        <v>34497.422372669025</v>
      </c>
      <c r="S261" s="10">
        <f t="shared" si="89"/>
        <v>31490272935.245686</v>
      </c>
      <c r="T261" s="14">
        <f t="shared" si="98"/>
        <v>1677.8606721692165</v>
      </c>
      <c r="U261" s="14">
        <f t="shared" si="90"/>
        <v>500.91173035100149</v>
      </c>
      <c r="V261" s="14">
        <f t="shared" si="91"/>
        <v>223.00558126722316</v>
      </c>
      <c r="W261" s="14">
        <f t="shared" si="92"/>
        <v>316.46035325047927</v>
      </c>
      <c r="X261" s="14">
        <f t="shared" si="93"/>
        <v>1684.7030448808603</v>
      </c>
      <c r="Y261" s="14">
        <f t="shared" si="99"/>
        <v>568.47371363362231</v>
      </c>
      <c r="Z261" s="14">
        <f t="shared" si="94"/>
        <v>2054.0083021628716</v>
      </c>
      <c r="AA261" s="14">
        <f t="shared" si="95"/>
        <v>693.0893434975618</v>
      </c>
    </row>
    <row r="262" spans="2:27" x14ac:dyDescent="0.45">
      <c r="B262" s="4">
        <f>Temperaturverlauf!F261-Temperaturverlauf!E261</f>
        <v>4.6433106118322414</v>
      </c>
      <c r="C262" s="4">
        <f t="shared" si="96"/>
        <v>4.6433106118322414</v>
      </c>
      <c r="D262" s="14">
        <f>Temperaturverlauf!F261</f>
        <v>26.248132187330139</v>
      </c>
      <c r="E262">
        <f>Eingabemaske!$B$5</f>
        <v>0.745</v>
      </c>
      <c r="F262">
        <f>IF(Eingabemaske!$B$3="horizontal_Breite",Eingabemaske!$B$6,Eingabemaske!$B$7)</f>
        <v>0.5</v>
      </c>
      <c r="G262" s="4">
        <f>Eingabemaske!B$9/3600*(1/(F262*E262))</f>
        <v>5.9656972408650269E-2</v>
      </c>
      <c r="H262" s="4">
        <f t="shared" si="80"/>
        <v>996.73237618085489</v>
      </c>
      <c r="I262" s="6">
        <f t="shared" si="81"/>
        <v>4180.8598262610567</v>
      </c>
      <c r="J262" s="12">
        <f t="shared" si="82"/>
        <v>0.60924280013062426</v>
      </c>
      <c r="K262" s="8">
        <f t="shared" si="83"/>
        <v>0.86595032729760546</v>
      </c>
      <c r="L262" s="10">
        <f t="shared" si="84"/>
        <v>8.690927489321835E-7</v>
      </c>
      <c r="M262" s="10">
        <f t="shared" si="85"/>
        <v>2.6926091296473572E-4</v>
      </c>
      <c r="N262" s="12">
        <f t="shared" si="86"/>
        <v>5.944562443406225</v>
      </c>
      <c r="O262" s="1">
        <f t="shared" si="97"/>
        <v>0.71289746920845443</v>
      </c>
      <c r="P262" s="12">
        <f t="shared" si="87"/>
        <v>0.67618614716497782</v>
      </c>
      <c r="Q262" s="10">
        <f>((9.807*Eingabemaske!$B$5^3)/(L262)^2)*M262*C262*N262</f>
        <v>39901909973.204582</v>
      </c>
      <c r="R262" s="10">
        <f t="shared" si="88"/>
        <v>34333.398804868208</v>
      </c>
      <c r="S262" s="10">
        <f t="shared" si="89"/>
        <v>28445970636.481133</v>
      </c>
      <c r="T262" s="14">
        <f t="shared" si="98"/>
        <v>1621.9495397848932</v>
      </c>
      <c r="U262" s="14">
        <f t="shared" si="90"/>
        <v>484.8536127674264</v>
      </c>
      <c r="V262" s="14">
        <f t="shared" si="91"/>
        <v>222.87761046205054</v>
      </c>
      <c r="W262" s="14">
        <f t="shared" si="92"/>
        <v>315.78157518471448</v>
      </c>
      <c r="X262" s="14">
        <f t="shared" si="93"/>
        <v>1629.2331744403418</v>
      </c>
      <c r="Y262" s="14">
        <f t="shared" si="99"/>
        <v>555.83107088191923</v>
      </c>
      <c r="Z262" s="14">
        <f t="shared" si="94"/>
        <v>1985.1971625234794</v>
      </c>
      <c r="AA262" s="14">
        <f t="shared" si="95"/>
        <v>677.27215604740798</v>
      </c>
    </row>
    <row r="263" spans="2:27" x14ac:dyDescent="0.45">
      <c r="B263" s="4">
        <f>Temperaturverlauf!F262-Temperaturverlauf!E262</f>
        <v>4.1978792689551305</v>
      </c>
      <c r="C263" s="4">
        <f t="shared" si="96"/>
        <v>4.1978792689551305</v>
      </c>
      <c r="D263" s="14">
        <f>Temperaturverlauf!F262</f>
        <v>26.051963678693483</v>
      </c>
      <c r="E263">
        <f>Eingabemaske!$B$5</f>
        <v>0.745</v>
      </c>
      <c r="F263">
        <f>IF(Eingabemaske!$B$3="horizontal_Breite",Eingabemaske!$B$6,Eingabemaske!$B$7)</f>
        <v>0.5</v>
      </c>
      <c r="G263" s="4">
        <f>Eingabemaske!B$9/3600*(1/(F263*E263))</f>
        <v>5.9656972408650269E-2</v>
      </c>
      <c r="H263" s="4">
        <f t="shared" si="80"/>
        <v>996.78468819128216</v>
      </c>
      <c r="I263" s="6">
        <f t="shared" si="81"/>
        <v>4180.9316092768586</v>
      </c>
      <c r="J263" s="12">
        <f t="shared" si="82"/>
        <v>0.60891407425682453</v>
      </c>
      <c r="K263" s="8">
        <f t="shared" si="83"/>
        <v>0.86974864160031218</v>
      </c>
      <c r="L263" s="10">
        <f t="shared" si="84"/>
        <v>8.7285021144617096E-7</v>
      </c>
      <c r="M263" s="10">
        <f t="shared" si="85"/>
        <v>2.6741101453339917E-4</v>
      </c>
      <c r="N263" s="12">
        <f t="shared" si="86"/>
        <v>5.9739025072066747</v>
      </c>
      <c r="O263" s="1">
        <f t="shared" si="97"/>
        <v>0.71349315442060457</v>
      </c>
      <c r="P263" s="12">
        <f t="shared" si="87"/>
        <v>0.67684345151791347</v>
      </c>
      <c r="Q263" s="10">
        <f>((9.807*Eingabemaske!$B$5^3)/(L263)^2)*M263*C263*N263</f>
        <v>35693810790.32856</v>
      </c>
      <c r="R263" s="10">
        <f t="shared" si="88"/>
        <v>34185.254104782631</v>
      </c>
      <c r="S263" s="10">
        <f t="shared" si="89"/>
        <v>25467289654.083736</v>
      </c>
      <c r="T263" s="14">
        <f t="shared" si="98"/>
        <v>1563.2364116544159</v>
      </c>
      <c r="U263" s="14">
        <f t="shared" si="90"/>
        <v>467.97456353689148</v>
      </c>
      <c r="V263" s="14">
        <f t="shared" si="91"/>
        <v>222.76153190943197</v>
      </c>
      <c r="W263" s="14">
        <f t="shared" si="92"/>
        <v>315.16644627345642</v>
      </c>
      <c r="X263" s="14">
        <f t="shared" si="93"/>
        <v>1571.0389448960102</v>
      </c>
      <c r="Y263" s="14">
        <f t="shared" si="99"/>
        <v>542.85393699383724</v>
      </c>
      <c r="Z263" s="14">
        <f t="shared" si="94"/>
        <v>1913.2554495055449</v>
      </c>
      <c r="AA263" s="14">
        <f t="shared" si="95"/>
        <v>661.10280500254987</v>
      </c>
    </row>
    <row r="264" spans="2:27" x14ac:dyDescent="0.45">
      <c r="B264" s="4">
        <f>Temperaturverlauf!F263-Temperaturverlauf!E263</f>
        <v>3.7534045286537712</v>
      </c>
      <c r="C264" s="4">
        <f t="shared" si="96"/>
        <v>3.7534045286537712</v>
      </c>
      <c r="D264" s="14">
        <f>Temperaturverlauf!F263</f>
        <v>25.876358706089782</v>
      </c>
      <c r="E264">
        <f>Eingabemaske!$B$5</f>
        <v>0.745</v>
      </c>
      <c r="F264">
        <f>IF(Eingabemaske!$B$3="horizontal_Breite",Eingabemaske!$B$6,Eingabemaske!$B$7)</f>
        <v>0.5</v>
      </c>
      <c r="G264" s="4">
        <f>Eingabemaske!B$9/3600*(1/(F264*E264))</f>
        <v>5.9656972408650269E-2</v>
      </c>
      <c r="H264" s="4">
        <f t="shared" si="80"/>
        <v>996.83120328610244</v>
      </c>
      <c r="I264" s="6">
        <f t="shared" si="81"/>
        <v>4180.9973689029684</v>
      </c>
      <c r="J264" s="12">
        <f t="shared" si="82"/>
        <v>0.60861928353282968</v>
      </c>
      <c r="K264" s="8">
        <f t="shared" si="83"/>
        <v>0.87317155698002313</v>
      </c>
      <c r="L264" s="10">
        <f t="shared" si="84"/>
        <v>8.7623642311170285E-7</v>
      </c>
      <c r="M264" s="10">
        <f t="shared" si="85"/>
        <v>2.6574951271230243E-4</v>
      </c>
      <c r="N264" s="12">
        <f t="shared" si="86"/>
        <v>6.0003572971741885</v>
      </c>
      <c r="O264" s="1">
        <f t="shared" si="97"/>
        <v>0.71402704059659516</v>
      </c>
      <c r="P264" s="12">
        <f t="shared" si="87"/>
        <v>0.67743265460784508</v>
      </c>
      <c r="Q264" s="10">
        <f>((9.807*Eingabemaske!$B$5^3)/(L264)^2)*M264*C264*N264</f>
        <v>31610935749.238102</v>
      </c>
      <c r="R264" s="10">
        <f t="shared" si="88"/>
        <v>34052.833670051165</v>
      </c>
      <c r="S264" s="10">
        <f t="shared" si="89"/>
        <v>22571062903.517597</v>
      </c>
      <c r="T264" s="14">
        <f t="shared" si="98"/>
        <v>1501.5775160142821</v>
      </c>
      <c r="U264" s="14">
        <f t="shared" si="90"/>
        <v>450.23094175725151</v>
      </c>
      <c r="V264" s="14">
        <f t="shared" si="91"/>
        <v>222.65737181239518</v>
      </c>
      <c r="W264" s="14">
        <f t="shared" si="92"/>
        <v>314.61494121121677</v>
      </c>
      <c r="X264" s="14">
        <f t="shared" si="93"/>
        <v>1509.9953184564088</v>
      </c>
      <c r="Y264" s="14">
        <f t="shared" si="99"/>
        <v>529.58185904172308</v>
      </c>
      <c r="Z264" s="14">
        <f t="shared" si="94"/>
        <v>1838.024537713733</v>
      </c>
      <c r="AA264" s="14">
        <f t="shared" si="95"/>
        <v>644.62746324391503</v>
      </c>
    </row>
    <row r="265" spans="2:27" x14ac:dyDescent="0.45">
      <c r="B265" s="4">
        <f>Temperaturverlauf!F264-Temperaturverlauf!E264</f>
        <v>3.314176197969843</v>
      </c>
      <c r="C265" s="4">
        <f t="shared" si="96"/>
        <v>3.314176197969843</v>
      </c>
      <c r="D265" s="14">
        <f>Temperaturverlauf!F264</f>
        <v>25.721006640290621</v>
      </c>
      <c r="E265">
        <f>Eingabemaske!$B$5</f>
        <v>0.745</v>
      </c>
      <c r="F265">
        <f>IF(Eingabemaske!$B$3="horizontal_Breite",Eingabemaske!$B$6,Eingabemaske!$B$7)</f>
        <v>0.5</v>
      </c>
      <c r="G265" s="4">
        <f>Eingabemaske!B$9/3600*(1/(F265*E265))</f>
        <v>5.9656972408650269E-2</v>
      </c>
      <c r="H265" s="4">
        <f t="shared" si="80"/>
        <v>996.87210620770884</v>
      </c>
      <c r="I265" s="6">
        <f t="shared" si="81"/>
        <v>4181.0567377363304</v>
      </c>
      <c r="J265" s="12">
        <f t="shared" si="82"/>
        <v>0.60835808072642394</v>
      </c>
      <c r="K265" s="8">
        <f t="shared" si="83"/>
        <v>0.8762177869446095</v>
      </c>
      <c r="L265" s="10">
        <f t="shared" si="84"/>
        <v>8.7925007849102855E-7</v>
      </c>
      <c r="M265" s="10">
        <f t="shared" si="85"/>
        <v>2.6427525552620958E-4</v>
      </c>
      <c r="N265" s="12">
        <f t="shared" si="86"/>
        <v>6.0239122896311352</v>
      </c>
      <c r="O265" s="1">
        <f t="shared" si="97"/>
        <v>0.71449986082219408</v>
      </c>
      <c r="P265" s="12">
        <f t="shared" si="87"/>
        <v>0.67795453587636323</v>
      </c>
      <c r="Q265" s="10">
        <f>((9.807*Eingabemaske!$B$5^3)/(L265)^2)*M265*C265*N265</f>
        <v>27675208224.235077</v>
      </c>
      <c r="R265" s="10">
        <f t="shared" si="88"/>
        <v>33935.839137870527</v>
      </c>
      <c r="S265" s="10">
        <f t="shared" si="89"/>
        <v>19773932424.441204</v>
      </c>
      <c r="T265" s="14">
        <f t="shared" si="98"/>
        <v>1436.7948684738108</v>
      </c>
      <c r="U265" s="14">
        <f t="shared" si="90"/>
        <v>431.56876990346865</v>
      </c>
      <c r="V265" s="14">
        <f t="shared" si="91"/>
        <v>222.56502710422254</v>
      </c>
      <c r="W265" s="14">
        <f t="shared" si="92"/>
        <v>314.12636590607718</v>
      </c>
      <c r="X265" s="14">
        <f t="shared" si="93"/>
        <v>1445.9495604872952</v>
      </c>
      <c r="Y265" s="14">
        <f t="shared" si="99"/>
        <v>516.0633000838767</v>
      </c>
      <c r="Z265" s="14">
        <f t="shared" si="94"/>
        <v>1759.3101988905344</v>
      </c>
      <c r="AA265" s="14">
        <f t="shared" si="95"/>
        <v>627.90255754474356</v>
      </c>
    </row>
    <row r="266" spans="2:27" x14ac:dyDescent="0.45">
      <c r="B266" s="4">
        <f>Temperaturverlauf!F265-Temperaturverlauf!E265</f>
        <v>2.884538695561691</v>
      </c>
      <c r="C266" s="4">
        <f t="shared" si="96"/>
        <v>2.884538695561691</v>
      </c>
      <c r="D266" s="14">
        <f>Temperaturverlauf!F265</f>
        <v>25.585394698356797</v>
      </c>
      <c r="E266">
        <f>Eingabemaske!$B$5</f>
        <v>0.745</v>
      </c>
      <c r="F266">
        <f>IF(Eingabemaske!$B$3="horizontal_Breite",Eingabemaske!$B$6,Eingabemaske!$B$7)</f>
        <v>0.5</v>
      </c>
      <c r="G266" s="4">
        <f>Eingabemaske!B$9/3600*(1/(F266*E266))</f>
        <v>5.9656972408650269E-2</v>
      </c>
      <c r="H266" s="4">
        <f t="shared" si="80"/>
        <v>996.90762125537901</v>
      </c>
      <c r="I266" s="6">
        <f t="shared" si="81"/>
        <v>4181.1094862238178</v>
      </c>
      <c r="J266" s="12">
        <f t="shared" si="82"/>
        <v>0.60812975388664714</v>
      </c>
      <c r="K266" s="8">
        <f t="shared" si="83"/>
        <v>0.87889093243711014</v>
      </c>
      <c r="L266" s="10">
        <f t="shared" si="84"/>
        <v>8.8189470996693507E-7</v>
      </c>
      <c r="M266" s="10">
        <f t="shared" si="85"/>
        <v>2.6298494424870279E-4</v>
      </c>
      <c r="N266" s="12">
        <f t="shared" si="86"/>
        <v>6.0445912919004563</v>
      </c>
      <c r="O266" s="1">
        <f t="shared" si="97"/>
        <v>0.7149129919748044</v>
      </c>
      <c r="P266" s="12">
        <f t="shared" si="87"/>
        <v>0.6784105893366833</v>
      </c>
      <c r="Q266" s="10">
        <f>((9.807*Eingabemaske!$B$5^3)/(L266)^2)*M266*C266*N266</f>
        <v>23908135859.414612</v>
      </c>
      <c r="R266" s="10">
        <f t="shared" si="88"/>
        <v>33833.828669896378</v>
      </c>
      <c r="S266" s="10">
        <f t="shared" si="89"/>
        <v>17092236939.794212</v>
      </c>
      <c r="T266" s="14">
        <f t="shared" si="98"/>
        <v>1368.6636125486518</v>
      </c>
      <c r="U266" s="14">
        <f t="shared" si="90"/>
        <v>411.91990665444536</v>
      </c>
      <c r="V266" s="14">
        <f t="shared" si="91"/>
        <v>222.48426396792067</v>
      </c>
      <c r="W266" s="14">
        <f t="shared" si="92"/>
        <v>313.69935242110824</v>
      </c>
      <c r="X266" s="14">
        <f t="shared" si="93"/>
        <v>1378.7116641667192</v>
      </c>
      <c r="Y266" s="14">
        <f t="shared" si="99"/>
        <v>502.35760994984366</v>
      </c>
      <c r="Z266" s="14">
        <f t="shared" si="94"/>
        <v>1676.8711700207132</v>
      </c>
      <c r="AA266" s="14">
        <f t="shared" si="95"/>
        <v>610.99721940376537</v>
      </c>
    </row>
    <row r="267" spans="2:27" x14ac:dyDescent="0.45">
      <c r="B267" s="4">
        <f>Temperaturverlauf!F266-Temperaturverlauf!E266</f>
        <v>2.4688117762854418</v>
      </c>
      <c r="C267" s="4">
        <f t="shared" si="96"/>
        <v>2.4688117762854418</v>
      </c>
      <c r="D267" s="14">
        <f>Temperaturverlauf!F266</f>
        <v>25.468811776285442</v>
      </c>
      <c r="E267">
        <f>Eingabemaske!$B$5</f>
        <v>0.745</v>
      </c>
      <c r="F267">
        <f>IF(Eingabemaske!$B$3="horizontal_Breite",Eingabemaske!$B$6,Eingabemaske!$B$7)</f>
        <v>0.5</v>
      </c>
      <c r="G267" s="4">
        <f>Eingabemaske!B$9/3600*(1/(F267*E267))</f>
        <v>5.9656972408650269E-2</v>
      </c>
      <c r="H267" s="4">
        <f t="shared" si="80"/>
        <v>996.93801057907763</v>
      </c>
      <c r="I267" s="6">
        <f t="shared" si="81"/>
        <v>4181.1555261698886</v>
      </c>
      <c r="J267" s="12">
        <f t="shared" si="82"/>
        <v>0.60793323230093732</v>
      </c>
      <c r="K267" s="8">
        <f t="shared" si="83"/>
        <v>0.88119948054871666</v>
      </c>
      <c r="L267" s="10">
        <f t="shared" si="84"/>
        <v>8.8417868739983896E-7</v>
      </c>
      <c r="M267" s="10">
        <f t="shared" si="85"/>
        <v>2.6187315328612135E-4</v>
      </c>
      <c r="N267" s="12">
        <f t="shared" si="86"/>
        <v>6.0624564924596696</v>
      </c>
      <c r="O267" s="1">
        <f t="shared" si="97"/>
        <v>0.71526844434259385</v>
      </c>
      <c r="P267" s="12">
        <f t="shared" si="87"/>
        <v>0.67880301230201667</v>
      </c>
      <c r="Q267" s="10">
        <f>((9.807*Eingabemaske!$B$5^3)/(L267)^2)*M267*C267*N267</f>
        <v>20330707954.638527</v>
      </c>
      <c r="R267" s="10">
        <f t="shared" si="88"/>
        <v>33746.220182299978</v>
      </c>
      <c r="S267" s="10">
        <f t="shared" si="89"/>
        <v>14541913851.097897</v>
      </c>
      <c r="T267" s="14">
        <f t="shared" si="98"/>
        <v>1296.8933863031518</v>
      </c>
      <c r="U267" s="14">
        <f t="shared" si="90"/>
        <v>391.19640945878109</v>
      </c>
      <c r="V267" s="14">
        <f t="shared" si="91"/>
        <v>222.41471945546354</v>
      </c>
      <c r="W267" s="14">
        <f t="shared" si="92"/>
        <v>313.33186934615213</v>
      </c>
      <c r="X267" s="14">
        <f t="shared" si="93"/>
        <v>1308.0407316095043</v>
      </c>
      <c r="Y267" s="14">
        <f t="shared" si="99"/>
        <v>488.53749350009969</v>
      </c>
      <c r="Z267" s="14">
        <f t="shared" si="94"/>
        <v>1590.4028598972975</v>
      </c>
      <c r="AA267" s="14">
        <f t="shared" si="95"/>
        <v>593.99635504742753</v>
      </c>
    </row>
    <row r="268" spans="2:27" x14ac:dyDescent="0.45">
      <c r="B268" s="4">
        <f>Temperaturverlauf!F267-Temperaturverlauf!E267</f>
        <v>2.0712125651854265</v>
      </c>
      <c r="C268" s="4">
        <f t="shared" si="96"/>
        <v>2.0712125651854265</v>
      </c>
      <c r="D268" s="14">
        <f>Temperaturverlauf!F267</f>
        <v>25.370356562390317</v>
      </c>
      <c r="E268">
        <f>Eingabemaske!$B$5</f>
        <v>0.745</v>
      </c>
      <c r="F268">
        <f>IF(Eingabemaske!$B$3="horizontal_Breite",Eingabemaske!$B$6,Eingabemaske!$B$7)</f>
        <v>0.5</v>
      </c>
      <c r="G268" s="4">
        <f>Eingabemaske!B$9/3600*(1/(F268*E268))</f>
        <v>5.9656972408650269E-2</v>
      </c>
      <c r="H268" s="4">
        <f t="shared" si="80"/>
        <v>996.96357194957181</v>
      </c>
      <c r="I268" s="6">
        <f t="shared" si="81"/>
        <v>4181.1949094931642</v>
      </c>
      <c r="J268" s="12">
        <f t="shared" si="82"/>
        <v>0.60776710054940442</v>
      </c>
      <c r="K268" s="8">
        <f t="shared" si="83"/>
        <v>0.88315667223194749</v>
      </c>
      <c r="L268" s="10">
        <f t="shared" si="84"/>
        <v>8.8611508789129419E-7</v>
      </c>
      <c r="M268" s="10">
        <f t="shared" si="85"/>
        <v>2.609324019217086E-4</v>
      </c>
      <c r="N268" s="12">
        <f t="shared" si="86"/>
        <v>6.0776074668098881</v>
      </c>
      <c r="O268" s="1">
        <f t="shared" si="97"/>
        <v>0.71556883700117668</v>
      </c>
      <c r="P268" s="12">
        <f t="shared" si="87"/>
        <v>0.67913467822205276</v>
      </c>
      <c r="Q268" s="10">
        <f>((9.807*Eingabemaske!$B$5^3)/(L268)^2)*M268*C268*N268</f>
        <v>16963289031.695763</v>
      </c>
      <c r="R268" s="10">
        <f t="shared" si="88"/>
        <v>33672.297438412279</v>
      </c>
      <c r="S268" s="10">
        <f t="shared" si="89"/>
        <v>12138401004.125353</v>
      </c>
      <c r="T268" s="14">
        <f t="shared" si="98"/>
        <v>1221.0991059497919</v>
      </c>
      <c r="U268" s="14">
        <f t="shared" si="90"/>
        <v>369.28169826151429</v>
      </c>
      <c r="V268" s="14">
        <f t="shared" si="91"/>
        <v>222.35590614819193</v>
      </c>
      <c r="W268" s="14">
        <f t="shared" si="92"/>
        <v>313.02124724870629</v>
      </c>
      <c r="X268" s="14">
        <f t="shared" si="93"/>
        <v>1233.6242900829432</v>
      </c>
      <c r="Y268" s="14">
        <f t="shared" si="99"/>
        <v>474.6919489193296</v>
      </c>
      <c r="Z268" s="14">
        <f t="shared" si="94"/>
        <v>1499.5125159020556</v>
      </c>
      <c r="AA268" s="14">
        <f t="shared" si="95"/>
        <v>577.00429889769384</v>
      </c>
    </row>
    <row r="269" spans="2:27" x14ac:dyDescent="0.45">
      <c r="B269" s="4">
        <f>Temperaturverlauf!F268-Temperaturverlauf!E268</f>
        <v>1.6957801809078106</v>
      </c>
      <c r="C269" s="4">
        <f t="shared" si="96"/>
        <v>1.6957801809078106</v>
      </c>
      <c r="D269" s="14">
        <f>Temperaturverlauf!F268</f>
        <v>25.288949738587032</v>
      </c>
      <c r="E269">
        <f>Eingabemaske!$B$5</f>
        <v>0.745</v>
      </c>
      <c r="F269">
        <f>IF(Eingabemaske!$B$3="horizontal_Breite",Eingabemaske!$B$6,Eingabemaske!$B$7)</f>
        <v>0.5</v>
      </c>
      <c r="G269" s="4">
        <f>Eingabemaske!B$9/3600*(1/(F269*E269))</f>
        <v>5.9656972408650269E-2</v>
      </c>
      <c r="H269" s="4">
        <f t="shared" si="80"/>
        <v>996.98463602076276</v>
      </c>
      <c r="I269" s="6">
        <f t="shared" si="81"/>
        <v>4181.2278224141546</v>
      </c>
      <c r="J269" s="12">
        <f t="shared" si="82"/>
        <v>0.60762962025848377</v>
      </c>
      <c r="K269" s="8">
        <f t="shared" si="83"/>
        <v>0.88478024451623793</v>
      </c>
      <c r="L269" s="10">
        <f t="shared" si="84"/>
        <v>8.8772144107945502E-7</v>
      </c>
      <c r="M269" s="10">
        <f t="shared" si="85"/>
        <v>2.6015327561098916E-4</v>
      </c>
      <c r="N269" s="12">
        <f t="shared" si="86"/>
        <v>6.0901791821264082</v>
      </c>
      <c r="O269" s="1">
        <f t="shared" si="97"/>
        <v>0.71581735960818949</v>
      </c>
      <c r="P269" s="12">
        <f t="shared" si="87"/>
        <v>0.67940909436686758</v>
      </c>
      <c r="Q269" s="10">
        <f>((9.807*Eingabemaske!$B$5^3)/(L269)^2)*M269*C269*N269</f>
        <v>13825488926.527817</v>
      </c>
      <c r="R269" s="10">
        <f t="shared" si="88"/>
        <v>33611.218882638219</v>
      </c>
      <c r="S269" s="10">
        <f t="shared" si="89"/>
        <v>9896524978.6794033</v>
      </c>
      <c r="T269" s="14">
        <f t="shared" si="98"/>
        <v>1140.7522343149546</v>
      </c>
      <c r="U269" s="14">
        <f t="shared" si="90"/>
        <v>346.01582804818253</v>
      </c>
      <c r="V269" s="14">
        <f t="shared" si="91"/>
        <v>222.30721971875133</v>
      </c>
      <c r="W269" s="14">
        <f t="shared" si="92"/>
        <v>312.76421849631777</v>
      </c>
      <c r="X269" s="14">
        <f t="shared" si="93"/>
        <v>1155.0449078042323</v>
      </c>
      <c r="Y269" s="14">
        <f t="shared" si="99"/>
        <v>460.92956397653541</v>
      </c>
      <c r="Z269" s="14">
        <f t="shared" si="94"/>
        <v>1403.6789974211622</v>
      </c>
      <c r="AA269" s="14">
        <f t="shared" si="95"/>
        <v>560.14891184994144</v>
      </c>
    </row>
    <row r="270" spans="2:27" x14ac:dyDescent="0.45">
      <c r="B270" s="4">
        <f>Temperaturverlauf!F269-Temperaturverlauf!E269</f>
        <v>1.3463041716001172</v>
      </c>
      <c r="C270" s="4">
        <f t="shared" si="96"/>
        <v>1.3463041716001172</v>
      </c>
      <c r="D270" s="14">
        <f>Temperaturverlauf!F269</f>
        <v>25.223349994164106</v>
      </c>
      <c r="E270">
        <f>Eingabemaske!$B$5</f>
        <v>0.745</v>
      </c>
      <c r="F270">
        <f>IF(Eingabemaske!$B$3="horizontal_Breite",Eingabemaske!$B$6,Eingabemaske!$B$7)</f>
        <v>0.5</v>
      </c>
      <c r="G270" s="4">
        <f>Eingabemaske!B$9/3600*(1/(F270*E270))</f>
        <v>5.9656972408650269E-2</v>
      </c>
      <c r="H270" s="4">
        <f t="shared" si="80"/>
        <v>997.00156308779617</v>
      </c>
      <c r="I270" s="6">
        <f t="shared" si="81"/>
        <v>4181.2545754866142</v>
      </c>
      <c r="J270" s="12">
        <f t="shared" si="82"/>
        <v>0.60751875897306085</v>
      </c>
      <c r="K270" s="8">
        <f t="shared" si="83"/>
        <v>0.88609205732278962</v>
      </c>
      <c r="L270" s="10">
        <f t="shared" si="84"/>
        <v>8.8901935996535117E-7</v>
      </c>
      <c r="M270" s="10">
        <f t="shared" si="85"/>
        <v>2.5952459304722766E-4</v>
      </c>
      <c r="N270" s="12">
        <f t="shared" si="86"/>
        <v>6.100339081465914</v>
      </c>
      <c r="O270" s="1">
        <f t="shared" si="97"/>
        <v>0.71601772159510624</v>
      </c>
      <c r="P270" s="12">
        <f t="shared" si="87"/>
        <v>0.67963034545919598</v>
      </c>
      <c r="Q270" s="10">
        <f>((9.807*Eingabemaske!$B$5^3)/(L270)^2)*M270*C270*N270</f>
        <v>10935993465.377884</v>
      </c>
      <c r="R270" s="10">
        <f t="shared" si="88"/>
        <v>33562.029051594858</v>
      </c>
      <c r="S270" s="10">
        <f t="shared" si="89"/>
        <v>7830365124.4588432</v>
      </c>
      <c r="T270" s="14">
        <f t="shared" si="98"/>
        <v>1055.0938480843877</v>
      </c>
      <c r="U270" s="14">
        <f t="shared" si="90"/>
        <v>321.16923432422539</v>
      </c>
      <c r="V270" s="14">
        <f t="shared" si="91"/>
        <v>222.26794917666595</v>
      </c>
      <c r="W270" s="14">
        <f t="shared" si="92"/>
        <v>312.55697039425769</v>
      </c>
      <c r="X270" s="14">
        <f t="shared" si="93"/>
        <v>1071.7228503041877</v>
      </c>
      <c r="Y270" s="14">
        <f t="shared" si="99"/>
        <v>447.38190224466689</v>
      </c>
      <c r="Z270" s="14">
        <f t="shared" si="94"/>
        <v>1302.1834719597432</v>
      </c>
      <c r="AA270" s="14">
        <f t="shared" si="95"/>
        <v>543.58579607737454</v>
      </c>
    </row>
    <row r="271" spans="2:27" x14ac:dyDescent="0.45">
      <c r="B271" s="4">
        <f>Temperaturverlauf!F270-Temperaturverlauf!E270</f>
        <v>1.0262578986391588</v>
      </c>
      <c r="C271" s="4">
        <f t="shared" si="96"/>
        <v>1.0262578986391588</v>
      </c>
      <c r="D271" s="14">
        <f>Temperaturverlauf!F270</f>
        <v>25.172173488900803</v>
      </c>
      <c r="E271">
        <f>Eingabemaske!$B$5</f>
        <v>0.745</v>
      </c>
      <c r="F271">
        <f>IF(Eingabemaske!$B$3="horizontal_Breite",Eingabemaske!$B$6,Eingabemaske!$B$7)</f>
        <v>0.5</v>
      </c>
      <c r="G271" s="4">
        <f>Eingabemaske!B$9/3600*(1/(F271*E271))</f>
        <v>5.9656972408650269E-2</v>
      </c>
      <c r="H271" s="4">
        <f t="shared" si="80"/>
        <v>997.01473934033311</v>
      </c>
      <c r="I271" s="6">
        <f t="shared" si="81"/>
        <v>4181.2755900819147</v>
      </c>
      <c r="J271" s="12">
        <f t="shared" si="82"/>
        <v>0.60743222538415309</v>
      </c>
      <c r="K271" s="8">
        <f t="shared" si="83"/>
        <v>0.88711761913690812</v>
      </c>
      <c r="L271" s="10">
        <f t="shared" si="84"/>
        <v>8.900340714103686E-7</v>
      </c>
      <c r="M271" s="10">
        <f t="shared" si="85"/>
        <v>2.5903361382258779E-4</v>
      </c>
      <c r="N271" s="12">
        <f t="shared" si="86"/>
        <v>6.1082833623099324</v>
      </c>
      <c r="O271" s="1">
        <f t="shared" si="97"/>
        <v>0.71617409005671073</v>
      </c>
      <c r="P271" s="12">
        <f t="shared" si="87"/>
        <v>0.67980302471800658</v>
      </c>
      <c r="Q271" s="10">
        <f>((9.807*Eingabemaske!$B$5^3)/(L271)^2)*M271*C271*N271</f>
        <v>8312344654.6262932</v>
      </c>
      <c r="R271" s="10">
        <f t="shared" si="88"/>
        <v>33523.672347817817</v>
      </c>
      <c r="S271" s="10">
        <f t="shared" si="89"/>
        <v>5953085869.2647486</v>
      </c>
      <c r="T271" s="14">
        <f t="shared" si="98"/>
        <v>962.96640320764345</v>
      </c>
      <c r="U271" s="14">
        <f t="shared" si="90"/>
        <v>294.39194212742865</v>
      </c>
      <c r="V271" s="14">
        <f t="shared" si="91"/>
        <v>222.2372895039417</v>
      </c>
      <c r="W271" s="14">
        <f t="shared" si="92"/>
        <v>312.39521023555704</v>
      </c>
      <c r="X271" s="14">
        <f t="shared" si="93"/>
        <v>982.81025008874019</v>
      </c>
      <c r="Y271" s="14">
        <f t="shared" si="99"/>
        <v>434.20642969712623</v>
      </c>
      <c r="Z271" s="14">
        <f t="shared" si="94"/>
        <v>1193.981234683519</v>
      </c>
      <c r="AA271" s="14">
        <f t="shared" si="95"/>
        <v>527.50195573406643</v>
      </c>
    </row>
    <row r="272" spans="2:27" x14ac:dyDescent="0.45">
      <c r="B272" s="4">
        <f>Temperaturverlauf!F271-Temperaturverlauf!E271</f>
        <v>0.73873787378407485</v>
      </c>
      <c r="C272" s="4">
        <f t="shared" si="96"/>
        <v>0.73873787378407485</v>
      </c>
      <c r="D272" s="14">
        <f>Temperaturverlauf!F271</f>
        <v>25.133916298286177</v>
      </c>
      <c r="E272">
        <f>Eingabemaske!$B$5</f>
        <v>0.745</v>
      </c>
      <c r="F272">
        <f>IF(Eingabemaske!$B$3="horizontal_Breite",Eingabemaske!$B$6,Eingabemaske!$B$7)</f>
        <v>0.5</v>
      </c>
      <c r="G272" s="4">
        <f>Eingabemaske!B$9/3600*(1/(F272*E272))</f>
        <v>5.9656972408650269E-2</v>
      </c>
      <c r="H272" s="4">
        <f t="shared" si="80"/>
        <v>997.0245726188391</v>
      </c>
      <c r="I272" s="6">
        <f t="shared" si="81"/>
        <v>4181.291382092445</v>
      </c>
      <c r="J272" s="12">
        <f t="shared" si="82"/>
        <v>0.60736750995099897</v>
      </c>
      <c r="K272" s="8">
        <f t="shared" si="83"/>
        <v>0.88788552957913269</v>
      </c>
      <c r="L272" s="10">
        <f t="shared" si="84"/>
        <v>8.907938642070087E-7</v>
      </c>
      <c r="M272" s="10">
        <f t="shared" si="85"/>
        <v>2.5866628012592198E-4</v>
      </c>
      <c r="N272" s="12">
        <f t="shared" si="86"/>
        <v>6.1142325948102867</v>
      </c>
      <c r="O272" s="1">
        <f t="shared" si="97"/>
        <v>0.71629101799298212</v>
      </c>
      <c r="P272" s="12">
        <f t="shared" si="87"/>
        <v>0.6799321541726524</v>
      </c>
      <c r="Q272" s="10">
        <f>((9.807*Eingabemaske!$B$5^3)/(L272)^2)*M272*C272*N272</f>
        <v>5970664912.1071882</v>
      </c>
      <c r="R272" s="10">
        <f t="shared" si="88"/>
        <v>33495.00889358019</v>
      </c>
      <c r="S272" s="10">
        <f t="shared" si="89"/>
        <v>4276733647.9882369</v>
      </c>
      <c r="T272" s="14">
        <f t="shared" si="98"/>
        <v>862.45111408624416</v>
      </c>
      <c r="U272" s="14">
        <f t="shared" si="90"/>
        <v>265.10406995113226</v>
      </c>
      <c r="V272" s="14">
        <f t="shared" si="91"/>
        <v>222.21435630871883</v>
      </c>
      <c r="W272" s="14">
        <f t="shared" si="92"/>
        <v>312.2742404842362</v>
      </c>
      <c r="X272" s="14">
        <f t="shared" si="93"/>
        <v>886.97707319939627</v>
      </c>
      <c r="Y272" s="14">
        <f t="shared" si="99"/>
        <v>421.5879070888621</v>
      </c>
      <c r="Z272" s="14">
        <f t="shared" si="94"/>
        <v>1077.4421126654845</v>
      </c>
      <c r="AA272" s="14">
        <f t="shared" si="95"/>
        <v>512.11759470803054</v>
      </c>
    </row>
    <row r="273" spans="2:27" x14ac:dyDescent="0.45">
      <c r="B273" s="4">
        <f>Temperaturverlauf!F272-Temperaturverlauf!E272</f>
        <v>0.48640984825646427</v>
      </c>
      <c r="C273" s="4">
        <f t="shared" si="96"/>
        <v>0.48640984825646427</v>
      </c>
      <c r="D273" s="14">
        <f>Temperaturverlauf!F272</f>
        <v>25.106979217339255</v>
      </c>
      <c r="E273">
        <f>Eingabemaske!$B$5</f>
        <v>0.745</v>
      </c>
      <c r="F273">
        <f>IF(Eingabemaske!$B$3="horizontal_Breite",Eingabemaske!$B$6,Eingabemaske!$B$7)</f>
        <v>0.5</v>
      </c>
      <c r="G273" s="4">
        <f>Eingabemaske!B$9/3600*(1/(F273*E273))</f>
        <v>5.9656972408650269E-2</v>
      </c>
      <c r="H273" s="4">
        <f t="shared" si="80"/>
        <v>997.03148771304564</v>
      </c>
      <c r="I273" s="6">
        <f t="shared" si="81"/>
        <v>4181.3025437445112</v>
      </c>
      <c r="J273" s="12">
        <f t="shared" si="82"/>
        <v>0.60732192968248067</v>
      </c>
      <c r="K273" s="8">
        <f t="shared" si="83"/>
        <v>0.88842686094020629</v>
      </c>
      <c r="L273" s="10">
        <f t="shared" si="84"/>
        <v>8.9132947661774804E-7</v>
      </c>
      <c r="M273" s="10">
        <f t="shared" si="85"/>
        <v>2.5840748422014678E-4</v>
      </c>
      <c r="N273" s="12">
        <f t="shared" si="86"/>
        <v>6.1184268569823557</v>
      </c>
      <c r="O273" s="1">
        <f t="shared" si="97"/>
        <v>0.71637336505316029</v>
      </c>
      <c r="P273" s="12">
        <f t="shared" si="87"/>
        <v>0.68002309665596072</v>
      </c>
      <c r="Q273" s="10">
        <f>((9.807*Eingabemaske!$B$5^3)/(L273)^2)*M273*C273*N273</f>
        <v>3925325498.2580361</v>
      </c>
      <c r="R273" s="10">
        <f t="shared" si="88"/>
        <v>33474.832070085205</v>
      </c>
      <c r="S273" s="10">
        <f t="shared" si="89"/>
        <v>2811998636.1160827</v>
      </c>
      <c r="T273" s="14">
        <f t="shared" si="98"/>
        <v>749.9554316730339</v>
      </c>
      <c r="U273" s="14">
        <f t="shared" si="90"/>
        <v>232.22004410597663</v>
      </c>
      <c r="V273" s="14">
        <f t="shared" si="91"/>
        <v>222.1982020233618</v>
      </c>
      <c r="W273" s="14">
        <f t="shared" si="92"/>
        <v>312.18904179605386</v>
      </c>
      <c r="X273" s="14">
        <f t="shared" si="93"/>
        <v>781.92000575050463</v>
      </c>
      <c r="Y273" s="14">
        <f t="shared" si="99"/>
        <v>409.73602888667426</v>
      </c>
      <c r="Z273" s="14">
        <f t="shared" si="94"/>
        <v>949.7543334994657</v>
      </c>
      <c r="AA273" s="14">
        <f t="shared" si="95"/>
        <v>497.68335144778331</v>
      </c>
    </row>
    <row r="274" spans="2:27" x14ac:dyDescent="0.45">
      <c r="B274" s="4">
        <f>Temperaturverlauf!F273-Temperaturverlauf!E273</f>
        <v>0.27146204026291798</v>
      </c>
      <c r="C274" s="4">
        <f t="shared" si="96"/>
        <v>0.27146204026291798</v>
      </c>
      <c r="D274" s="14">
        <f>Temperaturverlauf!F273</f>
        <v>25.089693962714676</v>
      </c>
      <c r="E274">
        <f>Eingabemaske!$B$5</f>
        <v>0.745</v>
      </c>
      <c r="F274">
        <f>IF(Eingabemaske!$B$3="horizontal_Breite",Eingabemaske!$B$6,Eingabemaske!$B$7)</f>
        <v>0.5</v>
      </c>
      <c r="G274" s="4">
        <f>Eingabemaske!B$9/3600*(1/(F274*E274))</f>
        <v>5.9656972408650269E-2</v>
      </c>
      <c r="H274" s="4">
        <f t="shared" si="80"/>
        <v>997.03592132893004</v>
      </c>
      <c r="I274" s="6">
        <f t="shared" si="81"/>
        <v>4181.3097245551262</v>
      </c>
      <c r="J274" s="12">
        <f t="shared" si="82"/>
        <v>0.60729267527601338</v>
      </c>
      <c r="K274" s="8">
        <f t="shared" si="83"/>
        <v>0.88877450757009224</v>
      </c>
      <c r="L274" s="10">
        <f t="shared" si="84"/>
        <v>8.916734520338176E-7</v>
      </c>
      <c r="M274" s="10">
        <f t="shared" si="85"/>
        <v>2.5824135020111196E-4</v>
      </c>
      <c r="N274" s="12">
        <f t="shared" si="86"/>
        <v>6.1211206170863539</v>
      </c>
      <c r="O274" s="1">
        <f t="shared" si="97"/>
        <v>0.7164262139597295</v>
      </c>
      <c r="P274" s="12">
        <f t="shared" si="87"/>
        <v>0.68008146301963424</v>
      </c>
      <c r="Q274" s="10">
        <f>((9.807*Eingabemaske!$B$5^3)/(L274)^2)*M274*C274*N274</f>
        <v>2188563492.748343</v>
      </c>
      <c r="R274" s="10">
        <f t="shared" si="88"/>
        <v>33461.887094270838</v>
      </c>
      <c r="S274" s="10">
        <f t="shared" si="89"/>
        <v>1567944257.1201773</v>
      </c>
      <c r="T274" s="14">
        <f t="shared" si="98"/>
        <v>617.26827876628568</v>
      </c>
      <c r="U274" s="14">
        <f t="shared" si="90"/>
        <v>193.25683249484911</v>
      </c>
      <c r="V274" s="14">
        <f t="shared" si="91"/>
        <v>222.18783297160465</v>
      </c>
      <c r="W274" s="14">
        <f t="shared" si="92"/>
        <v>312.13436051853455</v>
      </c>
      <c r="X274" s="14">
        <f t="shared" si="93"/>
        <v>663.00026879454128</v>
      </c>
      <c r="Y274" s="14">
        <f t="shared" si="99"/>
        <v>398.87340988996516</v>
      </c>
      <c r="Z274" s="14">
        <f t="shared" si="94"/>
        <v>805.27041388990585</v>
      </c>
      <c r="AA274" s="14">
        <f t="shared" si="95"/>
        <v>484.4658003770856</v>
      </c>
    </row>
    <row r="275" spans="2:27" x14ac:dyDescent="0.45">
      <c r="B275" s="4">
        <f>Temperaturverlauf!F274-Temperaturverlauf!E274</f>
        <v>9.5564691500786836E-2</v>
      </c>
      <c r="C275" s="4">
        <f t="shared" si="96"/>
        <v>9.5564691500786836E-2</v>
      </c>
      <c r="D275" s="14">
        <f>Temperaturverlauf!F274</f>
        <v>25.080348715019237</v>
      </c>
      <c r="E275">
        <f>Eingabemaske!$B$5</f>
        <v>0.745</v>
      </c>
      <c r="F275">
        <f>IF(Eingabemaske!$B$3="horizontal_Breite",Eingabemaske!$B$6,Eingabemaske!$B$7)</f>
        <v>0.5</v>
      </c>
      <c r="G275" s="4">
        <f>Eingabemaske!B$9/3600*(1/(F275*E275))</f>
        <v>5.9656972408650269E-2</v>
      </c>
      <c r="H275" s="4">
        <f t="shared" si="80"/>
        <v>997.03831714187379</v>
      </c>
      <c r="I275" s="6">
        <f t="shared" si="81"/>
        <v>4181.3136128757478</v>
      </c>
      <c r="J275" s="12">
        <f t="shared" si="82"/>
        <v>0.6072768569694047</v>
      </c>
      <c r="K275" s="8">
        <f t="shared" si="83"/>
        <v>0.88896255336904517</v>
      </c>
      <c r="L275" s="10">
        <f t="shared" si="84"/>
        <v>8.9185951253483182E-7</v>
      </c>
      <c r="M275" s="10">
        <f t="shared" si="85"/>
        <v>2.5815150816393284E-4</v>
      </c>
      <c r="N275" s="12">
        <f t="shared" si="86"/>
        <v>6.1225777584874059</v>
      </c>
      <c r="O275" s="1">
        <f t="shared" si="97"/>
        <v>0.71645478912671468</v>
      </c>
      <c r="P275" s="12">
        <f t="shared" si="87"/>
        <v>0.68011302179755884</v>
      </c>
      <c r="Q275" s="10">
        <f>((9.807*Eingabemaske!$B$5^3)/(L275)^2)*M275*C275*N275</f>
        <v>770049306.59654224</v>
      </c>
      <c r="R275" s="10">
        <f t="shared" si="88"/>
        <v>33454.889157410391</v>
      </c>
      <c r="S275" s="10">
        <f t="shared" si="89"/>
        <v>551705513.57479858</v>
      </c>
      <c r="T275" s="14">
        <f t="shared" si="98"/>
        <v>435.77889610674299</v>
      </c>
      <c r="U275" s="14">
        <f t="shared" si="90"/>
        <v>139.53237554967487</v>
      </c>
      <c r="V275" s="14">
        <f t="shared" si="91"/>
        <v>222.18222597873651</v>
      </c>
      <c r="W275" s="14">
        <f t="shared" si="92"/>
        <v>312.10479386566038</v>
      </c>
      <c r="X275" s="14">
        <f t="shared" si="93"/>
        <v>517.99368819365168</v>
      </c>
      <c r="Y275" s="14">
        <f t="shared" si="99"/>
        <v>389.18418026848468</v>
      </c>
      <c r="Z275" s="14">
        <f t="shared" si="94"/>
        <v>629.13115779246129</v>
      </c>
      <c r="AA275" s="14">
        <f t="shared" si="95"/>
        <v>472.68509155131915</v>
      </c>
    </row>
    <row r="276" spans="2:27" x14ac:dyDescent="0.45">
      <c r="B276" s="4">
        <f>Temperaturverlauf!F275-Temperaturverlauf!E275</f>
        <v>0.8396989440130973</v>
      </c>
      <c r="C276" s="4">
        <f t="shared" si="96"/>
        <v>0.8396989440130973</v>
      </c>
      <c r="D276" s="14">
        <f>Temperaturverlauf!F275</f>
        <v>25.957074863669746</v>
      </c>
      <c r="E276">
        <f>Eingabemaske!$B$5</f>
        <v>0.745</v>
      </c>
      <c r="F276">
        <f>IF(Eingabemaske!$B$3="horizontal_Breite",Eingabemaske!$B$6,Eingabemaske!$B$7)</f>
        <v>0.5</v>
      </c>
      <c r="G276" s="4">
        <f>Eingabemaske!B$9/3600*(1/(F276*E276))</f>
        <v>5.9656972408650269E-2</v>
      </c>
      <c r="H276" s="4">
        <f t="shared" si="80"/>
        <v>996.80985961465819</v>
      </c>
      <c r="I276" s="6">
        <f t="shared" si="81"/>
        <v>4180.9669657048153</v>
      </c>
      <c r="J276" s="12">
        <f t="shared" si="82"/>
        <v>0.60875484429043958</v>
      </c>
      <c r="K276" s="8">
        <f t="shared" si="83"/>
        <v>0.87159554336187028</v>
      </c>
      <c r="L276" s="10">
        <f t="shared" si="84"/>
        <v>8.7467729582485125E-7</v>
      </c>
      <c r="M276" s="10">
        <f t="shared" si="85"/>
        <v>2.6651386601341876E-4</v>
      </c>
      <c r="N276" s="12">
        <f t="shared" si="86"/>
        <v>5.9881750104351861</v>
      </c>
      <c r="O276" s="1">
        <f t="shared" si="97"/>
        <v>0.71378156619180688</v>
      </c>
      <c r="P276" s="12">
        <f t="shared" si="87"/>
        <v>0.67716173554732284</v>
      </c>
      <c r="Q276" s="10">
        <f>((9.807*Eingabemaske!$B$5^3)/(L276)^2)*M276*C276*N276</f>
        <v>7103087867.415473</v>
      </c>
      <c r="R276" s="10">
        <f t="shared" si="88"/>
        <v>34113.677349892525</v>
      </c>
      <c r="S276" s="10">
        <f t="shared" si="89"/>
        <v>5070053182.8018379</v>
      </c>
      <c r="T276" s="14">
        <f t="shared" si="98"/>
        <v>912.78380210289686</v>
      </c>
      <c r="U276" s="14">
        <f t="shared" si="90"/>
        <v>279.73024615378262</v>
      </c>
      <c r="V276" s="14">
        <f t="shared" si="91"/>
        <v>222.70527797248408</v>
      </c>
      <c r="W276" s="14">
        <f t="shared" si="92"/>
        <v>314.86853911809698</v>
      </c>
      <c r="X276" s="14">
        <f t="shared" si="93"/>
        <v>935.17985968766982</v>
      </c>
      <c r="Y276" s="14">
        <f t="shared" si="99"/>
        <v>429.54127542186018</v>
      </c>
      <c r="Z276" s="14">
        <f t="shared" si="94"/>
        <v>1138.5905397354452</v>
      </c>
      <c r="AA276" s="14">
        <f t="shared" si="95"/>
        <v>522.97066447150257</v>
      </c>
    </row>
    <row r="277" spans="2:27" x14ac:dyDescent="0.45">
      <c r="B277" s="4">
        <f>Temperaturverlauf!F276-Temperaturverlauf!E276</f>
        <v>1.5921470232388195</v>
      </c>
      <c r="C277" s="4">
        <f t="shared" si="96"/>
        <v>1.5921470232388195</v>
      </c>
      <c r="D277" s="14">
        <f>Temperaturverlauf!F276</f>
        <v>26.805885950000832</v>
      </c>
      <c r="E277">
        <f>Eingabemaske!$B$5</f>
        <v>0.745</v>
      </c>
      <c r="F277">
        <f>IF(Eingabemaske!$B$3="horizontal_Breite",Eingabemaske!$B$6,Eingabemaske!$B$7)</f>
        <v>0.5</v>
      </c>
      <c r="G277" s="4">
        <f>Eingabemaske!B$9/3600*(1/(F277*E277))</f>
        <v>5.9656972408650269E-2</v>
      </c>
      <c r="H277" s="4">
        <f t="shared" si="80"/>
        <v>996.58163411045848</v>
      </c>
      <c r="I277" s="6">
        <f t="shared" si="81"/>
        <v>4180.6652437801049</v>
      </c>
      <c r="J277" s="12">
        <f t="shared" si="82"/>
        <v>0.61017404907554185</v>
      </c>
      <c r="K277" s="8">
        <f t="shared" si="83"/>
        <v>0.85529515879594598</v>
      </c>
      <c r="L277" s="10">
        <f t="shared" si="84"/>
        <v>8.5855284342243922E-7</v>
      </c>
      <c r="M277" s="10">
        <f t="shared" si="85"/>
        <v>2.7448551575726517E-4</v>
      </c>
      <c r="N277" s="12">
        <f t="shared" si="86"/>
        <v>5.8623476725402863</v>
      </c>
      <c r="O277" s="1">
        <f t="shared" si="97"/>
        <v>0.71120792961484569</v>
      </c>
      <c r="P277" s="12">
        <f t="shared" si="87"/>
        <v>0.67432241749950217</v>
      </c>
      <c r="Q277" s="10">
        <f>((9.807*Eingabemaske!$B$5^3)/(L277)^2)*M277*C277*N277</f>
        <v>14094351699.724012</v>
      </c>
      <c r="R277" s="10">
        <f t="shared" si="88"/>
        <v>34755.863188089999</v>
      </c>
      <c r="S277" s="10">
        <f t="shared" si="89"/>
        <v>10024014691.624197</v>
      </c>
      <c r="T277" s="14">
        <f t="shared" si="98"/>
        <v>1145.6298420004755</v>
      </c>
      <c r="U277" s="14">
        <f t="shared" si="90"/>
        <v>347.31289561778846</v>
      </c>
      <c r="V277" s="14">
        <f t="shared" si="91"/>
        <v>223.20605716703096</v>
      </c>
      <c r="W277" s="14">
        <f t="shared" si="92"/>
        <v>317.52502599655463</v>
      </c>
      <c r="X277" s="14">
        <f t="shared" si="93"/>
        <v>1160.290987576002</v>
      </c>
      <c r="Y277" s="14">
        <f t="shared" si="99"/>
        <v>464.72107353752142</v>
      </c>
      <c r="Z277" s="14">
        <f t="shared" si="94"/>
        <v>1415.9588999902167</v>
      </c>
      <c r="AA277" s="14">
        <f t="shared" si="95"/>
        <v>567.12147826224418</v>
      </c>
    </row>
    <row r="278" spans="2:27" x14ac:dyDescent="0.45">
      <c r="B278" s="4">
        <f>Temperaturverlauf!F277-Temperaturverlauf!E277</f>
        <v>2.3515950719009453</v>
      </c>
      <c r="C278" s="4">
        <f t="shared" si="96"/>
        <v>2.3515950719009453</v>
      </c>
      <c r="D278" s="14">
        <f>Temperaturverlauf!F277</f>
        <v>27.623819318967037</v>
      </c>
      <c r="E278">
        <f>Eingabemaske!$B$5</f>
        <v>0.745</v>
      </c>
      <c r="F278">
        <f>IF(Eingabemaske!$B$3="horizontal_Breite",Eingabemaske!$B$6,Eingabemaske!$B$7)</f>
        <v>0.5</v>
      </c>
      <c r="G278" s="4">
        <f>Eingabemaske!B$9/3600*(1/(F278*E278))</f>
        <v>5.9656972408650269E-2</v>
      </c>
      <c r="H278" s="4">
        <f t="shared" si="80"/>
        <v>996.35525496508501</v>
      </c>
      <c r="I278" s="6">
        <f t="shared" si="81"/>
        <v>4180.4046645444787</v>
      </c>
      <c r="J278" s="12">
        <f t="shared" si="82"/>
        <v>0.6115305108902177</v>
      </c>
      <c r="K278" s="8">
        <f t="shared" si="83"/>
        <v>0.84004585035457613</v>
      </c>
      <c r="L278" s="10">
        <f t="shared" si="84"/>
        <v>8.4347009086320172E-7</v>
      </c>
      <c r="M278" s="10">
        <f t="shared" si="85"/>
        <v>2.8205539273269426E-4</v>
      </c>
      <c r="N278" s="12">
        <f t="shared" si="86"/>
        <v>5.7449214715076975</v>
      </c>
      <c r="O278" s="1">
        <f t="shared" si="97"/>
        <v>0.7087412619670842</v>
      </c>
      <c r="P278" s="12">
        <f t="shared" si="87"/>
        <v>0.67160298398091844</v>
      </c>
      <c r="Q278" s="10">
        <f>((9.807*Eingabemaske!$B$5^3)/(L278)^2)*M278*C278*N278</f>
        <v>21719342033.542847</v>
      </c>
      <c r="R278" s="10">
        <f t="shared" si="88"/>
        <v>35378.746249134412</v>
      </c>
      <c r="S278" s="10">
        <f t="shared" si="89"/>
        <v>15393393881.947893</v>
      </c>
      <c r="T278" s="14">
        <f t="shared" si="98"/>
        <v>1321.7273609934882</v>
      </c>
      <c r="U278" s="14">
        <f t="shared" si="90"/>
        <v>398.18305446569178</v>
      </c>
      <c r="V278" s="14">
        <f t="shared" si="91"/>
        <v>223.68352463552213</v>
      </c>
      <c r="W278" s="14">
        <f t="shared" si="92"/>
        <v>320.06709569889654</v>
      </c>
      <c r="X278" s="14">
        <f t="shared" si="93"/>
        <v>1332.9917237013217</v>
      </c>
      <c r="Y278" s="14">
        <f t="shared" si="99"/>
        <v>496.87606738383522</v>
      </c>
      <c r="Z278" s="14">
        <f t="shared" si="94"/>
        <v>1630.3302196150023</v>
      </c>
      <c r="AA278" s="14">
        <f t="shared" si="95"/>
        <v>607.70975067271797</v>
      </c>
    </row>
    <row r="279" spans="2:27" x14ac:dyDescent="0.45">
      <c r="B279" s="4">
        <f>Temperaturverlauf!F278-Temperaturverlauf!E278</f>
        <v>3.1171165741060989</v>
      </c>
      <c r="C279" s="4">
        <f t="shared" si="96"/>
        <v>3.1171165741060989</v>
      </c>
      <c r="D279" s="14">
        <f>Temperaturverlauf!F278</f>
        <v>28.408947754629391</v>
      </c>
      <c r="E279">
        <f>Eingabemaske!$B$5</f>
        <v>0.745</v>
      </c>
      <c r="F279">
        <f>IF(Eingabemaske!$B$3="horizontal_Breite",Eingabemaske!$B$6,Eingabemaske!$B$7)</f>
        <v>0.5</v>
      </c>
      <c r="G279" s="4">
        <f>Eingabemaske!B$9/3600*(1/(F279*E279))</f>
        <v>5.9656972408650269E-2</v>
      </c>
      <c r="H279" s="4">
        <f t="shared" si="80"/>
        <v>996.13208157126235</v>
      </c>
      <c r="I279" s="6">
        <f t="shared" si="81"/>
        <v>4180.1812320334429</v>
      </c>
      <c r="J279" s="12">
        <f t="shared" si="82"/>
        <v>0.61282212540413761</v>
      </c>
      <c r="K279" s="8">
        <f t="shared" si="83"/>
        <v>0.82581422321604681</v>
      </c>
      <c r="L279" s="10">
        <f t="shared" si="84"/>
        <v>8.2939543985491218E-7</v>
      </c>
      <c r="M279" s="10">
        <f t="shared" si="85"/>
        <v>2.8922192455837787E-4</v>
      </c>
      <c r="N279" s="12">
        <f t="shared" si="86"/>
        <v>5.6355881181840273</v>
      </c>
      <c r="O279" s="1">
        <f t="shared" si="97"/>
        <v>0.70638574369074758</v>
      </c>
      <c r="P279" s="12">
        <f t="shared" si="87"/>
        <v>0.66900780975722041</v>
      </c>
      <c r="Q279" s="10">
        <f>((9.807*Eingabemaske!$B$5^3)/(L279)^2)*M279*C279*N279</f>
        <v>29950577996.766758</v>
      </c>
      <c r="R279" s="10">
        <f t="shared" si="88"/>
        <v>35980.383017768181</v>
      </c>
      <c r="S279" s="10">
        <f t="shared" si="89"/>
        <v>21156661312.213829</v>
      </c>
      <c r="T279" s="14">
        <f t="shared" si="98"/>
        <v>1469.533409975641</v>
      </c>
      <c r="U279" s="14">
        <f t="shared" si="90"/>
        <v>440.7467327268223</v>
      </c>
      <c r="V279" s="14">
        <f t="shared" si="91"/>
        <v>224.13725666069652</v>
      </c>
      <c r="W279" s="14">
        <f t="shared" si="92"/>
        <v>322.49092457412274</v>
      </c>
      <c r="X279" s="14">
        <f t="shared" si="93"/>
        <v>1478.8244342501305</v>
      </c>
      <c r="Y279" s="14">
        <f t="shared" si="99"/>
        <v>526.79506305814505</v>
      </c>
      <c r="Z279" s="14">
        <f t="shared" si="94"/>
        <v>1812.5126657934727</v>
      </c>
      <c r="AA279" s="14">
        <f t="shared" si="95"/>
        <v>645.66334039139826</v>
      </c>
    </row>
    <row r="280" spans="2:27" x14ac:dyDescent="0.45">
      <c r="B280" s="4">
        <f>Temperaturverlauf!F279-Temperaturverlauf!E279</f>
        <v>3.887517506966752</v>
      </c>
      <c r="C280" s="4">
        <f t="shared" si="96"/>
        <v>3.887517506966752</v>
      </c>
      <c r="D280" s="14">
        <f>Temperaturverlauf!F279</f>
        <v>29.159741754032844</v>
      </c>
      <c r="E280">
        <f>Eingabemaske!$B$5</f>
        <v>0.745</v>
      </c>
      <c r="F280">
        <f>IF(Eingabemaske!$B$3="horizontal_Breite",Eingabemaske!$B$6,Eingabemaske!$B$7)</f>
        <v>0.5</v>
      </c>
      <c r="G280" s="4">
        <f>Eingabemaske!B$9/3600*(1/(F280*E280))</f>
        <v>5.9656972408650269E-2</v>
      </c>
      <c r="H280" s="4">
        <f t="shared" si="80"/>
        <v>995.91336126589351</v>
      </c>
      <c r="I280" s="6">
        <f t="shared" si="81"/>
        <v>4179.9910685437981</v>
      </c>
      <c r="J280" s="12">
        <f t="shared" si="82"/>
        <v>0.61404752833308163</v>
      </c>
      <c r="K280" s="8">
        <f t="shared" si="83"/>
        <v>0.81256293347944608</v>
      </c>
      <c r="L280" s="10">
        <f t="shared" si="84"/>
        <v>8.1629149410407883E-7</v>
      </c>
      <c r="M280" s="10">
        <f t="shared" si="85"/>
        <v>2.9598660036823189E-4</v>
      </c>
      <c r="N280" s="12">
        <f t="shared" si="86"/>
        <v>5.5340132709776384</v>
      </c>
      <c r="O280" s="1">
        <f t="shared" si="97"/>
        <v>0.70414434396127579</v>
      </c>
      <c r="P280" s="12">
        <f t="shared" si="87"/>
        <v>0.66653993281827129</v>
      </c>
      <c r="Q280" s="10">
        <f>((9.807*Eingabemaske!$B$5^3)/(L280)^2)*M280*C280*N280</f>
        <v>38752440308.178757</v>
      </c>
      <c r="R280" s="10">
        <f t="shared" si="88"/>
        <v>36559.122663911432</v>
      </c>
      <c r="S280" s="10">
        <f t="shared" si="89"/>
        <v>27287311657.701031</v>
      </c>
      <c r="T280" s="14">
        <f t="shared" si="98"/>
        <v>1599.6218831304491</v>
      </c>
      <c r="U280" s="14">
        <f t="shared" si="90"/>
        <v>478.11939982666377</v>
      </c>
      <c r="V280" s="14">
        <f t="shared" si="91"/>
        <v>224.5670465749001</v>
      </c>
      <c r="W280" s="14">
        <f t="shared" si="92"/>
        <v>324.7939487366732</v>
      </c>
      <c r="X280" s="14">
        <f t="shared" si="93"/>
        <v>1607.6025285061387</v>
      </c>
      <c r="Y280" s="14">
        <f t="shared" si="99"/>
        <v>554.90462608311907</v>
      </c>
      <c r="Z280" s="14">
        <f t="shared" si="94"/>
        <v>1974.2887183424136</v>
      </c>
      <c r="AA280" s="14">
        <f t="shared" si="95"/>
        <v>681.4756282138643</v>
      </c>
    </row>
    <row r="281" spans="2:27" x14ac:dyDescent="0.45">
      <c r="B281" s="4">
        <f>Temperaturverlauf!F280-Temperaturverlauf!E280</f>
        <v>4.6611926946202367</v>
      </c>
      <c r="C281" s="4">
        <f t="shared" si="96"/>
        <v>4.6611926946202367</v>
      </c>
      <c r="D281" s="14">
        <f>Temperaturverlauf!F280</f>
        <v>29.874931621382249</v>
      </c>
      <c r="E281">
        <f>Eingabemaske!$B$5</f>
        <v>0.745</v>
      </c>
      <c r="F281">
        <f>IF(Eingabemaske!$B$3="horizontal_Breite",Eingabemaske!$B$6,Eingabemaske!$B$7)</f>
        <v>0.5</v>
      </c>
      <c r="G281" s="4">
        <f>Eingabemaske!B$9/3600*(1/(F281*E281))</f>
        <v>5.9656972408650269E-2</v>
      </c>
      <c r="H281" s="4">
        <f t="shared" si="80"/>
        <v>995.70025278280343</v>
      </c>
      <c r="I281" s="6">
        <f t="shared" si="81"/>
        <v>4179.8304946528333</v>
      </c>
      <c r="J281" s="12">
        <f t="shared" si="82"/>
        <v>0.61520583697354336</v>
      </c>
      <c r="K281" s="8">
        <f t="shared" si="83"/>
        <v>0.80025385942895577</v>
      </c>
      <c r="L281" s="10">
        <f t="shared" si="84"/>
        <v>8.0412018132368993E-7</v>
      </c>
      <c r="M281" s="10">
        <f t="shared" si="85"/>
        <v>3.0235250834882162E-4</v>
      </c>
      <c r="N281" s="12">
        <f t="shared" si="86"/>
        <v>5.4398609924007797</v>
      </c>
      <c r="O281" s="1">
        <f t="shared" si="97"/>
        <v>0.70201926635984158</v>
      </c>
      <c r="P281" s="12">
        <f t="shared" si="87"/>
        <v>0.66420155019669747</v>
      </c>
      <c r="Q281" s="10">
        <f>((9.807*Eingabemaske!$B$5^3)/(L281)^2)*M281*C281*N281</f>
        <v>48079672951.377609</v>
      </c>
      <c r="R281" s="10">
        <f t="shared" si="88"/>
        <v>37113.512048499659</v>
      </c>
      <c r="S281" s="10">
        <f t="shared" si="89"/>
        <v>33752856732.147228</v>
      </c>
      <c r="T281" s="14">
        <f t="shared" si="98"/>
        <v>1717.1198090109549</v>
      </c>
      <c r="U281" s="14">
        <f t="shared" si="90"/>
        <v>511.8104583929221</v>
      </c>
      <c r="V281" s="14">
        <f t="shared" si="91"/>
        <v>224.97281378367074</v>
      </c>
      <c r="W281" s="14">
        <f t="shared" si="92"/>
        <v>326.97439287149155</v>
      </c>
      <c r="X281" s="14">
        <f t="shared" si="93"/>
        <v>1724.1589996640464</v>
      </c>
      <c r="Y281" s="14">
        <f t="shared" si="99"/>
        <v>581.46034249199568</v>
      </c>
      <c r="Z281" s="14">
        <f t="shared" si="94"/>
        <v>2121.4253609275738</v>
      </c>
      <c r="AA281" s="14">
        <f t="shared" si="95"/>
        <v>715.43559333942278</v>
      </c>
    </row>
    <row r="282" spans="2:27" x14ac:dyDescent="0.45">
      <c r="B282" s="4">
        <f>Temperaturverlauf!F281-Temperaturverlauf!E281</f>
        <v>5.4360890161979896</v>
      </c>
      <c r="C282" s="4">
        <f t="shared" si="96"/>
        <v>5.4360890161979896</v>
      </c>
      <c r="D282" s="14">
        <f>Temperaturverlauf!F281</f>
        <v>30.553464935854642</v>
      </c>
      <c r="E282">
        <f>Eingabemaske!$B$5</f>
        <v>0.745</v>
      </c>
      <c r="F282">
        <f>IF(Eingabemaske!$B$3="horizontal_Breite",Eingabemaske!$B$6,Eingabemaske!$B$7)</f>
        <v>0.5</v>
      </c>
      <c r="G282" s="4">
        <f>Eingabemaske!B$9/3600*(1/(F282*E282))</f>
        <v>5.9656972408650269E-2</v>
      </c>
      <c r="H282" s="4">
        <f t="shared" si="80"/>
        <v>995.49382787668321</v>
      </c>
      <c r="I282" s="6">
        <f t="shared" si="81"/>
        <v>4179.6960577077862</v>
      </c>
      <c r="J282" s="12">
        <f t="shared" si="82"/>
        <v>0.61629655566632324</v>
      </c>
      <c r="K282" s="8">
        <f t="shared" si="83"/>
        <v>0.7888491670416744</v>
      </c>
      <c r="L282" s="10">
        <f t="shared" si="84"/>
        <v>7.928437927814621E-7</v>
      </c>
      <c r="M282" s="10">
        <f t="shared" si="85"/>
        <v>3.0832383887347253E-4</v>
      </c>
      <c r="N282" s="12">
        <f t="shared" si="86"/>
        <v>5.3528018028522668</v>
      </c>
      <c r="O282" s="1">
        <f t="shared" si="97"/>
        <v>0.70001209831845668</v>
      </c>
      <c r="P282" s="12">
        <f t="shared" si="87"/>
        <v>0.66199418590426684</v>
      </c>
      <c r="Q282" s="10">
        <f>((9.807*Eingabemaske!$B$5^3)/(L282)^2)*M282*C282*N282</f>
        <v>57876806552.591232</v>
      </c>
      <c r="R282" s="10">
        <f t="shared" si="88"/>
        <v>37642.27073049789</v>
      </c>
      <c r="S282" s="10">
        <f t="shared" si="89"/>
        <v>40514464798.850792</v>
      </c>
      <c r="T282" s="14">
        <f t="shared" si="98"/>
        <v>1824.8778020216262</v>
      </c>
      <c r="U282" s="14">
        <f t="shared" si="90"/>
        <v>542.659472080265</v>
      </c>
      <c r="V282" s="14">
        <f t="shared" si="91"/>
        <v>225.35457229044692</v>
      </c>
      <c r="W282" s="14">
        <f t="shared" si="92"/>
        <v>329.03110739507974</v>
      </c>
      <c r="X282" s="14">
        <f t="shared" si="93"/>
        <v>1831.204703626461</v>
      </c>
      <c r="Y282" s="14">
        <f t="shared" si="99"/>
        <v>606.62158918972546</v>
      </c>
      <c r="Z282" s="14">
        <f t="shared" si="94"/>
        <v>2257.1303031299162</v>
      </c>
      <c r="AA282" s="14">
        <f t="shared" si="95"/>
        <v>747.71759202091823</v>
      </c>
    </row>
    <row r="283" spans="2:27" x14ac:dyDescent="0.45">
      <c r="B283" s="4">
        <f>Temperaturverlauf!F282-Temperaturverlauf!E282</f>
        <v>6.2097135878039609</v>
      </c>
      <c r="C283" s="4">
        <f t="shared" si="96"/>
        <v>6.2097135878039609</v>
      </c>
      <c r="D283" s="14">
        <f>Temperaturverlauf!F282</f>
        <v>31.194497611322412</v>
      </c>
      <c r="E283">
        <f>Eingabemaske!$B$5</f>
        <v>0.745</v>
      </c>
      <c r="F283">
        <f>IF(Eingabemaske!$B$3="horizontal_Breite",Eingabemaske!$B$6,Eingabemaske!$B$7)</f>
        <v>0.5</v>
      </c>
      <c r="G283" s="4">
        <f>Eingabemaske!B$9/3600*(1/(F283*E283))</f>
        <v>5.9656972408650269E-2</v>
      </c>
      <c r="H283" s="4">
        <f t="shared" si="80"/>
        <v>995.29506546282505</v>
      </c>
      <c r="I283" s="6">
        <f t="shared" si="81"/>
        <v>4179.5845424634781</v>
      </c>
      <c r="J283" s="12">
        <f t="shared" si="82"/>
        <v>0.61731953858459399</v>
      </c>
      <c r="K283" s="8">
        <f t="shared" si="83"/>
        <v>0.77831163406810533</v>
      </c>
      <c r="L283" s="10">
        <f t="shared" si="84"/>
        <v>7.8242529088242946E-7</v>
      </c>
      <c r="M283" s="10">
        <f t="shared" si="85"/>
        <v>3.1390573029410059E-4</v>
      </c>
      <c r="N283" s="12">
        <f t="shared" si="86"/>
        <v>5.2725149805236056</v>
      </c>
      <c r="O283" s="1">
        <f t="shared" si="97"/>
        <v>0.69812385620138862</v>
      </c>
      <c r="P283" s="12">
        <f t="shared" si="87"/>
        <v>0.65991874329820877</v>
      </c>
      <c r="Q283" s="10">
        <f>((9.807*Eingabemaske!$B$5^3)/(L283)^2)*M283*C283*N283</f>
        <v>68078169397.368973</v>
      </c>
      <c r="R283" s="10">
        <f t="shared" si="88"/>
        <v>38144.290577047861</v>
      </c>
      <c r="S283" s="10">
        <f t="shared" si="89"/>
        <v>47526994142.822594</v>
      </c>
      <c r="T283" s="14">
        <f t="shared" si="98"/>
        <v>1924.6150123605817</v>
      </c>
      <c r="U283" s="14">
        <f t="shared" si="90"/>
        <v>571.17354128974182</v>
      </c>
      <c r="V283" s="14">
        <f t="shared" si="91"/>
        <v>225.71242039263061</v>
      </c>
      <c r="W283" s="14">
        <f t="shared" si="92"/>
        <v>330.96351460027324</v>
      </c>
      <c r="X283" s="14">
        <f t="shared" si="93"/>
        <v>1930.3831205205831</v>
      </c>
      <c r="Y283" s="14">
        <f t="shared" si="99"/>
        <v>630.48857095607832</v>
      </c>
      <c r="Z283" s="14">
        <f t="shared" si="94"/>
        <v>2383.32643450251</v>
      </c>
      <c r="AA283" s="14">
        <f t="shared" si="95"/>
        <v>778.42582741093258</v>
      </c>
    </row>
    <row r="284" spans="2:27" x14ac:dyDescent="0.45">
      <c r="B284" s="4">
        <f>Temperaturverlauf!F283-Temperaturverlauf!E283</f>
        <v>6.9791672716233002</v>
      </c>
      <c r="C284" s="4">
        <f t="shared" si="96"/>
        <v>6.9791672716233002</v>
      </c>
      <c r="D284" s="14">
        <f>Temperaturverlauf!F283</f>
        <v>31.797399194075062</v>
      </c>
      <c r="E284">
        <f>Eingabemaske!$B$5</f>
        <v>0.745</v>
      </c>
      <c r="F284">
        <f>IF(Eingabemaske!$B$3="horizontal_Breite",Eingabemaske!$B$6,Eingabemaske!$B$7)</f>
        <v>0.5</v>
      </c>
      <c r="G284" s="4">
        <f>Eingabemaske!B$9/3600*(1/(F284*E284))</f>
        <v>5.9656972408650269E-2</v>
      </c>
      <c r="H284" s="4">
        <f t="shared" si="80"/>
        <v>995.10484279139143</v>
      </c>
      <c r="I284" s="6">
        <f t="shared" si="81"/>
        <v>4179.4929744029587</v>
      </c>
      <c r="J284" s="12">
        <f t="shared" si="82"/>
        <v>0.61827497669164877</v>
      </c>
      <c r="K284" s="8">
        <f t="shared" si="83"/>
        <v>0.76860466041663544</v>
      </c>
      <c r="L284" s="10">
        <f t="shared" si="84"/>
        <v>7.7282830803846771E-7</v>
      </c>
      <c r="M284" s="10">
        <f t="shared" si="85"/>
        <v>3.1910426200588342E-4</v>
      </c>
      <c r="N284" s="12">
        <f t="shared" si="86"/>
        <v>5.1986884445145494</v>
      </c>
      <c r="O284" s="1">
        <f t="shared" si="97"/>
        <v>0.69635498600651891</v>
      </c>
      <c r="P284" s="12">
        <f t="shared" si="87"/>
        <v>0.65797550824227069</v>
      </c>
      <c r="Q284" s="10">
        <f>((9.807*Eingabemaske!$B$5^3)/(L284)^2)*M284*C284*N284</f>
        <v>78608399441.686218</v>
      </c>
      <c r="R284" s="10">
        <f t="shared" si="88"/>
        <v>38618.645714391387</v>
      </c>
      <c r="S284" s="10">
        <f t="shared" si="89"/>
        <v>54739350893.210258</v>
      </c>
      <c r="T284" s="14">
        <f t="shared" si="98"/>
        <v>2017.4229983182183</v>
      </c>
      <c r="U284" s="14">
        <f t="shared" si="90"/>
        <v>597.67552494610345</v>
      </c>
      <c r="V284" s="14">
        <f t="shared" si="91"/>
        <v>226.046539536506</v>
      </c>
      <c r="W284" s="14">
        <f t="shared" si="92"/>
        <v>332.77160147239977</v>
      </c>
      <c r="X284" s="14">
        <f t="shared" si="93"/>
        <v>2022.7409583070939</v>
      </c>
      <c r="Y284" s="14">
        <f t="shared" si="99"/>
        <v>653.12328278200096</v>
      </c>
      <c r="Z284" s="14">
        <f t="shared" si="94"/>
        <v>2501.2202377011236</v>
      </c>
      <c r="AA284" s="14">
        <f t="shared" si="95"/>
        <v>807.6195648776295</v>
      </c>
    </row>
    <row r="285" spans="2:27" x14ac:dyDescent="0.45">
      <c r="B285" s="4">
        <f>Temperaturverlauf!F284-Temperaturverlauf!E284</f>
        <v>7.7411947867096238</v>
      </c>
      <c r="C285" s="4">
        <f t="shared" si="96"/>
        <v>7.7411947867096238</v>
      </c>
      <c r="D285" s="14">
        <f>Temperaturverlauf!F284</f>
        <v>32.361764155792414</v>
      </c>
      <c r="E285">
        <f>Eingabemaske!$B$5</f>
        <v>0.745</v>
      </c>
      <c r="F285">
        <f>IF(Eingabemaske!$B$3="horizontal_Breite",Eingabemaske!$B$6,Eingabemaske!$B$7)</f>
        <v>0.5</v>
      </c>
      <c r="G285" s="4">
        <f>Eingabemaske!B$9/3600*(1/(F285*E285))</f>
        <v>5.9656972408650269E-2</v>
      </c>
      <c r="H285" s="4">
        <f t="shared" si="80"/>
        <v>994.92392571044479</v>
      </c>
      <c r="I285" s="6">
        <f t="shared" si="81"/>
        <v>4179.4186196959436</v>
      </c>
      <c r="J285" s="12">
        <f t="shared" si="82"/>
        <v>0.61916339515394525</v>
      </c>
      <c r="K285" s="8">
        <f t="shared" si="83"/>
        <v>0.75969213934943969</v>
      </c>
      <c r="L285" s="10">
        <f t="shared" si="84"/>
        <v>7.6401700937180171E-7</v>
      </c>
      <c r="M285" s="10">
        <f t="shared" si="85"/>
        <v>3.2392651329965039E-4</v>
      </c>
      <c r="N285" s="12">
        <f t="shared" si="86"/>
        <v>5.1310175773333215</v>
      </c>
      <c r="O285" s="1">
        <f t="shared" si="97"/>
        <v>0.69470534489921199</v>
      </c>
      <c r="P285" s="12">
        <f t="shared" si="87"/>
        <v>0.65616413091709136</v>
      </c>
      <c r="Q285" s="10">
        <f>((9.807*Eingabemaske!$B$5^3)/(L285)^2)*M285*C285*N285</f>
        <v>89383412854.310226</v>
      </c>
      <c r="R285" s="10">
        <f t="shared" si="88"/>
        <v>39064.606641607337</v>
      </c>
      <c r="S285" s="10">
        <f t="shared" si="89"/>
        <v>62095134655.222244</v>
      </c>
      <c r="T285" s="14">
        <f t="shared" si="98"/>
        <v>2104.018774371053</v>
      </c>
      <c r="U285" s="14">
        <f t="shared" si="90"/>
        <v>622.37836535148085</v>
      </c>
      <c r="V285" s="14">
        <f t="shared" si="91"/>
        <v>226.35719729584974</v>
      </c>
      <c r="W285" s="14">
        <f t="shared" si="92"/>
        <v>334.45593305682974</v>
      </c>
      <c r="X285" s="14">
        <f t="shared" si="93"/>
        <v>2108.966811494407</v>
      </c>
      <c r="Y285" s="14">
        <f t="shared" si="99"/>
        <v>674.5624949507262</v>
      </c>
      <c r="Z285" s="14">
        <f t="shared" si="94"/>
        <v>2611.5901025437352</v>
      </c>
      <c r="AA285" s="14">
        <f t="shared" si="95"/>
        <v>835.32880923441542</v>
      </c>
    </row>
    <row r="286" spans="2:27" x14ac:dyDescent="0.45">
      <c r="B286" s="4">
        <f>Temperaturverlauf!F285-Temperaturverlauf!E285</f>
        <v>8.4922464937860447</v>
      </c>
      <c r="C286" s="4">
        <f t="shared" si="96"/>
        <v>8.4922464937860447</v>
      </c>
      <c r="D286" s="14">
        <f>Temperaturverlauf!F285</f>
        <v>32.887424918288147</v>
      </c>
      <c r="E286">
        <f>Eingabemaske!$B$5</f>
        <v>0.745</v>
      </c>
      <c r="F286">
        <f>IF(Eingabemaske!$B$3="horizontal_Breite",Eingabemaske!$B$6,Eingabemaske!$B$7)</f>
        <v>0.5</v>
      </c>
      <c r="G286" s="4">
        <f>Eingabemaske!B$9/3600*(1/(F286*E286))</f>
        <v>5.9656972408650269E-2</v>
      </c>
      <c r="H286" s="4">
        <f t="shared" si="80"/>
        <v>994.75295921439567</v>
      </c>
      <c r="I286" s="6">
        <f t="shared" si="81"/>
        <v>4179.3589832972375</v>
      </c>
      <c r="J286" s="12">
        <f t="shared" si="82"/>
        <v>0.61998565452325538</v>
      </c>
      <c r="K286" s="8">
        <f t="shared" si="83"/>
        <v>0.75153827177161225</v>
      </c>
      <c r="L286" s="10">
        <f t="shared" si="84"/>
        <v>7.5595590050932002E-7</v>
      </c>
      <c r="M286" s="10">
        <f t="shared" si="85"/>
        <v>3.2838064770632745E-4</v>
      </c>
      <c r="N286" s="12">
        <f t="shared" si="86"/>
        <v>5.0692036211254958</v>
      </c>
      <c r="O286" s="1">
        <f t="shared" si="97"/>
        <v>0.69317417627861733</v>
      </c>
      <c r="P286" s="12">
        <f t="shared" si="87"/>
        <v>0.65448360026946917</v>
      </c>
      <c r="Q286" s="10">
        <f>((9.807*Eingabemaske!$B$5^3)/(L286)^2)*M286*C286*N286</f>
        <v>100311783972.58243</v>
      </c>
      <c r="R286" s="10">
        <f t="shared" si="88"/>
        <v>39481.655206583186</v>
      </c>
      <c r="S286" s="10">
        <f t="shared" si="89"/>
        <v>69533538226.233429</v>
      </c>
      <c r="T286" s="14">
        <f t="shared" si="98"/>
        <v>2184.8847297616376</v>
      </c>
      <c r="U286" s="14">
        <f t="shared" si="90"/>
        <v>645.42612307674926</v>
      </c>
      <c r="V286" s="14">
        <f t="shared" si="91"/>
        <v>226.64475195564276</v>
      </c>
      <c r="W286" s="14">
        <f t="shared" si="92"/>
        <v>336.0176732905411</v>
      </c>
      <c r="X286" s="14">
        <f t="shared" si="93"/>
        <v>2189.524109305878</v>
      </c>
      <c r="Y286" s="14">
        <f t="shared" si="99"/>
        <v>694.82634986630046</v>
      </c>
      <c r="Z286" s="14">
        <f t="shared" si="94"/>
        <v>2714.9470760049053</v>
      </c>
      <c r="AA286" s="14">
        <f t="shared" si="95"/>
        <v>861.56473860372546</v>
      </c>
    </row>
    <row r="287" spans="2:27" x14ac:dyDescent="0.45">
      <c r="B287" s="4">
        <f>Temperaturverlauf!F286-Temperaturverlauf!E286</f>
        <v>9.2285485054617062</v>
      </c>
      <c r="C287" s="4">
        <f t="shared" si="96"/>
        <v>9.2285485054617062</v>
      </c>
      <c r="D287" s="14">
        <f>Temperaturverlauf!F286</f>
        <v>33.374464095723354</v>
      </c>
      <c r="E287">
        <f>Eingabemaske!$B$5</f>
        <v>0.745</v>
      </c>
      <c r="F287">
        <f>IF(Eingabemaske!$B$3="horizontal_Breite",Eingabemaske!$B$6,Eingabemaske!$B$7)</f>
        <v>0.5</v>
      </c>
      <c r="G287" s="4">
        <f>Eingabemaske!B$9/3600*(1/(F287*E287))</f>
        <v>5.9656972408650269E-2</v>
      </c>
      <c r="H287" s="4">
        <f t="shared" si="80"/>
        <v>994.59245909048616</v>
      </c>
      <c r="I287" s="6">
        <f t="shared" si="81"/>
        <v>4179.311805651344</v>
      </c>
      <c r="J287" s="12">
        <f t="shared" si="82"/>
        <v>0.62074295208943597</v>
      </c>
      <c r="K287" s="8">
        <f t="shared" si="83"/>
        <v>0.74410736594367455</v>
      </c>
      <c r="L287" s="10">
        <f t="shared" si="84"/>
        <v>7.4860962219650602E-7</v>
      </c>
      <c r="M287" s="10">
        <f t="shared" si="85"/>
        <v>3.3247600051557728E-4</v>
      </c>
      <c r="N287" s="12">
        <f t="shared" si="86"/>
        <v>5.0129519698668794</v>
      </c>
      <c r="O287" s="1">
        <f t="shared" si="97"/>
        <v>0.69176008558678759</v>
      </c>
      <c r="P287" s="12">
        <f t="shared" si="87"/>
        <v>0.65293221900957299</v>
      </c>
      <c r="Q287" s="10">
        <f>((9.807*Eingabemaske!$B$5^3)/(L287)^2)*M287*C287*N287</f>
        <v>111296479732.63487</v>
      </c>
      <c r="R287" s="10">
        <f t="shared" si="88"/>
        <v>39869.498412077337</v>
      </c>
      <c r="S287" s="10">
        <f t="shared" si="89"/>
        <v>76990462345.355667</v>
      </c>
      <c r="T287" s="14">
        <f t="shared" si="98"/>
        <v>2260.3519273264324</v>
      </c>
      <c r="U287" s="14">
        <f t="shared" si="90"/>
        <v>666.91836828987812</v>
      </c>
      <c r="V287" s="14">
        <f t="shared" si="91"/>
        <v>226.90965728220542</v>
      </c>
      <c r="W287" s="14">
        <f t="shared" si="92"/>
        <v>337.45860591892381</v>
      </c>
      <c r="X287" s="14">
        <f t="shared" si="93"/>
        <v>2264.7307372466908</v>
      </c>
      <c r="Y287" s="14">
        <f t="shared" si="99"/>
        <v>713.92434832148251</v>
      </c>
      <c r="Z287" s="14">
        <f t="shared" si="94"/>
        <v>2811.6312870523911</v>
      </c>
      <c r="AA287" s="14">
        <f t="shared" si="95"/>
        <v>886.32701509120761</v>
      </c>
    </row>
    <row r="288" spans="2:27" x14ac:dyDescent="0.45">
      <c r="B288" s="4">
        <f>Temperaturverlauf!F287-Temperaturverlauf!E287</f>
        <v>9.9461785229042654</v>
      </c>
      <c r="C288" s="4">
        <f t="shared" si="96"/>
        <v>9.9461785229042654</v>
      </c>
      <c r="D288" s="14">
        <f>Temperaturverlauf!F287</f>
        <v>33.823224345468255</v>
      </c>
      <c r="E288">
        <f>Eingabemaske!$B$5</f>
        <v>0.745</v>
      </c>
      <c r="F288">
        <f>IF(Eingabemaske!$B$3="horizontal_Breite",Eingabemaske!$B$6,Eingabemaske!$B$7)</f>
        <v>0.5</v>
      </c>
      <c r="G288" s="4">
        <f>Eingabemaske!B$9/3600*(1/(F288*E288))</f>
        <v>5.9656972408650269E-2</v>
      </c>
      <c r="H288" s="4">
        <f t="shared" si="80"/>
        <v>994.44280525553484</v>
      </c>
      <c r="I288" s="6">
        <f t="shared" si="81"/>
        <v>4179.275058025105</v>
      </c>
      <c r="J288" s="12">
        <f t="shared" si="82"/>
        <v>0.62143682136092904</v>
      </c>
      <c r="K288" s="8">
        <f t="shared" si="83"/>
        <v>0.73736364562932544</v>
      </c>
      <c r="L288" s="10">
        <f t="shared" si="84"/>
        <v>7.4194275435968875E-7</v>
      </c>
      <c r="M288" s="10">
        <f t="shared" si="85"/>
        <v>3.3622315612736312E-4</v>
      </c>
      <c r="N288" s="12">
        <f t="shared" si="86"/>
        <v>4.961970529650312</v>
      </c>
      <c r="O288" s="1">
        <f t="shared" si="97"/>
        <v>0.69046102127528564</v>
      </c>
      <c r="P288" s="12">
        <f t="shared" si="87"/>
        <v>0.65150758397491582</v>
      </c>
      <c r="Q288" s="10">
        <f>((9.807*Eingabemaske!$B$5^3)/(L288)^2)*M288*C288*N288</f>
        <v>122236877876.72011</v>
      </c>
      <c r="R288" s="10">
        <f t="shared" si="88"/>
        <v>40228.079690908213</v>
      </c>
      <c r="S288" s="10">
        <f t="shared" si="89"/>
        <v>84399799536.262527</v>
      </c>
      <c r="T288" s="14">
        <f t="shared" si="98"/>
        <v>2330.6526768781546</v>
      </c>
      <c r="U288" s="14">
        <f t="shared" si="90"/>
        <v>686.92554976528834</v>
      </c>
      <c r="V288" s="14">
        <f t="shared" si="91"/>
        <v>227.1524666144953</v>
      </c>
      <c r="W288" s="14">
        <f t="shared" si="92"/>
        <v>338.78115101017636</v>
      </c>
      <c r="X288" s="14">
        <f t="shared" si="93"/>
        <v>2334.8095365380573</v>
      </c>
      <c r="Y288" s="14">
        <f t="shared" si="99"/>
        <v>731.85967923651253</v>
      </c>
      <c r="Z288" s="14">
        <f t="shared" si="94"/>
        <v>2901.8732337387883</v>
      </c>
      <c r="AA288" s="14">
        <f t="shared" si="95"/>
        <v>909.60910549393498</v>
      </c>
    </row>
    <row r="289" spans="2:27" x14ac:dyDescent="0.45">
      <c r="B289" s="4">
        <f>Temperaturverlauf!F288-Temperaturverlauf!E288</f>
        <v>10.641145202430884</v>
      </c>
      <c r="C289" s="4">
        <f t="shared" si="96"/>
        <v>10.641145202430884</v>
      </c>
      <c r="D289" s="14">
        <f>Temperaturverlauf!F288</f>
        <v>34.234314760110109</v>
      </c>
      <c r="E289">
        <f>Eingabemaske!$B$5</f>
        <v>0.745</v>
      </c>
      <c r="F289">
        <f>IF(Eingabemaske!$B$3="horizontal_Breite",Eingabemaske!$B$6,Eingabemaske!$B$7)</f>
        <v>0.5</v>
      </c>
      <c r="G289" s="4">
        <f>Eingabemaske!B$9/3600*(1/(F289*E289))</f>
        <v>5.9656972408650269E-2</v>
      </c>
      <c r="H289" s="4">
        <f t="shared" si="80"/>
        <v>994.3042372163992</v>
      </c>
      <c r="I289" s="6">
        <f t="shared" si="81"/>
        <v>4179.246936326761</v>
      </c>
      <c r="J289" s="12">
        <f t="shared" si="82"/>
        <v>0.62206912849409723</v>
      </c>
      <c r="K289" s="8">
        <f t="shared" si="83"/>
        <v>0.73127107968098382</v>
      </c>
      <c r="L289" s="10">
        <f t="shared" si="84"/>
        <v>7.3591964235750837E-7</v>
      </c>
      <c r="M289" s="10">
        <f t="shared" si="85"/>
        <v>3.3963400687920896E-4</v>
      </c>
      <c r="N289" s="12">
        <f t="shared" si="86"/>
        <v>4.9159682422390247</v>
      </c>
      <c r="O289" s="1">
        <f t="shared" si="97"/>
        <v>0.68927426373432732</v>
      </c>
      <c r="P289" s="12">
        <f t="shared" si="87"/>
        <v>0.65020657490892897</v>
      </c>
      <c r="Q289" s="10">
        <f>((9.807*Eingabemaske!$B$5^3)/(L289)^2)*M289*C289*N289</f>
        <v>133030986222.62152</v>
      </c>
      <c r="R289" s="10">
        <f t="shared" si="88"/>
        <v>40557.586710047268</v>
      </c>
      <c r="S289" s="10">
        <f t="shared" si="89"/>
        <v>91694835082.448883</v>
      </c>
      <c r="T289" s="14">
        <f t="shared" si="98"/>
        <v>2395.9552974120461</v>
      </c>
      <c r="U289" s="14">
        <f t="shared" si="90"/>
        <v>705.49914000483113</v>
      </c>
      <c r="V289" s="14">
        <f t="shared" si="91"/>
        <v>227.37383572345541</v>
      </c>
      <c r="W289" s="14">
        <f t="shared" si="92"/>
        <v>339.9883742263608</v>
      </c>
      <c r="X289" s="14">
        <f t="shared" si="93"/>
        <v>2399.9218319060369</v>
      </c>
      <c r="Y289" s="14">
        <f t="shared" si="99"/>
        <v>748.63243777791968</v>
      </c>
      <c r="Z289" s="14">
        <f t="shared" si="94"/>
        <v>2985.8345648554914</v>
      </c>
      <c r="AA289" s="14">
        <f t="shared" si="95"/>
        <v>931.40225626184395</v>
      </c>
    </row>
    <row r="290" spans="2:27" x14ac:dyDescent="0.45">
      <c r="B290" s="4">
        <f>Temperaturverlauf!F289-Temperaturverlauf!E289</f>
        <v>10.4295992152013</v>
      </c>
      <c r="C290" s="4">
        <f t="shared" si="96"/>
        <v>10.4295992152013</v>
      </c>
      <c r="D290" s="14">
        <f>Temperaturverlauf!F289</f>
        <v>33.728743212406194</v>
      </c>
      <c r="E290">
        <f>Eingabemaske!$B$5</f>
        <v>0.745</v>
      </c>
      <c r="F290">
        <f>IF(Eingabemaske!$B$3="horizontal_Breite",Eingabemaske!$B$6,Eingabemaske!$B$7)</f>
        <v>0.5</v>
      </c>
      <c r="G290" s="4">
        <f>Eingabemaske!B$9/3600*(1/(F290*E290))</f>
        <v>5.9656972408650269E-2</v>
      </c>
      <c r="H290" s="4">
        <f t="shared" si="80"/>
        <v>994.47445332530606</v>
      </c>
      <c r="I290" s="6">
        <f t="shared" si="81"/>
        <v>4179.2822659704807</v>
      </c>
      <c r="J290" s="12">
        <f t="shared" si="82"/>
        <v>0.62129104859640494</v>
      </c>
      <c r="K290" s="8">
        <f t="shared" si="83"/>
        <v>0.73877533820558283</v>
      </c>
      <c r="L290" s="10">
        <f t="shared" si="84"/>
        <v>7.4333835623442055E-7</v>
      </c>
      <c r="M290" s="10">
        <f t="shared" si="85"/>
        <v>3.3543631165840475E-4</v>
      </c>
      <c r="N290" s="12">
        <f t="shared" si="86"/>
        <v>4.9726372825110881</v>
      </c>
      <c r="O290" s="1">
        <f t="shared" si="97"/>
        <v>0.69073421469323659</v>
      </c>
      <c r="P290" s="12">
        <f t="shared" si="87"/>
        <v>0.65180714095604886</v>
      </c>
      <c r="Q290" s="10">
        <f>((9.807*Eingabemaske!$B$5^3)/(L290)^2)*M290*C290*N290</f>
        <v>127672212131.08789</v>
      </c>
      <c r="R290" s="10">
        <f t="shared" si="88"/>
        <v>40152.487471520079</v>
      </c>
      <c r="S290" s="10">
        <f t="shared" si="89"/>
        <v>88187565184.515305</v>
      </c>
      <c r="T290" s="14">
        <f t="shared" si="98"/>
        <v>2365.0093954174322</v>
      </c>
      <c r="U290" s="14">
        <f t="shared" si="90"/>
        <v>696.74623305698003</v>
      </c>
      <c r="V290" s="14">
        <f t="shared" si="91"/>
        <v>227.10144676281595</v>
      </c>
      <c r="W290" s="14">
        <f t="shared" si="92"/>
        <v>338.50311320012395</v>
      </c>
      <c r="X290" s="14">
        <f t="shared" si="93"/>
        <v>2369.0389840991861</v>
      </c>
      <c r="Y290" s="14">
        <f t="shared" si="99"/>
        <v>740.45392048992301</v>
      </c>
      <c r="Z290" s="14">
        <f t="shared" si="94"/>
        <v>2943.7254291934905</v>
      </c>
      <c r="AA290" s="14">
        <f t="shared" si="95"/>
        <v>920.07478539700662</v>
      </c>
    </row>
    <row r="291" spans="2:27" x14ac:dyDescent="0.45">
      <c r="B291" s="4">
        <f>Temperaturverlauf!F290-Temperaturverlauf!E290</f>
        <v>10.235423398472335</v>
      </c>
      <c r="C291" s="4">
        <f t="shared" si="96"/>
        <v>10.235423398472335</v>
      </c>
      <c r="D291" s="14">
        <f>Temperaturverlauf!F290</f>
        <v>33.235423398472335</v>
      </c>
      <c r="E291">
        <f>Eingabemaske!$B$5</f>
        <v>0.745</v>
      </c>
      <c r="F291">
        <f>IF(Eingabemaske!$B$3="horizontal_Breite",Eingabemaske!$B$6,Eingabemaske!$B$7)</f>
        <v>0.5</v>
      </c>
      <c r="G291" s="4">
        <f>Eingabemaske!B$9/3600*(1/(F291*E291))</f>
        <v>5.9656972408650269E-2</v>
      </c>
      <c r="H291" s="4">
        <f t="shared" si="80"/>
        <v>994.63848336295575</v>
      </c>
      <c r="I291" s="6">
        <f t="shared" si="81"/>
        <v>4179.3244924030387</v>
      </c>
      <c r="J291" s="12">
        <f t="shared" si="82"/>
        <v>0.62052720627219826</v>
      </c>
      <c r="K291" s="8">
        <f t="shared" si="83"/>
        <v>0.74621676120850222</v>
      </c>
      <c r="L291" s="10">
        <f t="shared" si="84"/>
        <v>7.5069498721932477E-7</v>
      </c>
      <c r="M291" s="10">
        <f t="shared" si="85"/>
        <v>3.313099095157687E-4</v>
      </c>
      <c r="N291" s="12">
        <f t="shared" si="86"/>
        <v>5.0289120341233575</v>
      </c>
      <c r="O291" s="1">
        <f t="shared" si="97"/>
        <v>0.69216333407800823</v>
      </c>
      <c r="P291" s="12">
        <f t="shared" si="87"/>
        <v>0.65337455410390588</v>
      </c>
      <c r="Q291" s="10">
        <f>((9.807*Eingabemaske!$B$5^3)/(L291)^2)*M291*C291*N291</f>
        <v>122713470603.6805</v>
      </c>
      <c r="R291" s="10">
        <f t="shared" si="88"/>
        <v>39758.63558898677</v>
      </c>
      <c r="S291" s="10">
        <f t="shared" si="89"/>
        <v>84937764949.327148</v>
      </c>
      <c r="T291" s="14">
        <f t="shared" si="98"/>
        <v>2335.5940629772931</v>
      </c>
      <c r="U291" s="14">
        <f t="shared" si="90"/>
        <v>688.42477656516121</v>
      </c>
      <c r="V291" s="14">
        <f t="shared" si="91"/>
        <v>226.83417961531029</v>
      </c>
      <c r="W291" s="14">
        <f t="shared" si="92"/>
        <v>337.0478392941593</v>
      </c>
      <c r="X291" s="14">
        <f t="shared" si="93"/>
        <v>2339.6844710682017</v>
      </c>
      <c r="Y291" s="14">
        <f t="shared" si="99"/>
        <v>732.68236075816174</v>
      </c>
      <c r="Z291" s="14">
        <f t="shared" si="94"/>
        <v>2903.6757367807941</v>
      </c>
      <c r="AA291" s="14">
        <f t="shared" si="95"/>
        <v>909.29867681236203</v>
      </c>
    </row>
    <row r="292" spans="2:27" x14ac:dyDescent="0.45">
      <c r="B292" s="4">
        <f>Temperaturverlauf!F291-Temperaturverlauf!E291</f>
        <v>10.052503277824638</v>
      </c>
      <c r="C292" s="4">
        <f t="shared" si="96"/>
        <v>10.052503277824638</v>
      </c>
      <c r="D292" s="14">
        <f>Temperaturverlauf!F291</f>
        <v>32.753359280619748</v>
      </c>
      <c r="E292">
        <f>Eingabemaske!$B$5</f>
        <v>0.745</v>
      </c>
      <c r="F292">
        <f>IF(Eingabemaske!$B$3="horizontal_Breite",Eingabemaske!$B$6,Eingabemaske!$B$7)</f>
        <v>0.5</v>
      </c>
      <c r="G292" s="4">
        <f>Eingabemaske!B$9/3600*(1/(F292*E292))</f>
        <v>5.9656972408650269E-2</v>
      </c>
      <c r="H292" s="4">
        <f t="shared" si="80"/>
        <v>994.79678668872089</v>
      </c>
      <c r="I292" s="6">
        <f t="shared" si="81"/>
        <v>4179.373324972963</v>
      </c>
      <c r="J292" s="12">
        <f t="shared" si="82"/>
        <v>0.61977642598532834</v>
      </c>
      <c r="K292" s="8">
        <f t="shared" si="83"/>
        <v>0.75360454054104264</v>
      </c>
      <c r="L292" s="10">
        <f t="shared" si="84"/>
        <v>7.5799865176202108E-7</v>
      </c>
      <c r="M292" s="10">
        <f t="shared" si="85"/>
        <v>3.2724803935807505E-4</v>
      </c>
      <c r="N292" s="12">
        <f t="shared" si="86"/>
        <v>5.0848590639650455</v>
      </c>
      <c r="O292" s="1">
        <f t="shared" si="97"/>
        <v>0.69356420064191227</v>
      </c>
      <c r="P292" s="12">
        <f t="shared" si="87"/>
        <v>0.65491160116131109</v>
      </c>
      <c r="Q292" s="10">
        <f>((9.807*Eingabemaske!$B$5^3)/(L292)^2)*M292*C292*N292</f>
        <v>118058788981.45705</v>
      </c>
      <c r="R292" s="10">
        <f t="shared" si="88"/>
        <v>39375.137265690915</v>
      </c>
      <c r="S292" s="10">
        <f t="shared" si="89"/>
        <v>81881349608.676453</v>
      </c>
      <c r="T292" s="14">
        <f t="shared" si="98"/>
        <v>2307.2363419235267</v>
      </c>
      <c r="U292" s="14">
        <f t="shared" si="90"/>
        <v>680.40028047882402</v>
      </c>
      <c r="V292" s="14">
        <f t="shared" si="91"/>
        <v>226.57157648473967</v>
      </c>
      <c r="W292" s="14">
        <f t="shared" si="92"/>
        <v>335.62001038750111</v>
      </c>
      <c r="X292" s="14">
        <f t="shared" si="93"/>
        <v>2311.3866651386961</v>
      </c>
      <c r="Y292" s="14">
        <f t="shared" si="99"/>
        <v>725.19622698921262</v>
      </c>
      <c r="Z292" s="14">
        <f t="shared" si="94"/>
        <v>2865.0859327796161</v>
      </c>
      <c r="AA292" s="14">
        <f t="shared" si="95"/>
        <v>898.91905140283825</v>
      </c>
    </row>
    <row r="293" spans="2:27" x14ac:dyDescent="0.45">
      <c r="B293" s="4">
        <f>Temperaturverlauf!F292-Temperaturverlauf!E292</f>
        <v>9.8750510169162631</v>
      </c>
      <c r="C293" s="4">
        <f t="shared" si="96"/>
        <v>9.8750510169162631</v>
      </c>
      <c r="D293" s="14">
        <f>Temperaturverlauf!F292</f>
        <v>32.281881459237042</v>
      </c>
      <c r="E293">
        <f>Eingabemaske!$B$5</f>
        <v>0.745</v>
      </c>
      <c r="F293">
        <f>IF(Eingabemaske!$B$3="horizontal_Breite",Eingabemaske!$B$6,Eingabemaske!$B$7)</f>
        <v>0.5</v>
      </c>
      <c r="G293" s="4">
        <f>Eingabemaske!B$9/3600*(1/(F293*E293))</f>
        <v>5.9656972408650269E-2</v>
      </c>
      <c r="H293" s="4">
        <f t="shared" si="80"/>
        <v>994.94970004591198</v>
      </c>
      <c r="I293" s="6">
        <f t="shared" si="81"/>
        <v>4179.4284882540278</v>
      </c>
      <c r="J293" s="12">
        <f t="shared" si="82"/>
        <v>0.61903799647739499</v>
      </c>
      <c r="K293" s="8">
        <f t="shared" si="83"/>
        <v>0.76094360569764397</v>
      </c>
      <c r="L293" s="10">
        <f t="shared" si="84"/>
        <v>7.6525425083607103E-7</v>
      </c>
      <c r="M293" s="10">
        <f t="shared" si="85"/>
        <v>3.2324649781785114E-4</v>
      </c>
      <c r="N293" s="12">
        <f t="shared" si="86"/>
        <v>5.1405130736798688</v>
      </c>
      <c r="O293" s="1">
        <f t="shared" si="97"/>
        <v>0.69493848113173018</v>
      </c>
      <c r="P293" s="12">
        <f t="shared" si="87"/>
        <v>0.65642007319983664</v>
      </c>
      <c r="Q293" s="10">
        <f>((9.807*Eingabemaske!$B$5^3)/(L293)^2)*M293*C293*N293</f>
        <v>113624801204.32024</v>
      </c>
      <c r="R293" s="10">
        <f t="shared" si="88"/>
        <v>39001.370376991137</v>
      </c>
      <c r="S293" s="10">
        <f t="shared" si="89"/>
        <v>78962246767.825089</v>
      </c>
      <c r="T293" s="14">
        <f t="shared" si="98"/>
        <v>2279.4859448946777</v>
      </c>
      <c r="U293" s="14">
        <f t="shared" si="90"/>
        <v>672.54450771366692</v>
      </c>
      <c r="V293" s="14">
        <f t="shared" si="91"/>
        <v>226.31334767179152</v>
      </c>
      <c r="W293" s="14">
        <f t="shared" si="92"/>
        <v>334.2180045094911</v>
      </c>
      <c r="X293" s="14">
        <f t="shared" si="93"/>
        <v>2283.6967208242072</v>
      </c>
      <c r="Y293" s="14">
        <f t="shared" si="99"/>
        <v>717.88106985546392</v>
      </c>
      <c r="Z293" s="14">
        <f t="shared" si="94"/>
        <v>2827.3900852420284</v>
      </c>
      <c r="AA293" s="14">
        <f t="shared" si="95"/>
        <v>888.79131838475041</v>
      </c>
    </row>
    <row r="294" spans="2:27" x14ac:dyDescent="0.45">
      <c r="B294" s="4">
        <f>Temperaturverlauf!F293-Temperaturverlauf!E293</f>
        <v>9.6976702057854247</v>
      </c>
      <c r="C294" s="4">
        <f t="shared" si="96"/>
        <v>9.6976702057854247</v>
      </c>
      <c r="D294" s="14">
        <f>Temperaturverlauf!F293</f>
        <v>31.820624383221435</v>
      </c>
      <c r="E294">
        <f>Eingabemaske!$B$5</f>
        <v>0.745</v>
      </c>
      <c r="F294">
        <f>IF(Eingabemaske!$B$3="horizontal_Breite",Eingabemaske!$B$6,Eingabemaske!$B$7)</f>
        <v>0.5</v>
      </c>
      <c r="G294" s="4">
        <f>Eingabemaske!B$9/3600*(1/(F294*E294))</f>
        <v>5.9656972408650269E-2</v>
      </c>
      <c r="H294" s="4">
        <f t="shared" si="80"/>
        <v>995.09745178032836</v>
      </c>
      <c r="I294" s="6">
        <f t="shared" si="81"/>
        <v>4179.489699925075</v>
      </c>
      <c r="J294" s="12">
        <f t="shared" si="82"/>
        <v>0.61831165154763434</v>
      </c>
      <c r="K294" s="8">
        <f t="shared" si="83"/>
        <v>0.76823459802913452</v>
      </c>
      <c r="L294" s="10">
        <f t="shared" si="84"/>
        <v>7.7246244448568832E-7</v>
      </c>
      <c r="M294" s="10">
        <f t="shared" si="85"/>
        <v>3.1930354338754362E-4</v>
      </c>
      <c r="N294" s="12">
        <f t="shared" si="86"/>
        <v>5.195876466297908</v>
      </c>
      <c r="O294" s="1">
        <f t="shared" si="97"/>
        <v>0.69628698124518251</v>
      </c>
      <c r="P294" s="12">
        <f t="shared" si="87"/>
        <v>0.65790081934838451</v>
      </c>
      <c r="Q294" s="10">
        <f>((9.807*Eingabemaske!$B$5^3)/(L294)^2)*M294*C294*N294</f>
        <v>109340287401.57532</v>
      </c>
      <c r="R294" s="10">
        <f t="shared" si="88"/>
        <v>38636.961533022433</v>
      </c>
      <c r="S294" s="10">
        <f t="shared" si="89"/>
        <v>76132218643.323532</v>
      </c>
      <c r="T294" s="14">
        <f t="shared" si="98"/>
        <v>2251.92150565676</v>
      </c>
      <c r="U294" s="14">
        <f t="shared" si="90"/>
        <v>664.73728144356573</v>
      </c>
      <c r="V294" s="14">
        <f t="shared" si="91"/>
        <v>226.05936385996188</v>
      </c>
      <c r="W294" s="14">
        <f t="shared" si="92"/>
        <v>332.84107223975633</v>
      </c>
      <c r="X294" s="14">
        <f t="shared" si="93"/>
        <v>2256.1947958259898</v>
      </c>
      <c r="Y294" s="14">
        <f t="shared" si="99"/>
        <v>710.63103190407344</v>
      </c>
      <c r="Z294" s="14">
        <f t="shared" si="94"/>
        <v>2790.0630608406909</v>
      </c>
      <c r="AA294" s="14">
        <f t="shared" si="95"/>
        <v>878.7828939552146</v>
      </c>
    </row>
    <row r="295" spans="2:27" x14ac:dyDescent="0.45">
      <c r="B295" s="4">
        <f>Temperaturverlauf!F294-Temperaturverlauf!E294</f>
        <v>9.5154166309115062</v>
      </c>
      <c r="C295" s="4">
        <f t="shared" si="96"/>
        <v>9.5154166309115062</v>
      </c>
      <c r="D295" s="14">
        <f>Temperaturverlauf!F294</f>
        <v>31.369501040649862</v>
      </c>
      <c r="E295">
        <f>Eingabemaske!$B$5</f>
        <v>0.745</v>
      </c>
      <c r="F295">
        <f>IF(Eingabemaske!$B$3="horizontal_Breite",Eingabemaske!$B$6,Eingabemaske!$B$7)</f>
        <v>0.5</v>
      </c>
      <c r="G295" s="4">
        <f>Eingabemaske!B$9/3600*(1/(F295*E295))</f>
        <v>5.9656972408650269E-2</v>
      </c>
      <c r="H295" s="4">
        <f t="shared" si="80"/>
        <v>995.24017603557002</v>
      </c>
      <c r="I295" s="6">
        <f t="shared" si="81"/>
        <v>4179.5566511781935</v>
      </c>
      <c r="J295" s="12">
        <f t="shared" si="82"/>
        <v>0.61759754426037439</v>
      </c>
      <c r="K295" s="8">
        <f t="shared" si="83"/>
        <v>0.77547391897877227</v>
      </c>
      <c r="L295" s="10">
        <f t="shared" si="84"/>
        <v>7.7961969929766528E-7</v>
      </c>
      <c r="M295" s="10">
        <f t="shared" si="85"/>
        <v>3.154197696143184E-4</v>
      </c>
      <c r="N295" s="12">
        <f t="shared" si="86"/>
        <v>5.2509194885294779</v>
      </c>
      <c r="O295" s="1">
        <f t="shared" si="97"/>
        <v>0.69760970601571626</v>
      </c>
      <c r="P295" s="12">
        <f t="shared" si="87"/>
        <v>0.65935381120851466</v>
      </c>
      <c r="Q295" s="10">
        <f>((9.807*Eingabemaske!$B$5^3)/(L295)^2)*M295*C295*N295</f>
        <v>105145687045.73988</v>
      </c>
      <c r="R295" s="10">
        <f t="shared" si="88"/>
        <v>38281.761816002152</v>
      </c>
      <c r="S295" s="10">
        <f t="shared" si="89"/>
        <v>73350651828.799103</v>
      </c>
      <c r="T295" s="14">
        <f t="shared" si="98"/>
        <v>2224.155149467118</v>
      </c>
      <c r="U295" s="14">
        <f t="shared" si="90"/>
        <v>656.8678114694427</v>
      </c>
      <c r="V295" s="14">
        <f t="shared" si="91"/>
        <v>225.80964651117674</v>
      </c>
      <c r="W295" s="14">
        <f t="shared" si="92"/>
        <v>331.48927896275387</v>
      </c>
      <c r="X295" s="14">
        <f t="shared" si="93"/>
        <v>2228.4946018861351</v>
      </c>
      <c r="Y295" s="14">
        <f t="shared" si="99"/>
        <v>703.34996355678243</v>
      </c>
      <c r="Z295" s="14">
        <f t="shared" si="94"/>
        <v>2752.6255870447553</v>
      </c>
      <c r="AA295" s="14">
        <f t="shared" si="95"/>
        <v>868.77442049658532</v>
      </c>
    </row>
    <row r="296" spans="2:27" x14ac:dyDescent="0.45">
      <c r="B296" s="4">
        <f>Temperaturverlauf!F295-Temperaturverlauf!E295</f>
        <v>9.3238536559525329</v>
      </c>
      <c r="C296" s="4">
        <f t="shared" si="96"/>
        <v>9.3238536559525329</v>
      </c>
      <c r="D296" s="14">
        <f>Temperaturverlauf!F295</f>
        <v>30.928675231450431</v>
      </c>
      <c r="E296">
        <f>Eingabemaske!$B$5</f>
        <v>0.745</v>
      </c>
      <c r="F296">
        <f>IF(Eingabemaske!$B$3="horizontal_Breite",Eingabemaske!$B$6,Eingabemaske!$B$7)</f>
        <v>0.5</v>
      </c>
      <c r="G296" s="4">
        <f>Eingabemaske!B$9/3600*(1/(F296*E296))</f>
        <v>5.9656972408650269E-2</v>
      </c>
      <c r="H296" s="4">
        <f t="shared" ref="H296:H338" si="100">(999.876190383677+6.22004419638581*D296)/(1 + 0.00616745673016879*D296 + 7.35840514520081E-06*D296^2)</f>
        <v>995.3779268638699</v>
      </c>
      <c r="I296" s="6">
        <f t="shared" ref="I296:I338" si="101">(4219.55641754205+135.362146222791*D296)/(1 + 0.0329211502786147*D296 + -7.31100234138406E-06*D296^2)</f>
        <v>4179.6289899201283</v>
      </c>
      <c r="J296" s="12">
        <f t="shared" ref="J296:J338" si="102">(0.560797355231932+-0.0000820827204607212*D296)/(1 + -0.00367393421746487*D296 + 0.0000194205323988223*D296^2)</f>
        <v>0.61689621485937207</v>
      </c>
      <c r="K296" s="8">
        <f t="shared" ref="K296:K338" si="103">1/(0.557121148602003 + 0.0198102138112735*D296 + 0.000112775616236414*D296^2)</f>
        <v>0.782653854974804</v>
      </c>
      <c r="L296" s="10">
        <f t="shared" ref="L296:L338" si="104">1/(556600.170819615 + 19992.6583096351*D296 + 100.520529013287*D296^2)</f>
        <v>7.8671841143693496E-7</v>
      </c>
      <c r="M296" s="10">
        <f t="shared" ref="M296:M338" si="105">(-0.0000674250246477024+0.000016937531209182*D296)/(1 + 0.0165977768793498*D296 + -0.0000507449784446722*D296^2)</f>
        <v>3.1159794721977467E-4</v>
      </c>
      <c r="N296" s="12">
        <f t="shared" ref="N296:N338" si="106">L296*H296*I296/J296</f>
        <v>5.3055809727046723</v>
      </c>
      <c r="O296" s="1">
        <f t="shared" si="97"/>
        <v>0.69890592932966511</v>
      </c>
      <c r="P296" s="12">
        <f t="shared" ref="P296:P338" si="107">((1+(0.492/N296)^(9/16)))^(-16/9)</f>
        <v>0.6607782175732636</v>
      </c>
      <c r="Q296" s="10">
        <f>((9.807*Eingabemaske!$B$5^3)/(L296)^2)*M296*C296*N296</f>
        <v>100992552519.70129</v>
      </c>
      <c r="R296" s="10">
        <f t="shared" ref="R296:R338" si="108">H296*G296*F296*(1/K296*1000)</f>
        <v>37935.821271211302</v>
      </c>
      <c r="S296" s="10">
        <f t="shared" ref="S296:S338" si="109">Q296*O296</f>
        <v>70584293774.156845</v>
      </c>
      <c r="T296" s="14">
        <f t="shared" si="98"/>
        <v>2195.8353765406769</v>
      </c>
      <c r="U296" s="14">
        <f t="shared" ref="U296:U338" si="110">(0.825+0.387*(Q296*P296)^(1/6))^2</f>
        <v>648.83553732591247</v>
      </c>
      <c r="V296" s="14">
        <f t="shared" ref="V296:V338" si="111">0.664*SQRT(R296)*N296^(1/3)</f>
        <v>225.56435638512215</v>
      </c>
      <c r="W296" s="14">
        <f t="shared" ref="W296:W338" si="112">(0.037*R296^0.8*N296)/(1+2.443*R296^(-0.1)*(N296^(2/3)-1))</f>
        <v>330.16343724394551</v>
      </c>
      <c r="X296" s="14">
        <f t="shared" ref="X296:X338" si="113">((SQRT(V296^2+W296^2))^3+T296^3)^(1/3)</f>
        <v>2200.2462797677649</v>
      </c>
      <c r="Y296" s="14">
        <f t="shared" si="99"/>
        <v>695.95214979335481</v>
      </c>
      <c r="Z296" s="14">
        <f t="shared" ref="Z296:Z338" si="114">IF(G296=0,T296*J296/E296,X296*J296/F296)</f>
        <v>2714.6472034942985</v>
      </c>
      <c r="AA296" s="14">
        <f t="shared" ref="AA296:AA338" si="115">IF(G296=0,U296*J296/E296,Y296*J296/F296)</f>
        <v>858.66049386152656</v>
      </c>
    </row>
    <row r="297" spans="2:27" x14ac:dyDescent="0.45">
      <c r="B297" s="4">
        <f>Temperaturverlauf!F296-Temperaturverlauf!E296</f>
        <v>9.119100984905586</v>
      </c>
      <c r="C297" s="4">
        <f t="shared" si="96"/>
        <v>9.119100984905586</v>
      </c>
      <c r="D297" s="14">
        <f>Temperaturverlauf!F296</f>
        <v>30.498531615822795</v>
      </c>
      <c r="E297">
        <f>Eingabemaske!$B$5</f>
        <v>0.745</v>
      </c>
      <c r="F297">
        <f>IF(Eingabemaske!$B$3="horizontal_Breite",Eingabemaske!$B$6,Eingabemaske!$B$7)</f>
        <v>0.5</v>
      </c>
      <c r="G297" s="4">
        <f>Eingabemaske!B$9/3600*(1/(F297*E297))</f>
        <v>5.9656972408650269E-2</v>
      </c>
      <c r="H297" s="4">
        <f t="shared" si="100"/>
        <v>995.51069214846825</v>
      </c>
      <c r="I297" s="6">
        <f t="shared" si="101"/>
        <v>4179.7063070803888</v>
      </c>
      <c r="J297" s="12">
        <f t="shared" si="102"/>
        <v>0.61620855277273978</v>
      </c>
      <c r="K297" s="8">
        <f t="shared" si="103"/>
        <v>0.7897627810656046</v>
      </c>
      <c r="L297" s="10">
        <f t="shared" si="104"/>
        <v>7.9374710735084053E-7</v>
      </c>
      <c r="M297" s="10">
        <f t="shared" si="105"/>
        <v>3.0784283558679866E-4</v>
      </c>
      <c r="N297" s="12">
        <f t="shared" si="106"/>
        <v>5.3597696988973409</v>
      </c>
      <c r="O297" s="1">
        <f t="shared" si="97"/>
        <v>0.70017427204631255</v>
      </c>
      <c r="P297" s="12">
        <f t="shared" si="107"/>
        <v>0.66217248887872604</v>
      </c>
      <c r="Q297" s="10">
        <f>((9.807*Eingabemaske!$B$5^3)/(L297)^2)*M297*C297*N297</f>
        <v>96842922568.429153</v>
      </c>
      <c r="R297" s="10">
        <f t="shared" si="108"/>
        <v>37599.362313507227</v>
      </c>
      <c r="S297" s="10">
        <f t="shared" si="109"/>
        <v>67806922812.187294</v>
      </c>
      <c r="T297" s="14">
        <f t="shared" si="98"/>
        <v>2166.6483558987929</v>
      </c>
      <c r="U297" s="14">
        <f t="shared" si="110"/>
        <v>640.55051569947875</v>
      </c>
      <c r="V297" s="14">
        <f t="shared" si="111"/>
        <v>225.32378023810878</v>
      </c>
      <c r="W297" s="14">
        <f t="shared" si="112"/>
        <v>328.86502982971643</v>
      </c>
      <c r="X297" s="14">
        <f t="shared" si="113"/>
        <v>2171.1376960664406</v>
      </c>
      <c r="Y297" s="14">
        <f t="shared" si="99"/>
        <v>688.36267430378825</v>
      </c>
      <c r="Z297" s="14">
        <f t="shared" si="114"/>
        <v>2675.7472351268839</v>
      </c>
      <c r="AA297" s="14">
        <f t="shared" si="115"/>
        <v>848.34993463102035</v>
      </c>
    </row>
    <row r="298" spans="2:27" x14ac:dyDescent="0.45">
      <c r="B298" s="4">
        <f>Temperaturverlauf!F297-Temperaturverlauf!E297</f>
        <v>8.8978757426057449</v>
      </c>
      <c r="C298" s="4">
        <f t="shared" si="96"/>
        <v>8.8978757426057449</v>
      </c>
      <c r="D298" s="14">
        <f>Temperaturverlauf!F297</f>
        <v>30.079643820153986</v>
      </c>
      <c r="E298">
        <f>Eingabemaske!$B$5</f>
        <v>0.745</v>
      </c>
      <c r="F298">
        <f>IF(Eingabemaske!$B$3="horizontal_Breite",Eingabemaske!$B$6,Eingabemaske!$B$7)</f>
        <v>0.5</v>
      </c>
      <c r="G298" s="4">
        <f>Eingabemaske!B$9/3600*(1/(F298*E298))</f>
        <v>5.9656972408650269E-2</v>
      </c>
      <c r="H298" s="4">
        <f t="shared" si="100"/>
        <v>995.63840720131748</v>
      </c>
      <c r="I298" s="6">
        <f t="shared" si="101"/>
        <v>4179.7881263580412</v>
      </c>
      <c r="J298" s="12">
        <f t="shared" si="102"/>
        <v>0.61553575321472953</v>
      </c>
      <c r="K298" s="8">
        <f t="shared" si="103"/>
        <v>0.79678544442761523</v>
      </c>
      <c r="L298" s="10">
        <f t="shared" si="104"/>
        <v>8.006907233116315E-7</v>
      </c>
      <c r="M298" s="10">
        <f t="shared" si="105"/>
        <v>3.0416096472328193E-4</v>
      </c>
      <c r="N298" s="12">
        <f t="shared" si="106"/>
        <v>5.4133663909728282</v>
      </c>
      <c r="O298" s="1">
        <f t="shared" si="97"/>
        <v>0.70141278794699413</v>
      </c>
      <c r="P298" s="12">
        <f t="shared" si="107"/>
        <v>0.66353445055045757</v>
      </c>
      <c r="Q298" s="10">
        <f>((9.807*Eingabemaske!$B$5^3)/(L298)^2)*M298*C298*N298</f>
        <v>92668607208.479462</v>
      </c>
      <c r="R298" s="10">
        <f t="shared" si="108"/>
        <v>37272.752284067021</v>
      </c>
      <c r="S298" s="10">
        <f t="shared" si="109"/>
        <v>64998946137.264496</v>
      </c>
      <c r="T298" s="14">
        <f t="shared" si="98"/>
        <v>2136.3177951563894</v>
      </c>
      <c r="U298" s="14">
        <f t="shared" si="110"/>
        <v>631.93339930430875</v>
      </c>
      <c r="V298" s="14">
        <f t="shared" si="111"/>
        <v>225.08831580308802</v>
      </c>
      <c r="W298" s="14">
        <f t="shared" si="112"/>
        <v>327.59612402393793</v>
      </c>
      <c r="X298" s="14">
        <f t="shared" si="113"/>
        <v>2140.8943274262551</v>
      </c>
      <c r="Y298" s="14">
        <f t="shared" si="99"/>
        <v>680.51746316258129</v>
      </c>
      <c r="Z298" s="14">
        <f t="shared" si="114"/>
        <v>2635.5940047709237</v>
      </c>
      <c r="AA298" s="14">
        <f t="shared" si="115"/>
        <v>837.76565852711292</v>
      </c>
    </row>
    <row r="299" spans="2:27" x14ac:dyDescent="0.45">
      <c r="B299" s="4">
        <f>Temperaturverlauf!F298-Temperaturverlauf!E298</f>
        <v>8.6575249857949217</v>
      </c>
      <c r="C299" s="4">
        <f t="shared" si="96"/>
        <v>8.6575249857949217</v>
      </c>
      <c r="D299" s="14">
        <f>Temperaturverlauf!F298</f>
        <v>29.672740962276471</v>
      </c>
      <c r="E299">
        <f>Eingabemaske!$B$5</f>
        <v>0.745</v>
      </c>
      <c r="F299">
        <f>IF(Eingabemaske!$B$3="horizontal_Breite",Eingabemaske!$B$6,Eingabemaske!$B$7)</f>
        <v>0.5</v>
      </c>
      <c r="G299" s="4">
        <f>Eingabemaske!B$9/3600*(1/(F299*E299))</f>
        <v>5.9656972408650269E-2</v>
      </c>
      <c r="H299" s="4">
        <f t="shared" si="100"/>
        <v>995.76096787971198</v>
      </c>
      <c r="I299" s="6">
        <f t="shared" si="101"/>
        <v>4179.8738977228841</v>
      </c>
      <c r="J299" s="12">
        <f t="shared" si="102"/>
        <v>0.61487926902229428</v>
      </c>
      <c r="K299" s="8">
        <f t="shared" si="103"/>
        <v>0.80370332749213635</v>
      </c>
      <c r="L299" s="10">
        <f t="shared" si="104"/>
        <v>8.0753096360796825E-7</v>
      </c>
      <c r="M299" s="10">
        <f t="shared" si="105"/>
        <v>3.0056038955390271E-4</v>
      </c>
      <c r="N299" s="12">
        <f t="shared" si="106"/>
        <v>5.4662263499030077</v>
      </c>
      <c r="O299" s="1">
        <f t="shared" si="97"/>
        <v>0.70261905649700163</v>
      </c>
      <c r="P299" s="12">
        <f t="shared" si="107"/>
        <v>0.66486140413880213</v>
      </c>
      <c r="Q299" s="10">
        <f>((9.807*Eingabemaske!$B$5^3)/(L299)^2)*M299*C299*N299</f>
        <v>88450386708.759766</v>
      </c>
      <c r="R299" s="10">
        <f t="shared" si="108"/>
        <v>36956.47545206418</v>
      </c>
      <c r="S299" s="10">
        <f t="shared" si="109"/>
        <v>62146927256.103722</v>
      </c>
      <c r="T299" s="14">
        <f t="shared" si="98"/>
        <v>2104.6035884191733</v>
      </c>
      <c r="U299" s="14">
        <f t="shared" si="110"/>
        <v>622.91506482109116</v>
      </c>
      <c r="V299" s="14">
        <f t="shared" si="111"/>
        <v>224.85845520070455</v>
      </c>
      <c r="W299" s="14">
        <f t="shared" si="112"/>
        <v>326.35927844885032</v>
      </c>
      <c r="X299" s="14">
        <f t="shared" si="113"/>
        <v>2109.2779343265729</v>
      </c>
      <c r="Y299" s="14">
        <f t="shared" si="99"/>
        <v>672.36305911746035</v>
      </c>
      <c r="Z299" s="14">
        <f t="shared" si="114"/>
        <v>2593.9025488471561</v>
      </c>
      <c r="AA299" s="14">
        <f t="shared" si="115"/>
        <v>826.84421261547527</v>
      </c>
    </row>
    <row r="300" spans="2:27" x14ac:dyDescent="0.45">
      <c r="B300" s="4">
        <f>Temperaturverlauf!F299-Temperaturverlauf!E299</f>
        <v>8.396048946544866</v>
      </c>
      <c r="C300" s="4">
        <f t="shared" si="96"/>
        <v>8.396048946544866</v>
      </c>
      <c r="D300" s="14">
        <f>Temperaturverlauf!F299</f>
        <v>29.278673026888217</v>
      </c>
      <c r="E300">
        <f>Eingabemaske!$B$5</f>
        <v>0.745</v>
      </c>
      <c r="F300">
        <f>IF(Eingabemaske!$B$3="horizontal_Breite",Eingabemaske!$B$6,Eingabemaske!$B$7)</f>
        <v>0.5</v>
      </c>
      <c r="G300" s="4">
        <f>Eingabemaske!B$9/3600*(1/(F300*E300))</f>
        <v>5.9656972408650269E-2</v>
      </c>
      <c r="H300" s="4">
        <f t="shared" si="100"/>
        <v>995.87824305793117</v>
      </c>
      <c r="I300" s="6">
        <f t="shared" si="101"/>
        <v>4179.9629949327682</v>
      </c>
      <c r="J300" s="12">
        <f t="shared" si="102"/>
        <v>0.61424075849619175</v>
      </c>
      <c r="K300" s="8">
        <f t="shared" si="103"/>
        <v>0.81049508862976016</v>
      </c>
      <c r="L300" s="10">
        <f t="shared" si="104"/>
        <v>8.142467354179126E-7</v>
      </c>
      <c r="M300" s="10">
        <f t="shared" si="105"/>
        <v>2.9705041918690018E-4</v>
      </c>
      <c r="N300" s="12">
        <f t="shared" si="106"/>
        <v>5.5181827136682626</v>
      </c>
      <c r="O300" s="1">
        <f t="shared" si="97"/>
        <v>0.70379028117476727</v>
      </c>
      <c r="P300" s="12">
        <f t="shared" si="107"/>
        <v>0.66615023488093661</v>
      </c>
      <c r="Q300" s="10">
        <f>((9.807*Eingabemaske!$B$5^3)/(L300)^2)*M300*C300*N300</f>
        <v>84177136730.759628</v>
      </c>
      <c r="R300" s="10">
        <f t="shared" si="108"/>
        <v>36651.104801217065</v>
      </c>
      <c r="S300" s="10">
        <f t="shared" si="109"/>
        <v>59243050728.228149</v>
      </c>
      <c r="T300" s="14">
        <f t="shared" si="98"/>
        <v>2071.2994563013308</v>
      </c>
      <c r="U300" s="14">
        <f t="shared" si="110"/>
        <v>613.43595083117384</v>
      </c>
      <c r="V300" s="14">
        <f t="shared" si="111"/>
        <v>224.63476698036158</v>
      </c>
      <c r="W300" s="14">
        <f t="shared" si="112"/>
        <v>325.15744344500735</v>
      </c>
      <c r="X300" s="14">
        <f t="shared" si="113"/>
        <v>2076.084238769296</v>
      </c>
      <c r="Y300" s="14">
        <f t="shared" si="99"/>
        <v>663.85618184723626</v>
      </c>
      <c r="Z300" s="14">
        <f t="shared" si="114"/>
        <v>2550.4311150472827</v>
      </c>
      <c r="AA300" s="14">
        <f t="shared" si="115"/>
        <v>815.53504934046441</v>
      </c>
    </row>
    <row r="301" spans="2:27" x14ac:dyDescent="0.45">
      <c r="B301" s="4">
        <f>Temperaturverlauf!F300-Temperaturverlauf!E300</f>
        <v>8.1121145041789049</v>
      </c>
      <c r="C301" s="4">
        <f t="shared" si="96"/>
        <v>8.1121145041789049</v>
      </c>
      <c r="D301" s="14">
        <f>Temperaturverlauf!F300</f>
        <v>28.898375577416893</v>
      </c>
      <c r="E301">
        <f>Eingabemaske!$B$5</f>
        <v>0.745</v>
      </c>
      <c r="F301">
        <f>IF(Eingabemaske!$B$3="horizontal_Breite",Eingabemaske!$B$6,Eingabemaske!$B$7)</f>
        <v>0.5</v>
      </c>
      <c r="G301" s="4">
        <f>Eingabemaske!B$9/3600*(1/(F301*E301))</f>
        <v>5.9656972408650269E-2</v>
      </c>
      <c r="H301" s="4">
        <f t="shared" si="100"/>
        <v>995.9900862949371</v>
      </c>
      <c r="I301" s="6">
        <f t="shared" si="101"/>
        <v>4180.0547172370289</v>
      </c>
      <c r="J301" s="12">
        <f t="shared" si="102"/>
        <v>0.61362203014015781</v>
      </c>
      <c r="K301" s="8">
        <f t="shared" si="103"/>
        <v>0.81713707613534514</v>
      </c>
      <c r="L301" s="10">
        <f t="shared" si="104"/>
        <v>8.2081465623047508E-7</v>
      </c>
      <c r="M301" s="10">
        <f t="shared" si="105"/>
        <v>2.9364132462905517E-4</v>
      </c>
      <c r="N301" s="12">
        <f t="shared" si="106"/>
        <v>5.5690503156322944</v>
      </c>
      <c r="O301" s="1">
        <f t="shared" si="97"/>
        <v>0.70492339191643227</v>
      </c>
      <c r="P301" s="12">
        <f t="shared" si="107"/>
        <v>0.66739752409384401</v>
      </c>
      <c r="Q301" s="10">
        <f>((9.807*Eingabemaske!$B$5^3)/(L301)^2)*M301*C301*N301</f>
        <v>79844899210.443451</v>
      </c>
      <c r="R301" s="10">
        <f t="shared" si="108"/>
        <v>36357.273970728937</v>
      </c>
      <c r="S301" s="10">
        <f t="shared" si="109"/>
        <v>56284537178.651466</v>
      </c>
      <c r="T301" s="14">
        <f t="shared" si="98"/>
        <v>2036.2297864271675</v>
      </c>
      <c r="U301" s="14">
        <f t="shared" si="110"/>
        <v>603.44516497235315</v>
      </c>
      <c r="V301" s="14">
        <f t="shared" si="111"/>
        <v>224.41787703846541</v>
      </c>
      <c r="W301" s="14">
        <f t="shared" si="112"/>
        <v>323.99385659371842</v>
      </c>
      <c r="X301" s="14">
        <f t="shared" si="113"/>
        <v>2041.1398151920705</v>
      </c>
      <c r="Y301" s="14">
        <f t="shared" si="99"/>
        <v>654.96313054628035</v>
      </c>
      <c r="Z301" s="14">
        <f t="shared" si="114"/>
        <v>2504.9767143961299</v>
      </c>
      <c r="AA301" s="14">
        <f t="shared" si="115"/>
        <v>803.79961166552357</v>
      </c>
    </row>
    <row r="302" spans="2:27" x14ac:dyDescent="0.45">
      <c r="B302" s="4">
        <f>Temperaturverlauf!F301-Temperaturverlauf!E301</f>
        <v>7.8050585781226189</v>
      </c>
      <c r="C302" s="4">
        <f t="shared" si="96"/>
        <v>7.8050585781226189</v>
      </c>
      <c r="D302" s="14">
        <f>Temperaturverlauf!F301</f>
        <v>28.532834331056527</v>
      </c>
      <c r="E302">
        <f>Eingabemaske!$B$5</f>
        <v>0.745</v>
      </c>
      <c r="F302">
        <f>IF(Eingabemaske!$B$3="horizontal_Breite",Eingabemaske!$B$6,Eingabemaske!$B$7)</f>
        <v>0.5</v>
      </c>
      <c r="G302" s="4">
        <f>Eingabemaske!B$9/3600*(1/(F302*E302))</f>
        <v>5.9656972408650269E-2</v>
      </c>
      <c r="H302" s="4">
        <f t="shared" si="100"/>
        <v>996.09634655539196</v>
      </c>
      <c r="I302" s="6">
        <f t="shared" si="101"/>
        <v>4180.1482953091781</v>
      </c>
      <c r="J302" s="12">
        <f t="shared" si="102"/>
        <v>0.61302498529998184</v>
      </c>
      <c r="K302" s="8">
        <f t="shared" si="103"/>
        <v>0.82360390873977263</v>
      </c>
      <c r="L302" s="10">
        <f t="shared" si="104"/>
        <v>8.2720962719580001E-7</v>
      </c>
      <c r="M302" s="10">
        <f t="shared" si="105"/>
        <v>2.9034402925086318E-4</v>
      </c>
      <c r="N302" s="12">
        <f t="shared" si="106"/>
        <v>5.6186300929377797</v>
      </c>
      <c r="O302" s="1">
        <f t="shared" si="97"/>
        <v>0.70601515004870652</v>
      </c>
      <c r="P302" s="12">
        <f t="shared" si="107"/>
        <v>0.66859966460122044</v>
      </c>
      <c r="Q302" s="10">
        <f>((9.807*Eingabemaske!$B$5^3)/(L302)^2)*M302*C302*N302</f>
        <v>75455923787.783691</v>
      </c>
      <c r="R302" s="10">
        <f t="shared" si="108"/>
        <v>36075.649734190425</v>
      </c>
      <c r="S302" s="10">
        <f t="shared" si="109"/>
        <v>53273025355.095863</v>
      </c>
      <c r="T302" s="14">
        <f t="shared" si="98"/>
        <v>1999.2458659486877</v>
      </c>
      <c r="U302" s="14">
        <f t="shared" si="110"/>
        <v>592.89941461873752</v>
      </c>
      <c r="V302" s="14">
        <f t="shared" si="111"/>
        <v>224.20844870650757</v>
      </c>
      <c r="W302" s="14">
        <f t="shared" si="112"/>
        <v>322.87193504595137</v>
      </c>
      <c r="X302" s="14">
        <f t="shared" si="113"/>
        <v>2004.2983880578754</v>
      </c>
      <c r="Y302" s="14">
        <f t="shared" si="99"/>
        <v>645.65908427286206</v>
      </c>
      <c r="Z302" s="14">
        <f t="shared" si="114"/>
        <v>2457.3699797519125</v>
      </c>
      <c r="AA302" s="14">
        <f t="shared" si="115"/>
        <v>791.61030129034202</v>
      </c>
    </row>
    <row r="303" spans="2:27" x14ac:dyDescent="0.45">
      <c r="B303" s="4">
        <f>Temperaturverlauf!F302-Temperaturverlauf!E302</f>
        <v>7.4748813289725824</v>
      </c>
      <c r="C303" s="4">
        <f t="shared" si="96"/>
        <v>7.4748813289725824</v>
      </c>
      <c r="D303" s="14">
        <f>Temperaturverlauf!F302</f>
        <v>28.18305014844929</v>
      </c>
      <c r="E303">
        <f>Eingabemaske!$B$5</f>
        <v>0.745</v>
      </c>
      <c r="F303">
        <f>IF(Eingabemaske!$B$3="horizontal_Breite",Eingabemaske!$B$6,Eingabemaske!$B$7)</f>
        <v>0.5</v>
      </c>
      <c r="G303" s="4">
        <f>Eingabemaske!B$9/3600*(1/(F303*E303))</f>
        <v>5.9656972408650269E-2</v>
      </c>
      <c r="H303" s="4">
        <f t="shared" si="100"/>
        <v>996.1968778668504</v>
      </c>
      <c r="I303" s="6">
        <f t="shared" si="101"/>
        <v>4180.2429012961038</v>
      </c>
      <c r="J303" s="12">
        <f t="shared" si="102"/>
        <v>0.61245155979097898</v>
      </c>
      <c r="K303" s="8">
        <f t="shared" si="103"/>
        <v>0.82986911314100076</v>
      </c>
      <c r="L303" s="10">
        <f t="shared" si="104"/>
        <v>8.3340546307674251E-7</v>
      </c>
      <c r="M303" s="10">
        <f t="shared" si="105"/>
        <v>2.8716978710242489E-4</v>
      </c>
      <c r="N303" s="12">
        <f t="shared" si="106"/>
        <v>5.6667139740472692</v>
      </c>
      <c r="O303" s="1">
        <f t="shared" si="97"/>
        <v>0.70706225394558342</v>
      </c>
      <c r="P303" s="12">
        <f t="shared" si="107"/>
        <v>0.66975297723652527</v>
      </c>
      <c r="Q303" s="10">
        <f>((9.807*Eingabemaske!$B$5^3)/(L303)^2)*M303*C303*N303</f>
        <v>71017707402.894455</v>
      </c>
      <c r="R303" s="10">
        <f t="shared" si="108"/>
        <v>35806.905399543793</v>
      </c>
      <c r="S303" s="10">
        <f t="shared" si="109"/>
        <v>50213940266.338501</v>
      </c>
      <c r="T303" s="14">
        <f t="shared" si="98"/>
        <v>1960.2216742155927</v>
      </c>
      <c r="U303" s="14">
        <f t="shared" si="110"/>
        <v>581.76180857366126</v>
      </c>
      <c r="V303" s="14">
        <f t="shared" si="111"/>
        <v>224.00716234260688</v>
      </c>
      <c r="W303" s="14">
        <f t="shared" si="112"/>
        <v>321.79516650561089</v>
      </c>
      <c r="X303" s="14">
        <f t="shared" si="113"/>
        <v>1965.4367074934241</v>
      </c>
      <c r="Y303" s="14">
        <f t="shared" si="99"/>
        <v>635.9273536953425</v>
      </c>
      <c r="Z303" s="14">
        <f t="shared" si="114"/>
        <v>2407.4695543495873</v>
      </c>
      <c r="AA303" s="14">
        <f t="shared" si="115"/>
        <v>778.94939936892422</v>
      </c>
    </row>
    <row r="304" spans="2:27" x14ac:dyDescent="0.45">
      <c r="B304" s="4">
        <f>Temperaturverlauf!F303-Temperaturverlauf!E303</f>
        <v>7.122229245615646</v>
      </c>
      <c r="C304" s="4">
        <f t="shared" si="96"/>
        <v>7.122229245615646</v>
      </c>
      <c r="D304" s="14">
        <f>Temperaturverlauf!F303</f>
        <v>27.850004998549554</v>
      </c>
      <c r="E304">
        <f>Eingabemaske!$B$5</f>
        <v>0.745</v>
      </c>
      <c r="F304">
        <f>IF(Eingabemaske!$B$3="horizontal_Breite",Eingabemaske!$B$6,Eingabemaske!$B$7)</f>
        <v>0.5</v>
      </c>
      <c r="G304" s="4">
        <f>Eingabemaske!B$9/3600*(1/(F304*E304))</f>
        <v>5.9656972408650269E-2</v>
      </c>
      <c r="H304" s="4">
        <f t="shared" si="100"/>
        <v>996.29154782838282</v>
      </c>
      <c r="I304" s="6">
        <f t="shared" si="101"/>
        <v>4180.337662694832</v>
      </c>
      <c r="J304" s="12">
        <f t="shared" si="102"/>
        <v>0.61190366566242238</v>
      </c>
      <c r="K304" s="8">
        <f t="shared" si="103"/>
        <v>0.83590580623525368</v>
      </c>
      <c r="L304" s="10">
        <f t="shared" si="104"/>
        <v>8.3937556668369307E-7</v>
      </c>
      <c r="M304" s="10">
        <f t="shared" si="105"/>
        <v>2.841298549116947E-4</v>
      </c>
      <c r="N304" s="12">
        <f t="shared" si="106"/>
        <v>5.7130901511761065</v>
      </c>
      <c r="O304" s="1">
        <f t="shared" si="97"/>
        <v>0.70806144355024436</v>
      </c>
      <c r="P304" s="12">
        <f t="shared" si="107"/>
        <v>0.67085382635047608</v>
      </c>
      <c r="Q304" s="10">
        <f>((9.807*Eingabemaske!$B$5^3)/(L304)^2)*M304*C304*N304</f>
        <v>66542060096.418373</v>
      </c>
      <c r="R304" s="10">
        <f t="shared" si="108"/>
        <v>35551.695499912559</v>
      </c>
      <c r="S304" s="10">
        <f t="shared" si="109"/>
        <v>47115867128.677109</v>
      </c>
      <c r="T304" s="14">
        <f t="shared" si="98"/>
        <v>1919.0493765313179</v>
      </c>
      <c r="U304" s="14">
        <f t="shared" si="110"/>
        <v>570.00056934925328</v>
      </c>
      <c r="V304" s="14">
        <f t="shared" si="111"/>
        <v>223.81469479468851</v>
      </c>
      <c r="W304" s="14">
        <f t="shared" si="112"/>
        <v>320.76700083530102</v>
      </c>
      <c r="X304" s="14">
        <f t="shared" si="113"/>
        <v>1924.4501489436666</v>
      </c>
      <c r="Y304" s="14">
        <f t="shared" si="99"/>
        <v>625.75863590792892</v>
      </c>
      <c r="Z304" s="14">
        <f t="shared" si="114"/>
        <v>2355.1562010464486</v>
      </c>
      <c r="AA304" s="14">
        <f t="shared" si="115"/>
        <v>765.80800626395762</v>
      </c>
    </row>
    <row r="305" spans="2:27" x14ac:dyDescent="0.45">
      <c r="B305" s="4">
        <f>Temperaturverlauf!F304-Temperaturverlauf!E304</f>
        <v>6.7483683799501684</v>
      </c>
      <c r="C305" s="4">
        <f t="shared" si="96"/>
        <v>6.7483683799501684</v>
      </c>
      <c r="D305" s="14">
        <f>Temperaturverlauf!F304</f>
        <v>27.534629453188156</v>
      </c>
      <c r="E305">
        <f>Eingabemaske!$B$5</f>
        <v>0.745</v>
      </c>
      <c r="F305">
        <f>IF(Eingabemaske!$B$3="horizontal_Breite",Eingabemaske!$B$6,Eingabemaske!$B$7)</f>
        <v>0.5</v>
      </c>
      <c r="G305" s="4">
        <f>Eingabemaske!B$9/3600*(1/(F305*E305))</f>
        <v>5.9656972408650269E-2</v>
      </c>
      <c r="H305" s="4">
        <f t="shared" si="100"/>
        <v>996.38024492217016</v>
      </c>
      <c r="I305" s="6">
        <f t="shared" si="101"/>
        <v>4180.4316795830873</v>
      </c>
      <c r="J305" s="12">
        <f t="shared" si="102"/>
        <v>0.61138313427751212</v>
      </c>
      <c r="K305" s="8">
        <f t="shared" si="103"/>
        <v>0.84168740700961298</v>
      </c>
      <c r="L305" s="10">
        <f t="shared" si="104"/>
        <v>8.4509363296815776E-7</v>
      </c>
      <c r="M305" s="10">
        <f t="shared" si="105"/>
        <v>2.8123516421976237E-4</v>
      </c>
      <c r="N305" s="12">
        <f t="shared" si="106"/>
        <v>5.7575486204423978</v>
      </c>
      <c r="O305" s="1">
        <f t="shared" si="97"/>
        <v>0.70900960185600115</v>
      </c>
      <c r="P305" s="12">
        <f t="shared" si="107"/>
        <v>0.67189873218918328</v>
      </c>
      <c r="Q305" s="10">
        <f>((9.807*Eingabemaske!$B$5^3)/(L305)^2)*M305*C305*N305</f>
        <v>62044223243.811813</v>
      </c>
      <c r="R305" s="10">
        <f t="shared" si="108"/>
        <v>35310.632121152325</v>
      </c>
      <c r="S305" s="10">
        <f t="shared" si="109"/>
        <v>43989950019.559868</v>
      </c>
      <c r="T305" s="14">
        <f t="shared" si="98"/>
        <v>1875.6346298956719</v>
      </c>
      <c r="U305" s="14">
        <f t="shared" si="110"/>
        <v>557.58768685848929</v>
      </c>
      <c r="V305" s="14">
        <f t="shared" si="111"/>
        <v>223.63169912980476</v>
      </c>
      <c r="W305" s="14">
        <f t="shared" si="112"/>
        <v>319.79074432348904</v>
      </c>
      <c r="X305" s="14">
        <f t="shared" si="113"/>
        <v>1881.2481552774466</v>
      </c>
      <c r="Y305" s="14">
        <f t="shared" si="99"/>
        <v>615.15032231163059</v>
      </c>
      <c r="Z305" s="14">
        <f t="shared" si="114"/>
        <v>2300.326787054626</v>
      </c>
      <c r="AA305" s="14">
        <f t="shared" si="115"/>
        <v>752.18506421341306</v>
      </c>
    </row>
    <row r="306" spans="2:27" x14ac:dyDescent="0.45">
      <c r="B306" s="4">
        <f>Temperaturverlauf!F305-Temperaturverlauf!E305</f>
        <v>6.3551481654417259</v>
      </c>
      <c r="C306" s="4">
        <f t="shared" si="96"/>
        <v>6.3551481654417259</v>
      </c>
      <c r="D306" s="14">
        <f>Temperaturverlauf!F305</f>
        <v>27.237772245785074</v>
      </c>
      <c r="E306">
        <f>Eingabemaske!$B$5</f>
        <v>0.745</v>
      </c>
      <c r="F306">
        <f>IF(Eingabemaske!$B$3="horizontal_Breite",Eingabemaske!$B$6,Eingabemaske!$B$7)</f>
        <v>0.5</v>
      </c>
      <c r="G306" s="4">
        <f>Eingabemaske!B$9/3600*(1/(F306*E306))</f>
        <v>5.9656972408650269E-2</v>
      </c>
      <c r="H306" s="4">
        <f t="shared" si="100"/>
        <v>996.46288461671611</v>
      </c>
      <c r="I306" s="6">
        <f t="shared" si="101"/>
        <v>4180.5240445498312</v>
      </c>
      <c r="J306" s="12">
        <f t="shared" si="102"/>
        <v>0.61089166188531763</v>
      </c>
      <c r="K306" s="8">
        <f t="shared" si="103"/>
        <v>0.84718836062183434</v>
      </c>
      <c r="L306" s="10">
        <f t="shared" si="104"/>
        <v>8.5053436551940027E-7</v>
      </c>
      <c r="M306" s="10">
        <f t="shared" si="105"/>
        <v>2.7849600058066229E-4</v>
      </c>
      <c r="N306" s="12">
        <f t="shared" si="106"/>
        <v>5.7998868517086475</v>
      </c>
      <c r="O306" s="1">
        <f t="shared" si="97"/>
        <v>0.70990385144176571</v>
      </c>
      <c r="P306" s="12">
        <f t="shared" si="107"/>
        <v>0.67288447800214379</v>
      </c>
      <c r="Q306" s="10">
        <f>((9.807*Eingabemaske!$B$5^3)/(L306)^2)*M306*C306*N306</f>
        <v>57542062718.989403</v>
      </c>
      <c r="R306" s="10">
        <f t="shared" si="108"/>
        <v>35084.263179790549</v>
      </c>
      <c r="S306" s="10">
        <f t="shared" si="109"/>
        <v>40849331944.11422</v>
      </c>
      <c r="T306" s="14">
        <f t="shared" si="98"/>
        <v>1829.8917781281077</v>
      </c>
      <c r="U306" s="14">
        <f t="shared" si="110"/>
        <v>544.49753455990378</v>
      </c>
      <c r="V306" s="14">
        <f t="shared" si="111"/>
        <v>223.45878504046595</v>
      </c>
      <c r="W306" s="14">
        <f t="shared" si="112"/>
        <v>318.86945866916074</v>
      </c>
      <c r="X306" s="14">
        <f t="shared" si="113"/>
        <v>1835.7496098558454</v>
      </c>
      <c r="Y306" s="14">
        <f t="shared" si="99"/>
        <v>604.10590839652286</v>
      </c>
      <c r="Z306" s="14">
        <f t="shared" si="114"/>
        <v>2242.8882599403219</v>
      </c>
      <c r="AA306" s="14">
        <f t="shared" si="115"/>
        <v>738.0865246701826</v>
      </c>
    </row>
    <row r="307" spans="2:27" x14ac:dyDescent="0.45">
      <c r="B307" s="4">
        <f>Temperaturverlauf!F306-Temperaturverlauf!E306</f>
        <v>5.9449564194005617</v>
      </c>
      <c r="C307" s="4">
        <f t="shared" si="96"/>
        <v>5.9449564194005617</v>
      </c>
      <c r="D307" s="14">
        <f>Temperaturverlauf!F306</f>
        <v>26.960172395882111</v>
      </c>
      <c r="E307">
        <f>Eingabemaske!$B$5</f>
        <v>0.745</v>
      </c>
      <c r="F307">
        <f>IF(Eingabemaske!$B$3="horizontal_Breite",Eingabemaske!$B$6,Eingabemaske!$B$7)</f>
        <v>0.5</v>
      </c>
      <c r="G307" s="4">
        <f>Eingabemaske!B$9/3600*(1/(F307*E307))</f>
        <v>5.9656972408650269E-2</v>
      </c>
      <c r="H307" s="4">
        <f t="shared" si="100"/>
        <v>996.539414285264</v>
      </c>
      <c r="I307" s="6">
        <f t="shared" si="101"/>
        <v>4180.6138645112587</v>
      </c>
      <c r="J307" s="12">
        <f t="shared" si="102"/>
        <v>0.61043075882625175</v>
      </c>
      <c r="K307" s="8">
        <f t="shared" si="103"/>
        <v>0.85238485524228813</v>
      </c>
      <c r="L307" s="10">
        <f t="shared" si="104"/>
        <v>8.5567418625219768E-7</v>
      </c>
      <c r="M307" s="10">
        <f t="shared" si="105"/>
        <v>2.7592169703505293E-4</v>
      </c>
      <c r="N307" s="12">
        <f t="shared" si="106"/>
        <v>5.8399154330173326</v>
      </c>
      <c r="O307" s="1">
        <f t="shared" si="97"/>
        <v>0.71074164420913599</v>
      </c>
      <c r="P307" s="12">
        <f t="shared" si="107"/>
        <v>0.67380820978916001</v>
      </c>
      <c r="Q307" s="10">
        <f>((9.807*Eingabemaske!$B$5^3)/(L307)^2)*M307*C307*N307</f>
        <v>53055354228.397476</v>
      </c>
      <c r="R307" s="10">
        <f t="shared" si="108"/>
        <v>34873.052927043056</v>
      </c>
      <c r="S307" s="10">
        <f t="shared" si="109"/>
        <v>37708649698.389359</v>
      </c>
      <c r="T307" s="14">
        <f t="shared" si="98"/>
        <v>1781.7389745787227</v>
      </c>
      <c r="U307" s="14">
        <f t="shared" si="110"/>
        <v>530.70545760352218</v>
      </c>
      <c r="V307" s="14">
        <f t="shared" si="111"/>
        <v>223.2965003437624</v>
      </c>
      <c r="W307" s="14">
        <f t="shared" si="112"/>
        <v>318.00586670132208</v>
      </c>
      <c r="X307" s="14">
        <f t="shared" si="113"/>
        <v>1787.878195183411</v>
      </c>
      <c r="Y307" s="14">
        <f t="shared" si="99"/>
        <v>592.63455369868302</v>
      </c>
      <c r="Z307" s="14">
        <f t="shared" si="114"/>
        <v>2182.7516867494378</v>
      </c>
      <c r="AA307" s="14">
        <f t="shared" si="115"/>
        <v>723.52472064188828</v>
      </c>
    </row>
    <row r="308" spans="2:27" x14ac:dyDescent="0.45">
      <c r="B308" s="4">
        <f>Temperaturverlauf!F307-Temperaturverlauf!E307</f>
        <v>5.5206662796735841</v>
      </c>
      <c r="C308" s="4">
        <f t="shared" si="96"/>
        <v>5.5206662796735841</v>
      </c>
      <c r="D308" s="14">
        <f>Temperaturverlauf!F307</f>
        <v>26.702434357221826</v>
      </c>
      <c r="E308">
        <f>Eingabemaske!$B$5</f>
        <v>0.745</v>
      </c>
      <c r="F308">
        <f>IF(Eingabemaske!$B$3="horizontal_Breite",Eingabemaske!$B$6,Eingabemaske!$B$7)</f>
        <v>0.5</v>
      </c>
      <c r="G308" s="4">
        <f>Eingabemaske!B$9/3600*(1/(F308*E308))</f>
        <v>5.9656972408650269E-2</v>
      </c>
      <c r="H308" s="4">
        <f t="shared" si="100"/>
        <v>996.60981699316847</v>
      </c>
      <c r="I308" s="6">
        <f t="shared" si="101"/>
        <v>4180.7002834705809</v>
      </c>
      <c r="J308" s="12">
        <f t="shared" si="102"/>
        <v>0.61000170344574889</v>
      </c>
      <c r="K308" s="8">
        <f t="shared" si="103"/>
        <v>0.85725551095826213</v>
      </c>
      <c r="L308" s="10">
        <f t="shared" si="104"/>
        <v>8.6049191778444872E-7</v>
      </c>
      <c r="M308" s="10">
        <f t="shared" si="105"/>
        <v>2.7352034912211899E-4</v>
      </c>
      <c r="N308" s="12">
        <f t="shared" si="106"/>
        <v>5.8774635228822723</v>
      </c>
      <c r="O308" s="1">
        <f t="shared" si="97"/>
        <v>0.71152084256921333</v>
      </c>
      <c r="P308" s="12">
        <f t="shared" si="107"/>
        <v>0.67466752670191688</v>
      </c>
      <c r="Q308" s="10">
        <f>((9.807*Eingabemaske!$B$5^3)/(L308)^2)*M308*C308*N308</f>
        <v>48605171760.016525</v>
      </c>
      <c r="R308" s="10">
        <f t="shared" si="108"/>
        <v>34677.364913111749</v>
      </c>
      <c r="S308" s="10">
        <f t="shared" si="109"/>
        <v>34583592763.908295</v>
      </c>
      <c r="T308" s="14">
        <f t="shared" si="98"/>
        <v>1731.0932217954473</v>
      </c>
      <c r="U308" s="14">
        <f t="shared" si="110"/>
        <v>516.18632813337604</v>
      </c>
      <c r="V308" s="14">
        <f t="shared" si="111"/>
        <v>223.14531398138109</v>
      </c>
      <c r="W308" s="14">
        <f t="shared" si="112"/>
        <v>317.20226675528505</v>
      </c>
      <c r="X308" s="14">
        <f t="shared" si="113"/>
        <v>1737.5577509866664</v>
      </c>
      <c r="Y308" s="14">
        <f t="shared" si="99"/>
        <v>580.75084022046178</v>
      </c>
      <c r="Z308" s="14">
        <f t="shared" si="114"/>
        <v>2119.826375874462</v>
      </c>
      <c r="AA308" s="14">
        <f t="shared" si="115"/>
        <v>708.51800362406323</v>
      </c>
    </row>
    <row r="309" spans="2:27" x14ac:dyDescent="0.45">
      <c r="B309" s="4">
        <f>Temperaturverlauf!F308-Temperaturverlauf!E308</f>
        <v>5.0855759627017818</v>
      </c>
      <c r="C309" s="4">
        <f t="shared" si="96"/>
        <v>5.0855759627017818</v>
      </c>
      <c r="D309" s="14">
        <f>Temperaturverlauf!F308</f>
        <v>26.465006593618991</v>
      </c>
      <c r="E309">
        <f>Eingabemaske!$B$5</f>
        <v>0.745</v>
      </c>
      <c r="F309">
        <f>IF(Eingabemaske!$B$3="horizontal_Breite",Eingabemaske!$B$6,Eingabemaske!$B$7)</f>
        <v>0.5</v>
      </c>
      <c r="G309" s="4">
        <f>Eingabemaske!B$9/3600*(1/(F309*E309))</f>
        <v>5.9656972408650269E-2</v>
      </c>
      <c r="H309" s="4">
        <f t="shared" si="100"/>
        <v>996.67411423127908</v>
      </c>
      <c r="I309" s="6">
        <f t="shared" si="101"/>
        <v>4180.7825051989139</v>
      </c>
      <c r="J309" s="12">
        <f t="shared" si="102"/>
        <v>0.60960550169393257</v>
      </c>
      <c r="K309" s="8">
        <f t="shared" si="103"/>
        <v>0.86178201960661727</v>
      </c>
      <c r="L309" s="10">
        <f t="shared" si="104"/>
        <v>8.649694175461606E-7</v>
      </c>
      <c r="M309" s="10">
        <f t="shared" si="105"/>
        <v>2.7129855849497786E-4</v>
      </c>
      <c r="N309" s="12">
        <f t="shared" si="106"/>
        <v>5.9123839389255579</v>
      </c>
      <c r="O309" s="1">
        <f t="shared" si="97"/>
        <v>0.71223979047574271</v>
      </c>
      <c r="P309" s="12">
        <f t="shared" si="107"/>
        <v>0.67546056027767487</v>
      </c>
      <c r="Q309" s="10">
        <f>((9.807*Eingabemaske!$B$5^3)/(L309)^2)*M309*C309*N309</f>
        <v>44213383267.319336</v>
      </c>
      <c r="R309" s="10">
        <f t="shared" si="108"/>
        <v>34497.44760296389</v>
      </c>
      <c r="S309" s="10">
        <f t="shared" si="109"/>
        <v>31490530834.539234</v>
      </c>
      <c r="T309" s="14">
        <f t="shared" si="98"/>
        <v>1677.8652526090402</v>
      </c>
      <c r="U309" s="14">
        <f t="shared" si="110"/>
        <v>500.91304367584837</v>
      </c>
      <c r="V309" s="14">
        <f t="shared" si="111"/>
        <v>223.00560090768207</v>
      </c>
      <c r="W309" s="14">
        <f t="shared" si="112"/>
        <v>316.46045747710269</v>
      </c>
      <c r="X309" s="14">
        <f t="shared" si="113"/>
        <v>1684.7075932862042</v>
      </c>
      <c r="Y309" s="14">
        <f t="shared" si="99"/>
        <v>568.47477809824181</v>
      </c>
      <c r="Z309" s="14">
        <f t="shared" si="114"/>
        <v>2054.0140352256285</v>
      </c>
      <c r="AA309" s="14">
        <f t="shared" si="115"/>
        <v>693.09070460585144</v>
      </c>
    </row>
    <row r="310" spans="2:27" x14ac:dyDescent="0.45">
      <c r="B310" s="4">
        <f>Temperaturverlauf!F309-Temperaturverlauf!E309</f>
        <v>4.6433423500046693</v>
      </c>
      <c r="C310" s="4">
        <f t="shared" si="96"/>
        <v>4.6433423500046693</v>
      </c>
      <c r="D310" s="14">
        <f>Temperaturverlauf!F309</f>
        <v>26.248163925502567</v>
      </c>
      <c r="E310">
        <f>Eingabemaske!$B$5</f>
        <v>0.745</v>
      </c>
      <c r="F310">
        <f>IF(Eingabemaske!$B$3="horizontal_Breite",Eingabemaske!$B$6,Eingabemaske!$B$7)</f>
        <v>0.5</v>
      </c>
      <c r="G310" s="4">
        <f>Eingabemaske!B$9/3600*(1/(F310*E310))</f>
        <v>5.9656972408650269E-2</v>
      </c>
      <c r="H310" s="4">
        <f t="shared" si="100"/>
        <v>996.73236768746278</v>
      </c>
      <c r="I310" s="6">
        <f t="shared" si="101"/>
        <v>4180.8598147895209</v>
      </c>
      <c r="J310" s="12">
        <f t="shared" si="102"/>
        <v>0.60924285326519978</v>
      </c>
      <c r="K310" s="8">
        <f t="shared" si="103"/>
        <v>0.86594971492456274</v>
      </c>
      <c r="L310" s="10">
        <f t="shared" si="104"/>
        <v>8.6909214315561684E-7</v>
      </c>
      <c r="M310" s="10">
        <f t="shared" si="105"/>
        <v>2.6926121173663156E-4</v>
      </c>
      <c r="N310" s="12">
        <f t="shared" si="106"/>
        <v>5.9445577145016104</v>
      </c>
      <c r="O310" s="1">
        <f t="shared" si="97"/>
        <v>0.71289737289369348</v>
      </c>
      <c r="P310" s="12">
        <f t="shared" si="107"/>
        <v>0.67618604089579182</v>
      </c>
      <c r="Q310" s="10">
        <f>((9.807*Eingabemaske!$B$5^3)/(L310)^2)*M310*C310*N310</f>
        <v>39902250871.252823</v>
      </c>
      <c r="R310" s="10">
        <f t="shared" si="108"/>
        <v>34333.422791830162</v>
      </c>
      <c r="S310" s="10">
        <f t="shared" si="109"/>
        <v>28446209818.661228</v>
      </c>
      <c r="T310" s="14">
        <f t="shared" si="98"/>
        <v>1621.9540857168363</v>
      </c>
      <c r="U310" s="14">
        <f t="shared" si="110"/>
        <v>484.85491734864416</v>
      </c>
      <c r="V310" s="14">
        <f t="shared" si="111"/>
        <v>222.87762921872613</v>
      </c>
      <c r="W310" s="14">
        <f t="shared" si="112"/>
        <v>315.7816746249398</v>
      </c>
      <c r="X310" s="14">
        <f t="shared" si="113"/>
        <v>1629.2376849984289</v>
      </c>
      <c r="Y310" s="14">
        <f t="shared" si="99"/>
        <v>555.8321080719727</v>
      </c>
      <c r="Z310" s="14">
        <f t="shared" si="114"/>
        <v>1985.2028317112631</v>
      </c>
      <c r="AA310" s="14">
        <f t="shared" si="115"/>
        <v>677.27347891635907</v>
      </c>
    </row>
    <row r="311" spans="2:27" x14ac:dyDescent="0.45">
      <c r="B311" s="4">
        <f>Temperaturverlauf!F310-Temperaturverlauf!E310</f>
        <v>4.1979095125998249</v>
      </c>
      <c r="C311" s="4">
        <f t="shared" si="96"/>
        <v>4.1979095125998249</v>
      </c>
      <c r="D311" s="14">
        <f>Temperaturverlauf!F310</f>
        <v>26.051993922338177</v>
      </c>
      <c r="E311">
        <f>Eingabemaske!$B$5</f>
        <v>0.745</v>
      </c>
      <c r="F311">
        <f>IF(Eingabemaske!$B$3="horizontal_Breite",Eingabemaske!$B$6,Eingabemaske!$B$7)</f>
        <v>0.5</v>
      </c>
      <c r="G311" s="4">
        <f>Eingabemaske!B$9/3600*(1/(F311*E311))</f>
        <v>5.9656972408650269E-2</v>
      </c>
      <c r="H311" s="4">
        <f t="shared" si="100"/>
        <v>996.78468015468093</v>
      </c>
      <c r="I311" s="6">
        <f t="shared" si="101"/>
        <v>4180.931598073953</v>
      </c>
      <c r="J311" s="12">
        <f t="shared" si="102"/>
        <v>0.60891412498472919</v>
      </c>
      <c r="K311" s="8">
        <f t="shared" si="103"/>
        <v>0.86974805394537258</v>
      </c>
      <c r="L311" s="10">
        <f t="shared" si="104"/>
        <v>8.7284963010168754E-7</v>
      </c>
      <c r="M311" s="10">
        <f t="shared" si="105"/>
        <v>2.6741130023587691E-4</v>
      </c>
      <c r="N311" s="12">
        <f t="shared" si="106"/>
        <v>5.9738979665577805</v>
      </c>
      <c r="O311" s="1">
        <f t="shared" si="97"/>
        <v>0.71349306252427103</v>
      </c>
      <c r="P311" s="12">
        <f t="shared" si="107"/>
        <v>0.67684335010738861</v>
      </c>
      <c r="Q311" s="10">
        <f>((9.807*Eingabemaske!$B$5^3)/(L311)^2)*M311*C311*N311</f>
        <v>35694126498.504303</v>
      </c>
      <c r="R311" s="10">
        <f t="shared" si="108"/>
        <v>34185.276926809885</v>
      </c>
      <c r="S311" s="10">
        <f t="shared" si="109"/>
        <v>25467511629.54657</v>
      </c>
      <c r="T311" s="14">
        <f t="shared" si="98"/>
        <v>1563.240953416582</v>
      </c>
      <c r="U311" s="14">
        <f t="shared" si="110"/>
        <v>467.97586816327612</v>
      </c>
      <c r="V311" s="14">
        <f t="shared" si="111"/>
        <v>222.76154982810328</v>
      </c>
      <c r="W311" s="14">
        <f t="shared" si="112"/>
        <v>315.16654118684136</v>
      </c>
      <c r="X311" s="14">
        <f t="shared" si="113"/>
        <v>1571.0434469589272</v>
      </c>
      <c r="Y311" s="14">
        <f t="shared" si="99"/>
        <v>542.85495093639315</v>
      </c>
      <c r="Z311" s="14">
        <f t="shared" si="114"/>
        <v>1913.2610916359758</v>
      </c>
      <c r="AA311" s="14">
        <f t="shared" si="115"/>
        <v>661.1040948861239</v>
      </c>
    </row>
    <row r="312" spans="2:27" x14ac:dyDescent="0.45">
      <c r="B312" s="4">
        <f>Temperaturverlauf!F311-Temperaturverlauf!E311</f>
        <v>3.7534333662173403</v>
      </c>
      <c r="C312" s="4">
        <f t="shared" si="96"/>
        <v>3.7534333662173403</v>
      </c>
      <c r="D312" s="14">
        <f>Temperaturverlauf!F311</f>
        <v>25.876387543653351</v>
      </c>
      <c r="E312">
        <f>Eingabemaske!$B$5</f>
        <v>0.745</v>
      </c>
      <c r="F312">
        <f>IF(Eingabemaske!$B$3="horizontal_Breite",Eingabemaske!$B$6,Eingabemaske!$B$7)</f>
        <v>0.5</v>
      </c>
      <c r="G312" s="4">
        <f>Eingabemaske!B$9/3600*(1/(F312*E312))</f>
        <v>5.9656972408650269E-2</v>
      </c>
      <c r="H312" s="4">
        <f t="shared" si="100"/>
        <v>996.83119567181814</v>
      </c>
      <c r="I312" s="6">
        <f t="shared" si="101"/>
        <v>4180.9973579868283</v>
      </c>
      <c r="J312" s="12">
        <f t="shared" si="102"/>
        <v>0.60861933198339857</v>
      </c>
      <c r="K312" s="8">
        <f t="shared" si="103"/>
        <v>0.87317099309795021</v>
      </c>
      <c r="L312" s="10">
        <f t="shared" si="104"/>
        <v>8.762358652673462E-7</v>
      </c>
      <c r="M312" s="10">
        <f t="shared" si="105"/>
        <v>2.6574978599182389E-4</v>
      </c>
      <c r="N312" s="12">
        <f t="shared" si="106"/>
        <v>6.0003529379537692</v>
      </c>
      <c r="O312" s="1">
        <f t="shared" si="97"/>
        <v>0.71402695287264561</v>
      </c>
      <c r="P312" s="12">
        <f t="shared" si="107"/>
        <v>0.67743255778764289</v>
      </c>
      <c r="Q312" s="10">
        <f>((9.807*Eingabemaske!$B$5^3)/(L312)^2)*M312*C312*N312</f>
        <v>31611228408.648548</v>
      </c>
      <c r="R312" s="10">
        <f t="shared" si="108"/>
        <v>34052.85540080037</v>
      </c>
      <c r="S312" s="10">
        <f t="shared" si="109"/>
        <v>22571269097.188534</v>
      </c>
      <c r="T312" s="14">
        <f t="shared" si="98"/>
        <v>1501.5820884593761</v>
      </c>
      <c r="U312" s="14">
        <f t="shared" si="110"/>
        <v>450.23225655322119</v>
      </c>
      <c r="V312" s="14">
        <f t="shared" si="111"/>
        <v>222.65738893682763</v>
      </c>
      <c r="W312" s="14">
        <f t="shared" si="112"/>
        <v>314.61503184507188</v>
      </c>
      <c r="X312" s="14">
        <f t="shared" si="113"/>
        <v>1509.9998455283646</v>
      </c>
      <c r="Y312" s="14">
        <f t="shared" si="99"/>
        <v>529.58285377530297</v>
      </c>
      <c r="Z312" s="14">
        <f t="shared" si="114"/>
        <v>1838.0301945610165</v>
      </c>
      <c r="AA312" s="14">
        <f t="shared" si="115"/>
        <v>644.6287253891735</v>
      </c>
    </row>
    <row r="313" spans="2:27" x14ac:dyDescent="0.45">
      <c r="B313" s="4">
        <f>Temperaturverlauf!F312-Temperaturverlauf!E312</f>
        <v>3.3142037130897322</v>
      </c>
      <c r="C313" s="4">
        <f t="shared" si="96"/>
        <v>3.3142037130897322</v>
      </c>
      <c r="D313" s="14">
        <f>Temperaturverlauf!F312</f>
        <v>25.721034155410511</v>
      </c>
      <c r="E313">
        <f>Eingabemaske!$B$5</f>
        <v>0.745</v>
      </c>
      <c r="F313">
        <f>IF(Eingabemaske!$B$3="horizontal_Breite",Eingabemaske!$B$6,Eingabemaske!$B$7)</f>
        <v>0.5</v>
      </c>
      <c r="G313" s="4">
        <f>Eingabemaske!B$9/3600*(1/(F313*E313))</f>
        <v>5.9656972408650269E-2</v>
      </c>
      <c r="H313" s="4">
        <f t="shared" si="100"/>
        <v>996.8720989838165</v>
      </c>
      <c r="I313" s="6">
        <f t="shared" si="101"/>
        <v>4181.0567271214613</v>
      </c>
      <c r="J313" s="12">
        <f t="shared" si="102"/>
        <v>0.60835812702333181</v>
      </c>
      <c r="K313" s="8">
        <f t="shared" si="103"/>
        <v>0.87621724590090388</v>
      </c>
      <c r="L313" s="10">
        <f t="shared" si="104"/>
        <v>8.7924954322530857E-7</v>
      </c>
      <c r="M313" s="10">
        <f t="shared" si="105"/>
        <v>2.6427551700446817E-4</v>
      </c>
      <c r="N313" s="12">
        <f t="shared" si="106"/>
        <v>6.0239081050481822</v>
      </c>
      <c r="O313" s="1">
        <f t="shared" si="97"/>
        <v>0.71449977703652134</v>
      </c>
      <c r="P313" s="12">
        <f t="shared" si="107"/>
        <v>0.67795444339094646</v>
      </c>
      <c r="Q313" s="10">
        <f>((9.807*Eingabemaske!$B$5^3)/(L313)^2)*M313*C313*N313</f>
        <v>27675479844.460052</v>
      </c>
      <c r="R313" s="10">
        <f t="shared" si="108"/>
        <v>33935.859846541207</v>
      </c>
      <c r="S313" s="10">
        <f t="shared" si="109"/>
        <v>19774124178.245449</v>
      </c>
      <c r="T313" s="14">
        <f t="shared" si="98"/>
        <v>1436.7995128036177</v>
      </c>
      <c r="U313" s="14">
        <f t="shared" si="110"/>
        <v>431.57010687093344</v>
      </c>
      <c r="V313" s="14">
        <f t="shared" si="111"/>
        <v>222.56504347630224</v>
      </c>
      <c r="W313" s="14">
        <f t="shared" si="112"/>
        <v>314.12645249619527</v>
      </c>
      <c r="X313" s="14">
        <f t="shared" si="113"/>
        <v>1445.9541518739713</v>
      </c>
      <c r="Y313" s="14">
        <f t="shared" si="99"/>
        <v>516.06427967875084</v>
      </c>
      <c r="Z313" s="14">
        <f t="shared" si="114"/>
        <v>1759.3159191913189</v>
      </c>
      <c r="AA313" s="14">
        <f t="shared" si="115"/>
        <v>627.90379721801946</v>
      </c>
    </row>
    <row r="314" spans="2:27" x14ac:dyDescent="0.45">
      <c r="B314" s="4">
        <f>Temperaturverlauf!F313-Temperaturverlauf!E313</f>
        <v>2.8845649673625644</v>
      </c>
      <c r="C314" s="4">
        <f t="shared" si="96"/>
        <v>2.8845649673625644</v>
      </c>
      <c r="D314" s="14">
        <f>Temperaturverlauf!F313</f>
        <v>25.585420970157671</v>
      </c>
      <c r="E314">
        <f>Eingabemaske!$B$5</f>
        <v>0.745</v>
      </c>
      <c r="F314">
        <f>IF(Eingabemaske!$B$3="horizontal_Breite",Eingabemaske!$B$6,Eingabemaske!$B$7)</f>
        <v>0.5</v>
      </c>
      <c r="G314" s="4">
        <f>Eingabemaske!B$9/3600*(1/(F314*E314))</f>
        <v>5.9656972408650269E-2</v>
      </c>
      <c r="H314" s="4">
        <f t="shared" si="100"/>
        <v>996.90761439235143</v>
      </c>
      <c r="I314" s="6">
        <f t="shared" si="101"/>
        <v>4181.1094759211728</v>
      </c>
      <c r="J314" s="12">
        <f t="shared" si="102"/>
        <v>0.60812979814821166</v>
      </c>
      <c r="K314" s="8">
        <f t="shared" si="103"/>
        <v>0.87889041330528839</v>
      </c>
      <c r="L314" s="10">
        <f t="shared" si="104"/>
        <v>8.8189419636609462E-7</v>
      </c>
      <c r="M314" s="10">
        <f t="shared" si="105"/>
        <v>2.6298519452454879E-4</v>
      </c>
      <c r="N314" s="12">
        <f t="shared" si="106"/>
        <v>6.0445872751797793</v>
      </c>
      <c r="O314" s="1">
        <f t="shared" si="97"/>
        <v>0.71491291190450557</v>
      </c>
      <c r="P314" s="12">
        <f t="shared" si="107"/>
        <v>0.67841050094252731</v>
      </c>
      <c r="Q314" s="10">
        <f>((9.807*Eingabemaske!$B$5^3)/(L314)^2)*M314*C314*N314</f>
        <v>23908388323.097221</v>
      </c>
      <c r="R314" s="10">
        <f t="shared" si="108"/>
        <v>33833.848421509472</v>
      </c>
      <c r="S314" s="10">
        <f t="shared" si="109"/>
        <v>17092415515.009113</v>
      </c>
      <c r="T314" s="14">
        <f t="shared" si="98"/>
        <v>1368.6683790117036</v>
      </c>
      <c r="U314" s="14">
        <f t="shared" si="110"/>
        <v>411.92128047086987</v>
      </c>
      <c r="V314" s="14">
        <f t="shared" si="111"/>
        <v>222.48427962778263</v>
      </c>
      <c r="W314" s="14">
        <f t="shared" si="112"/>
        <v>313.69943519246988</v>
      </c>
      <c r="X314" s="14">
        <f t="shared" si="113"/>
        <v>1378.7163673655948</v>
      </c>
      <c r="Y314" s="14">
        <f t="shared" si="99"/>
        <v>502.35857852452608</v>
      </c>
      <c r="Z314" s="14">
        <f t="shared" si="114"/>
        <v>1676.8770123793497</v>
      </c>
      <c r="AA314" s="14">
        <f t="shared" si="115"/>
        <v>610.99844191228522</v>
      </c>
    </row>
    <row r="315" spans="2:27" x14ac:dyDescent="0.45">
      <c r="B315" s="4">
        <f>Temperaturverlauf!F314-Temperaturverlauf!E314</f>
        <v>2.4688368796712865</v>
      </c>
      <c r="C315" s="4">
        <f t="shared" si="96"/>
        <v>2.4688368796712865</v>
      </c>
      <c r="D315" s="14">
        <f>Temperaturverlauf!F314</f>
        <v>25.468836879671287</v>
      </c>
      <c r="E315">
        <f>Eingabemaske!$B$5</f>
        <v>0.745</v>
      </c>
      <c r="F315">
        <f>IF(Eingabemaske!$B$3="horizontal_Breite",Eingabemaske!$B$6,Eingabemaske!$B$7)</f>
        <v>0.5</v>
      </c>
      <c r="G315" s="4">
        <f>Eingabemaske!B$9/3600*(1/(F315*E315))</f>
        <v>5.9656972408650269E-2</v>
      </c>
      <c r="H315" s="4">
        <f t="shared" si="100"/>
        <v>996.93800404963167</v>
      </c>
      <c r="I315" s="6">
        <f t="shared" si="101"/>
        <v>4181.1555161869846</v>
      </c>
      <c r="J315" s="12">
        <f t="shared" si="102"/>
        <v>0.60793327464042402</v>
      </c>
      <c r="K315" s="8">
        <f t="shared" si="103"/>
        <v>0.88119898240809036</v>
      </c>
      <c r="L315" s="10">
        <f t="shared" si="104"/>
        <v>8.8417819455562389E-7</v>
      </c>
      <c r="M315" s="10">
        <f t="shared" si="105"/>
        <v>2.6187339293736096E-4</v>
      </c>
      <c r="N315" s="12">
        <f t="shared" si="106"/>
        <v>6.062452636825749</v>
      </c>
      <c r="O315" s="1">
        <f t="shared" si="97"/>
        <v>0.71526836777524949</v>
      </c>
      <c r="P315" s="12">
        <f t="shared" si="107"/>
        <v>0.67880292776683882</v>
      </c>
      <c r="Q315" s="10">
        <f>((9.807*Eingabemaske!$B$5^3)/(L315)^2)*M315*C315*N315</f>
        <v>20330943022.031593</v>
      </c>
      <c r="R315" s="10">
        <f t="shared" si="108"/>
        <v>33746.239037972875</v>
      </c>
      <c r="S315" s="10">
        <f t="shared" si="109"/>
        <v>14542080430.700136</v>
      </c>
      <c r="T315" s="14">
        <f t="shared" si="98"/>
        <v>1296.8983383143241</v>
      </c>
      <c r="U315" s="14">
        <f t="shared" si="110"/>
        <v>391.19783869783828</v>
      </c>
      <c r="V315" s="14">
        <f t="shared" si="111"/>
        <v>222.41473444161355</v>
      </c>
      <c r="W315" s="14">
        <f t="shared" si="112"/>
        <v>313.33194851361617</v>
      </c>
      <c r="X315" s="14">
        <f t="shared" si="113"/>
        <v>1308.0456058963532</v>
      </c>
      <c r="Y315" s="14">
        <f t="shared" si="99"/>
        <v>488.53845523276391</v>
      </c>
      <c r="Z315" s="14">
        <f t="shared" si="114"/>
        <v>1590.408897143175</v>
      </c>
      <c r="AA315" s="14">
        <f t="shared" si="115"/>
        <v>593.99756575485674</v>
      </c>
    </row>
    <row r="316" spans="2:27" x14ac:dyDescent="0.45">
      <c r="B316" s="4">
        <f>Temperaturverlauf!F315-Temperaturverlauf!E315</f>
        <v>2.0712365711315215</v>
      </c>
      <c r="C316" s="4">
        <f t="shared" si="96"/>
        <v>2.0712365711315215</v>
      </c>
      <c r="D316" s="14">
        <f>Temperaturverlauf!F315</f>
        <v>25.370380568336412</v>
      </c>
      <c r="E316">
        <f>Eingabemaske!$B$5</f>
        <v>0.745</v>
      </c>
      <c r="F316">
        <f>IF(Eingabemaske!$B$3="horizontal_Breite",Eingabemaske!$B$6,Eingabemaske!$B$7)</f>
        <v>0.5</v>
      </c>
      <c r="G316" s="4">
        <f>Eingabemaske!B$9/3600*(1/(F316*E316))</f>
        <v>5.9656972408650269E-2</v>
      </c>
      <c r="H316" s="4">
        <f t="shared" si="100"/>
        <v>996.96356572851596</v>
      </c>
      <c r="I316" s="6">
        <f t="shared" si="101"/>
        <v>4181.1948998342168</v>
      </c>
      <c r="J316" s="12">
        <f t="shared" si="102"/>
        <v>0.6077671410753398</v>
      </c>
      <c r="K316" s="8">
        <f t="shared" si="103"/>
        <v>0.88315619416581292</v>
      </c>
      <c r="L316" s="10">
        <f t="shared" si="104"/>
        <v>8.8611461489913981E-7</v>
      </c>
      <c r="M316" s="10">
        <f t="shared" si="105"/>
        <v>2.6093263150681962E-4</v>
      </c>
      <c r="N316" s="12">
        <f t="shared" si="106"/>
        <v>6.0776037654743389</v>
      </c>
      <c r="O316" s="1">
        <f t="shared" si="97"/>
        <v>0.71556876373413225</v>
      </c>
      <c r="P316" s="12">
        <f t="shared" si="107"/>
        <v>0.67913459732404269</v>
      </c>
      <c r="Q316" s="10">
        <f>((9.807*Eingabemaske!$B$5^3)/(L316)^2)*M316*C316*N316</f>
        <v>16963508345.280285</v>
      </c>
      <c r="R316" s="10">
        <f t="shared" si="108"/>
        <v>33672.315455633354</v>
      </c>
      <c r="S316" s="10">
        <f t="shared" si="109"/>
        <v>12138556695.225849</v>
      </c>
      <c r="T316" s="14">
        <f t="shared" si="98"/>
        <v>1221.1043266662809</v>
      </c>
      <c r="U316" s="14">
        <f t="shared" si="110"/>
        <v>369.2832073447882</v>
      </c>
      <c r="V316" s="14">
        <f t="shared" si="111"/>
        <v>222.35592049762622</v>
      </c>
      <c r="W316" s="14">
        <f t="shared" si="112"/>
        <v>313.02132301770348</v>
      </c>
      <c r="X316" s="14">
        <f t="shared" si="113"/>
        <v>1233.6294121136002</v>
      </c>
      <c r="Y316" s="14">
        <f t="shared" si="99"/>
        <v>474.69290805374351</v>
      </c>
      <c r="Z316" s="14">
        <f t="shared" si="114"/>
        <v>1499.5188418934699</v>
      </c>
      <c r="AA316" s="14">
        <f t="shared" si="115"/>
        <v>577.00550323312564</v>
      </c>
    </row>
    <row r="317" spans="2:27" x14ac:dyDescent="0.45">
      <c r="B317" s="4">
        <f>Temperaturverlauf!F316-Temperaturverlauf!E316</f>
        <v>1.6958031567586893</v>
      </c>
      <c r="C317" s="4">
        <f t="shared" si="96"/>
        <v>1.6958031567586893</v>
      </c>
      <c r="D317" s="14">
        <f>Temperaturverlauf!F316</f>
        <v>25.288972714437911</v>
      </c>
      <c r="E317">
        <f>Eingabemaske!$B$5</f>
        <v>0.745</v>
      </c>
      <c r="F317">
        <f>IF(Eingabemaske!$B$3="horizontal_Breite",Eingabemaske!$B$6,Eingabemaske!$B$7)</f>
        <v>0.5</v>
      </c>
      <c r="G317" s="4">
        <f>Eingabemaske!B$9/3600*(1/(F317*E317))</f>
        <v>5.9656972408650269E-2</v>
      </c>
      <c r="H317" s="4">
        <f t="shared" si="100"/>
        <v>996.98463008483816</v>
      </c>
      <c r="I317" s="6">
        <f t="shared" si="101"/>
        <v>4181.2278130802433</v>
      </c>
      <c r="J317" s="12">
        <f t="shared" si="102"/>
        <v>0.60762965907498501</v>
      </c>
      <c r="K317" s="8">
        <f t="shared" si="103"/>
        <v>0.88477978561031723</v>
      </c>
      <c r="L317" s="10">
        <f t="shared" si="104"/>
        <v>8.8772098703692703E-7</v>
      </c>
      <c r="M317" s="10">
        <f t="shared" si="105"/>
        <v>2.6015349567082063E-4</v>
      </c>
      <c r="N317" s="12">
        <f t="shared" si="106"/>
        <v>6.090175628277767</v>
      </c>
      <c r="O317" s="1">
        <f t="shared" si="97"/>
        <v>0.71581728944781819</v>
      </c>
      <c r="P317" s="12">
        <f t="shared" si="107"/>
        <v>0.67940901689389599</v>
      </c>
      <c r="Q317" s="10">
        <f>((9.807*Eingabemaske!$B$5^3)/(L317)^2)*M317*C317*N317</f>
        <v>13825694015.804928</v>
      </c>
      <c r="R317" s="10">
        <f t="shared" si="108"/>
        <v>33611.236115545151</v>
      </c>
      <c r="S317" s="10">
        <f t="shared" si="109"/>
        <v>9896670815.1284046</v>
      </c>
      <c r="T317" s="14">
        <f t="shared" si="98"/>
        <v>1140.7578377106995</v>
      </c>
      <c r="U317" s="14">
        <f t="shared" si="110"/>
        <v>346.01745053784327</v>
      </c>
      <c r="V317" s="14">
        <f t="shared" si="111"/>
        <v>222.3072334670772</v>
      </c>
      <c r="W317" s="14">
        <f t="shared" si="112"/>
        <v>312.76429106355488</v>
      </c>
      <c r="X317" s="14">
        <f t="shared" si="113"/>
        <v>1155.0503807916066</v>
      </c>
      <c r="Y317" s="14">
        <f t="shared" si="99"/>
        <v>460.93052482518573</v>
      </c>
      <c r="Z317" s="14">
        <f t="shared" si="114"/>
        <v>1403.6857381896709</v>
      </c>
      <c r="AA317" s="14">
        <f t="shared" si="115"/>
        <v>560.15011531356299</v>
      </c>
    </row>
    <row r="318" spans="2:27" x14ac:dyDescent="0.45">
      <c r="B318" s="4">
        <f>Temperaturverlauf!F317-Temperaturverlauf!E317</f>
        <v>1.3463261813833149</v>
      </c>
      <c r="C318" s="4">
        <f t="shared" si="96"/>
        <v>1.3463261813833149</v>
      </c>
      <c r="D318" s="14">
        <f>Temperaturverlauf!F317</f>
        <v>25.223372003947304</v>
      </c>
      <c r="E318">
        <f>Eingabemaske!$B$5</f>
        <v>0.745</v>
      </c>
      <c r="F318">
        <f>IF(Eingabemaske!$B$3="horizontal_Breite",Eingabemaske!$B$6,Eingabemaske!$B$7)</f>
        <v>0.5</v>
      </c>
      <c r="G318" s="4">
        <f>Eingabemaske!B$9/3600*(1/(F318*E318))</f>
        <v>5.9656972408650269E-2</v>
      </c>
      <c r="H318" s="4">
        <f t="shared" si="100"/>
        <v>997.00155741551691</v>
      </c>
      <c r="I318" s="6">
        <f t="shared" si="101"/>
        <v>4181.25456647586</v>
      </c>
      <c r="J318" s="12">
        <f t="shared" si="102"/>
        <v>0.60751879618020255</v>
      </c>
      <c r="K318" s="8">
        <f t="shared" si="103"/>
        <v>0.88609161666367819</v>
      </c>
      <c r="L318" s="10">
        <f t="shared" si="104"/>
        <v>8.8901892397060331E-7</v>
      </c>
      <c r="M318" s="10">
        <f t="shared" si="105"/>
        <v>2.5952480410679126E-4</v>
      </c>
      <c r="N318" s="12">
        <f t="shared" si="106"/>
        <v>6.1003356682598495</v>
      </c>
      <c r="O318" s="1">
        <f t="shared" si="97"/>
        <v>0.71601765435602105</v>
      </c>
      <c r="P318" s="12">
        <f t="shared" si="107"/>
        <v>0.67963027120796882</v>
      </c>
      <c r="Q318" s="10">
        <f>((9.807*Eingabemaske!$B$5^3)/(L318)^2)*M318*C318*N318</f>
        <v>10936185751.941122</v>
      </c>
      <c r="R318" s="10">
        <f t="shared" si="108"/>
        <v>33562.04555126388</v>
      </c>
      <c r="S318" s="10">
        <f t="shared" si="109"/>
        <v>7830502069.7066202</v>
      </c>
      <c r="T318" s="14">
        <f t="shared" si="98"/>
        <v>1055.0999988936128</v>
      </c>
      <c r="U318" s="14">
        <f t="shared" si="110"/>
        <v>321.17101886442907</v>
      </c>
      <c r="V318" s="14">
        <f t="shared" si="111"/>
        <v>222.26796235823068</v>
      </c>
      <c r="W318" s="14">
        <f t="shared" si="112"/>
        <v>312.55703994848307</v>
      </c>
      <c r="X318" s="14">
        <f t="shared" si="113"/>
        <v>1071.7288199595632</v>
      </c>
      <c r="Y318" s="14">
        <f t="shared" si="99"/>
        <v>447.38286920087455</v>
      </c>
      <c r="Z318" s="14">
        <f t="shared" si="114"/>
        <v>1302.1908050669258</v>
      </c>
      <c r="AA318" s="14">
        <f t="shared" si="115"/>
        <v>543.58700425712061</v>
      </c>
    </row>
    <row r="319" spans="2:27" x14ac:dyDescent="0.45">
      <c r="B319" s="4">
        <f>Temperaturverlauf!F318-Temperaturverlauf!E318</f>
        <v>1.0262790034118936</v>
      </c>
      <c r="C319" s="4">
        <f t="shared" si="96"/>
        <v>1.0262790034118936</v>
      </c>
      <c r="D319" s="14">
        <f>Temperaturverlauf!F318</f>
        <v>25.172194593673538</v>
      </c>
      <c r="E319">
        <f>Eingabemaske!$B$5</f>
        <v>0.745</v>
      </c>
      <c r="F319">
        <f>IF(Eingabemaske!$B$3="horizontal_Breite",Eingabemaske!$B$6,Eingabemaske!$B$7)</f>
        <v>0.5</v>
      </c>
      <c r="G319" s="4">
        <f>Eingabemaske!B$9/3600*(1/(F319*E319))</f>
        <v>5.9656972408650269E-2</v>
      </c>
      <c r="H319" s="4">
        <f t="shared" si="100"/>
        <v>997.01473391181594</v>
      </c>
      <c r="I319" s="6">
        <f t="shared" si="101"/>
        <v>4181.2755813896611</v>
      </c>
      <c r="J319" s="12">
        <f t="shared" si="102"/>
        <v>0.60743226107839521</v>
      </c>
      <c r="K319" s="8">
        <f t="shared" si="103"/>
        <v>0.88711719581011128</v>
      </c>
      <c r="L319" s="10">
        <f t="shared" si="104"/>
        <v>8.9003365256020159E-7</v>
      </c>
      <c r="M319" s="10">
        <f t="shared" si="105"/>
        <v>2.5903381639312035E-4</v>
      </c>
      <c r="N319" s="12">
        <f t="shared" si="106"/>
        <v>6.1082800828565995</v>
      </c>
      <c r="O319" s="1">
        <f t="shared" si="97"/>
        <v>0.71617402556087617</v>
      </c>
      <c r="P319" s="12">
        <f t="shared" si="107"/>
        <v>0.6798029534931076</v>
      </c>
      <c r="Q319" s="10">
        <f>((9.807*Eingabemaske!$B$5^3)/(L319)^2)*M319*C319*N319</f>
        <v>8312525457.6629486</v>
      </c>
      <c r="R319" s="10">
        <f t="shared" si="108"/>
        <v>33523.688162576509</v>
      </c>
      <c r="S319" s="10">
        <f t="shared" si="109"/>
        <v>5953214819.5917387</v>
      </c>
      <c r="T319" s="14">
        <f t="shared" si="98"/>
        <v>962.9733561246519</v>
      </c>
      <c r="U319" s="14">
        <f t="shared" si="110"/>
        <v>294.39396414876552</v>
      </c>
      <c r="V319" s="14">
        <f t="shared" si="111"/>
        <v>222.23730215197972</v>
      </c>
      <c r="W319" s="14">
        <f t="shared" si="112"/>
        <v>312.39527695842725</v>
      </c>
      <c r="X319" s="14">
        <f t="shared" si="113"/>
        <v>982.81693446013924</v>
      </c>
      <c r="Y319" s="14">
        <f t="shared" si="99"/>
        <v>434.20740729323455</v>
      </c>
      <c r="Z319" s="14">
        <f t="shared" si="114"/>
        <v>1193.9894254505186</v>
      </c>
      <c r="AA319" s="14">
        <f t="shared" si="115"/>
        <v>527.50317437823423</v>
      </c>
    </row>
    <row r="320" spans="2:27" x14ac:dyDescent="0.45">
      <c r="B320" s="4">
        <f>Temperaturverlauf!F319-Temperaturverlauf!E319</f>
        <v>0.73875813204579899</v>
      </c>
      <c r="C320" s="4">
        <f t="shared" si="96"/>
        <v>0.73875813204579899</v>
      </c>
      <c r="D320" s="14">
        <f>Temperaturverlauf!F319</f>
        <v>25.133936556547901</v>
      </c>
      <c r="E320">
        <f>Eingabemaske!$B$5</f>
        <v>0.745</v>
      </c>
      <c r="F320">
        <f>IF(Eingabemaske!$B$3="horizontal_Breite",Eingabemaske!$B$6,Eingabemaske!$B$7)</f>
        <v>0.5</v>
      </c>
      <c r="G320" s="4">
        <f>Eingabemaske!B$9/3600*(1/(F320*E320))</f>
        <v>5.9656972408650269E-2</v>
      </c>
      <c r="H320" s="4">
        <f t="shared" si="100"/>
        <v>997.02456741561866</v>
      </c>
      <c r="I320" s="6">
        <f t="shared" si="101"/>
        <v>4181.2913737114295</v>
      </c>
      <c r="J320" s="12">
        <f t="shared" si="102"/>
        <v>0.60736754422573735</v>
      </c>
      <c r="K320" s="8">
        <f t="shared" si="103"/>
        <v>0.88788512266595454</v>
      </c>
      <c r="L320" s="10">
        <f t="shared" si="104"/>
        <v>8.9079346159379932E-7</v>
      </c>
      <c r="M320" s="10">
        <f t="shared" si="105"/>
        <v>2.5866647470755387E-4</v>
      </c>
      <c r="N320" s="12">
        <f t="shared" si="106"/>
        <v>6.1142294421530137</v>
      </c>
      <c r="O320" s="1">
        <f t="shared" si="97"/>
        <v>0.71629095606861815</v>
      </c>
      <c r="P320" s="12">
        <f t="shared" si="107"/>
        <v>0.67993208578535602</v>
      </c>
      <c r="Q320" s="10">
        <f>((9.807*Eingabemaske!$B$5^3)/(L320)^2)*M320*C320*N320</f>
        <v>5970835454.59097</v>
      </c>
      <c r="R320" s="10">
        <f t="shared" si="108"/>
        <v>33495.024069368126</v>
      </c>
      <c r="S320" s="10">
        <f t="shared" si="109"/>
        <v>4276855436.297368</v>
      </c>
      <c r="T320" s="14">
        <f t="shared" si="98"/>
        <v>862.45930066619894</v>
      </c>
      <c r="U320" s="14">
        <f t="shared" si="110"/>
        <v>265.10645768720622</v>
      </c>
      <c r="V320" s="14">
        <f t="shared" si="111"/>
        <v>222.21436845553839</v>
      </c>
      <c r="W320" s="14">
        <f t="shared" si="112"/>
        <v>312.27430455139779</v>
      </c>
      <c r="X320" s="14">
        <f t="shared" si="113"/>
        <v>886.98482436879738</v>
      </c>
      <c r="Y320" s="14">
        <f t="shared" si="99"/>
        <v>421.58890021128428</v>
      </c>
      <c r="Z320" s="14">
        <f t="shared" si="114"/>
        <v>1077.4515890847467</v>
      </c>
      <c r="AA320" s="14">
        <f t="shared" si="115"/>
        <v>512.11882998831436</v>
      </c>
    </row>
    <row r="321" spans="2:27" x14ac:dyDescent="0.45">
      <c r="B321" s="4">
        <f>Temperaturverlauf!F320-Temperaturverlauf!E320</f>
        <v>0.48642931649834154</v>
      </c>
      <c r="C321" s="4">
        <f t="shared" si="96"/>
        <v>0.48642931649834154</v>
      </c>
      <c r="D321" s="14">
        <f>Temperaturverlauf!F320</f>
        <v>25.106998685581132</v>
      </c>
      <c r="E321">
        <f>Eingabemaske!$B$5</f>
        <v>0.745</v>
      </c>
      <c r="F321">
        <f>IF(Eingabemaske!$B$3="horizontal_Breite",Eingabemaske!$B$6,Eingabemaske!$B$7)</f>
        <v>0.5</v>
      </c>
      <c r="G321" s="4">
        <f>Eingabemaske!B$9/3600*(1/(F321*E321))</f>
        <v>5.9656972408650269E-2</v>
      </c>
      <c r="H321" s="4">
        <f t="shared" si="100"/>
        <v>997.03148271785551</v>
      </c>
      <c r="I321" s="6">
        <f t="shared" si="101"/>
        <v>4181.3025356649759</v>
      </c>
      <c r="J321" s="12">
        <f t="shared" si="102"/>
        <v>0.60732196262883476</v>
      </c>
      <c r="K321" s="8">
        <f t="shared" si="103"/>
        <v>0.88842646951197168</v>
      </c>
      <c r="L321" s="10">
        <f t="shared" si="104"/>
        <v>8.9132908932374627E-7</v>
      </c>
      <c r="M321" s="10">
        <f t="shared" si="105"/>
        <v>2.5840767130587818E-4</v>
      </c>
      <c r="N321" s="12">
        <f t="shared" si="106"/>
        <v>6.1184238240558679</v>
      </c>
      <c r="O321" s="1">
        <f t="shared" si="97"/>
        <v>0.71637330553322665</v>
      </c>
      <c r="P321" s="12">
        <f t="shared" si="107"/>
        <v>0.68002303092257999</v>
      </c>
      <c r="Q321" s="10">
        <f>((9.807*Eingabemaske!$B$5^3)/(L321)^2)*M321*C321*N321</f>
        <v>3925486914.390573</v>
      </c>
      <c r="R321" s="10">
        <f t="shared" si="108"/>
        <v>33474.846650915359</v>
      </c>
      <c r="S321" s="10">
        <f t="shared" si="109"/>
        <v>2812114036.6894011</v>
      </c>
      <c r="T321" s="14">
        <f t="shared" si="98"/>
        <v>749.96569058067757</v>
      </c>
      <c r="U321" s="14">
        <f t="shared" si="110"/>
        <v>232.22304775535929</v>
      </c>
      <c r="V321" s="14">
        <f t="shared" si="111"/>
        <v>222.19821370061405</v>
      </c>
      <c r="W321" s="14">
        <f t="shared" si="112"/>
        <v>312.18910337866572</v>
      </c>
      <c r="X321" s="14">
        <f t="shared" si="113"/>
        <v>781.92945673265524</v>
      </c>
      <c r="Y321" s="14">
        <f t="shared" si="99"/>
        <v>409.73704350708027</v>
      </c>
      <c r="Z321" s="14">
        <f t="shared" si="114"/>
        <v>949.76586460034946</v>
      </c>
      <c r="AA321" s="14">
        <f t="shared" si="115"/>
        <v>497.68461084891248</v>
      </c>
    </row>
    <row r="322" spans="2:27" x14ac:dyDescent="0.45">
      <c r="B322" s="4">
        <f>Temperaturverlauf!F321-Temperaturverlauf!E321</f>
        <v>0.27148077383382585</v>
      </c>
      <c r="C322" s="4">
        <f t="shared" si="96"/>
        <v>0.27148077383382585</v>
      </c>
      <c r="D322" s="14">
        <f>Temperaturverlauf!F321</f>
        <v>25.089712696285584</v>
      </c>
      <c r="E322">
        <f>Eingabemaske!$B$5</f>
        <v>0.745</v>
      </c>
      <c r="F322">
        <f>IF(Eingabemaske!$B$3="horizontal_Breite",Eingabemaske!$B$6,Eingabemaske!$B$7)</f>
        <v>0.5</v>
      </c>
      <c r="G322" s="4">
        <f>Eingabemaske!B$9/3600*(1/(F322*E322))</f>
        <v>5.9656972408650269E-2</v>
      </c>
      <c r="H322" s="4">
        <f t="shared" si="100"/>
        <v>997.03591652540433</v>
      </c>
      <c r="I322" s="6">
        <f t="shared" si="101"/>
        <v>4181.3097167648111</v>
      </c>
      <c r="J322" s="12">
        <f t="shared" si="102"/>
        <v>0.60729270698416116</v>
      </c>
      <c r="K322" s="8">
        <f t="shared" si="103"/>
        <v>0.88877413067599775</v>
      </c>
      <c r="L322" s="10">
        <f t="shared" si="104"/>
        <v>8.9167307911914475E-7</v>
      </c>
      <c r="M322" s="10">
        <f t="shared" si="105"/>
        <v>2.5824153028384357E-4</v>
      </c>
      <c r="N322" s="12">
        <f t="shared" si="106"/>
        <v>6.1211176966257188</v>
      </c>
      <c r="O322" s="1">
        <f t="shared" si="97"/>
        <v>0.71642615667943277</v>
      </c>
      <c r="P322" s="12">
        <f t="shared" si="107"/>
        <v>0.68008139975879034</v>
      </c>
      <c r="Q322" s="10">
        <f>((9.807*Eingabemaske!$B$5^3)/(L322)^2)*M322*C322*N322</f>
        <v>2188716838.0638661</v>
      </c>
      <c r="R322" s="10">
        <f t="shared" si="108"/>
        <v>33461.901122925934</v>
      </c>
      <c r="S322" s="10">
        <f t="shared" si="109"/>
        <v>1568053992.3536561</v>
      </c>
      <c r="T322" s="14">
        <f t="shared" si="98"/>
        <v>617.28267861888162</v>
      </c>
      <c r="U322" s="14">
        <f t="shared" si="110"/>
        <v>193.26107251496092</v>
      </c>
      <c r="V322" s="14">
        <f t="shared" si="111"/>
        <v>222.18784421074395</v>
      </c>
      <c r="W322" s="14">
        <f t="shared" si="112"/>
        <v>312.13441978579692</v>
      </c>
      <c r="X322" s="14">
        <f t="shared" si="113"/>
        <v>663.01276898953518</v>
      </c>
      <c r="Y322" s="14">
        <f t="shared" si="99"/>
        <v>398.87445580301829</v>
      </c>
      <c r="Z322" s="14">
        <f t="shared" si="114"/>
        <v>805.28563848943827</v>
      </c>
      <c r="AA322" s="14">
        <f t="shared" si="115"/>
        <v>484.46709602289826</v>
      </c>
    </row>
    <row r="323" spans="2:27" x14ac:dyDescent="0.45">
      <c r="B323" s="4">
        <f>Temperaturverlauf!F322-Temperaturverlauf!E322</f>
        <v>9.5582746372222971E-2</v>
      </c>
      <c r="C323" s="4">
        <f t="shared" si="96"/>
        <v>9.5582746372222971E-2</v>
      </c>
      <c r="D323" s="14">
        <f>Temperaturverlauf!F322</f>
        <v>25.080366769890674</v>
      </c>
      <c r="E323">
        <f>Eingabemaske!$B$5</f>
        <v>0.745</v>
      </c>
      <c r="F323">
        <f>IF(Eingabemaske!$B$3="horizontal_Breite",Eingabemaske!$B$6,Eingabemaske!$B$7)</f>
        <v>0.5</v>
      </c>
      <c r="G323" s="4">
        <f>Eingabemaske!B$9/3600*(1/(F323*E323))</f>
        <v>5.9656972408650269E-2</v>
      </c>
      <c r="H323" s="4">
        <f t="shared" si="100"/>
        <v>997.03831251402335</v>
      </c>
      <c r="I323" s="6">
        <f t="shared" si="101"/>
        <v>4181.3136053594944</v>
      </c>
      <c r="J323" s="12">
        <f t="shared" si="102"/>
        <v>0.60727688753144637</v>
      </c>
      <c r="K323" s="8">
        <f t="shared" si="103"/>
        <v>0.88896219000581156</v>
      </c>
      <c r="L323" s="10">
        <f t="shared" si="104"/>
        <v>8.9185915300747448E-7</v>
      </c>
      <c r="M323" s="10">
        <f t="shared" si="105"/>
        <v>2.58151681752174E-4</v>
      </c>
      <c r="N323" s="12">
        <f t="shared" si="106"/>
        <v>6.1225749427959837</v>
      </c>
      <c r="O323" s="1">
        <f t="shared" si="97"/>
        <v>0.71645473391826175</v>
      </c>
      <c r="P323" s="12">
        <f t="shared" si="107"/>
        <v>0.68011296082440631</v>
      </c>
      <c r="Q323" s="10">
        <f>((9.807*Eingabemaske!$B$5^3)/(L323)^2)*M323*C323*N323</f>
        <v>770195575.33847308</v>
      </c>
      <c r="R323" s="10">
        <f t="shared" si="108"/>
        <v>33454.902676809834</v>
      </c>
      <c r="S323" s="10">
        <f t="shared" si="109"/>
        <v>551810265.99414825</v>
      </c>
      <c r="T323" s="14">
        <f t="shared" si="98"/>
        <v>435.80647483230632</v>
      </c>
      <c r="U323" s="14">
        <f t="shared" si="110"/>
        <v>139.54058871260597</v>
      </c>
      <c r="V323" s="14">
        <f t="shared" si="111"/>
        <v>222.1822368120219</v>
      </c>
      <c r="W323" s="14">
        <f t="shared" si="112"/>
        <v>312.10485099020127</v>
      </c>
      <c r="X323" s="14">
        <f t="shared" si="113"/>
        <v>518.01323658818626</v>
      </c>
      <c r="Y323" s="14">
        <f t="shared" si="99"/>
        <v>389.18528723478715</v>
      </c>
      <c r="Z323" s="14">
        <f t="shared" si="114"/>
        <v>629.15493203072901</v>
      </c>
      <c r="AA323" s="14">
        <f t="shared" si="115"/>
        <v>472.686459809947</v>
      </c>
    </row>
    <row r="324" spans="2:27" x14ac:dyDescent="0.45">
      <c r="B324" s="4">
        <f>Temperaturverlauf!F323-Temperaturverlauf!E323</f>
        <v>0.83971638254770298</v>
      </c>
      <c r="C324" s="4">
        <f t="shared" ref="C324:C339" si="116">IF(B324&lt;0,B324*-1,B324)</f>
        <v>0.83971638254770298</v>
      </c>
      <c r="D324" s="14">
        <f>Temperaturverlauf!F323</f>
        <v>25.957092302204352</v>
      </c>
      <c r="E324">
        <f>Eingabemaske!$B$5</f>
        <v>0.745</v>
      </c>
      <c r="F324">
        <f>IF(Eingabemaske!$B$3="horizontal_Breite",Eingabemaske!$B$6,Eingabemaske!$B$7)</f>
        <v>0.5</v>
      </c>
      <c r="G324" s="4">
        <f>Eingabemaske!B$9/3600*(1/(F324*E324))</f>
        <v>5.9656972408650269E-2</v>
      </c>
      <c r="H324" s="4">
        <f t="shared" si="100"/>
        <v>996.80985499663745</v>
      </c>
      <c r="I324" s="6">
        <f t="shared" si="101"/>
        <v>4180.9669591688735</v>
      </c>
      <c r="J324" s="12">
        <f t="shared" si="102"/>
        <v>0.60875487356675551</v>
      </c>
      <c r="K324" s="8">
        <f t="shared" si="103"/>
        <v>0.87159520336194574</v>
      </c>
      <c r="L324" s="10">
        <f t="shared" si="104"/>
        <v>8.7467695947031761E-7</v>
      </c>
      <c r="M324" s="10">
        <f t="shared" si="105"/>
        <v>2.6651403103044035E-4</v>
      </c>
      <c r="N324" s="12">
        <f t="shared" si="106"/>
        <v>5.9881723826133904</v>
      </c>
      <c r="O324" s="1">
        <f t="shared" ref="O324:O339" si="117">((1+(0.332/N324)^(11/20)))^(-20/11)</f>
        <v>0.71378151317155514</v>
      </c>
      <c r="P324" s="12">
        <f t="shared" si="107"/>
        <v>0.67716167703320551</v>
      </c>
      <c r="Q324" s="10">
        <f>((9.807*Eingabemaske!$B$5^3)/(L324)^2)*M324*C324*N324</f>
        <v>7103242125.5357838</v>
      </c>
      <c r="R324" s="10">
        <f t="shared" si="108"/>
        <v>34113.690499229648</v>
      </c>
      <c r="S324" s="10">
        <f t="shared" si="109"/>
        <v>5070162912.7888651</v>
      </c>
      <c r="T324" s="14">
        <f t="shared" ref="T324:T339" si="118">IF(S324&gt;7*10^4,(0.15*S324)^(1/3),(0.766*S324)^(1/5))</f>
        <v>912.79038711154635</v>
      </c>
      <c r="U324" s="14">
        <f t="shared" si="110"/>
        <v>279.7321635661242</v>
      </c>
      <c r="V324" s="14">
        <f t="shared" si="111"/>
        <v>222.70528831709285</v>
      </c>
      <c r="W324" s="14">
        <f t="shared" si="112"/>
        <v>314.86859388880646</v>
      </c>
      <c r="X324" s="14">
        <f t="shared" si="113"/>
        <v>935.1861416962314</v>
      </c>
      <c r="Y324" s="14">
        <f t="shared" ref="Y324:Y339" si="119">((SQRT(V324^2+W324^2))^3+U324^3)^(1/3)</f>
        <v>429.54212946537632</v>
      </c>
      <c r="Z324" s="14">
        <f t="shared" si="114"/>
        <v>1138.5982428993425</v>
      </c>
      <c r="AA324" s="14">
        <f t="shared" si="115"/>
        <v>522.97172942858015</v>
      </c>
    </row>
    <row r="325" spans="2:27" x14ac:dyDescent="0.45">
      <c r="B325" s="4">
        <f>Temperaturverlauf!F324-Temperaturverlauf!E324</f>
        <v>1.5921637706770078</v>
      </c>
      <c r="C325" s="4">
        <f t="shared" si="116"/>
        <v>1.5921637706770078</v>
      </c>
      <c r="D325" s="14">
        <f>Temperaturverlauf!F324</f>
        <v>26.80590269743902</v>
      </c>
      <c r="E325">
        <f>Eingabemaske!$B$5</f>
        <v>0.745</v>
      </c>
      <c r="F325">
        <f>IF(Eingabemaske!$B$3="horizontal_Breite",Eingabemaske!$B$6,Eingabemaske!$B$7)</f>
        <v>0.5</v>
      </c>
      <c r="G325" s="4">
        <f>Eingabemaske!B$9/3600*(1/(F325*E325))</f>
        <v>5.9656972408650269E-2</v>
      </c>
      <c r="H325" s="4">
        <f t="shared" si="100"/>
        <v>996.58162953981503</v>
      </c>
      <c r="I325" s="6">
        <f t="shared" si="101"/>
        <v>4180.665238146029</v>
      </c>
      <c r="J325" s="12">
        <f t="shared" si="102"/>
        <v>0.61017407696188775</v>
      </c>
      <c r="K325" s="8">
        <f t="shared" si="103"/>
        <v>0.85529484202386163</v>
      </c>
      <c r="L325" s="10">
        <f t="shared" si="104"/>
        <v>8.5855253009116784E-7</v>
      </c>
      <c r="M325" s="10">
        <f t="shared" si="105"/>
        <v>2.7448567186270716E-4</v>
      </c>
      <c r="N325" s="12">
        <f t="shared" si="106"/>
        <v>5.8623452303504964</v>
      </c>
      <c r="O325" s="1">
        <f t="shared" si="117"/>
        <v>0.71120787897536375</v>
      </c>
      <c r="P325" s="12">
        <f t="shared" si="107"/>
        <v>0.67432236165200854</v>
      </c>
      <c r="Q325" s="10">
        <f>((9.807*Eingabemaske!$B$5^3)/(L325)^2)*M325*C325*N325</f>
        <v>14094512386.925362</v>
      </c>
      <c r="R325" s="10">
        <f t="shared" si="108"/>
        <v>34755.875901076586</v>
      </c>
      <c r="S325" s="10">
        <f t="shared" si="109"/>
        <v>10024128259.897179</v>
      </c>
      <c r="T325" s="14">
        <f t="shared" si="118"/>
        <v>1145.6341685008945</v>
      </c>
      <c r="U325" s="14">
        <f t="shared" si="110"/>
        <v>347.3141479042913</v>
      </c>
      <c r="V325" s="14">
        <f t="shared" si="111"/>
        <v>223.2060669940654</v>
      </c>
      <c r="W325" s="14">
        <f t="shared" si="112"/>
        <v>317.52507822438156</v>
      </c>
      <c r="X325" s="14">
        <f t="shared" si="113"/>
        <v>1160.2952108439988</v>
      </c>
      <c r="Y325" s="14">
        <f t="shared" si="119"/>
        <v>464.72180674119795</v>
      </c>
      <c r="Z325" s="14">
        <f t="shared" si="114"/>
        <v>1415.9641185600717</v>
      </c>
      <c r="AA325" s="14">
        <f t="shared" si="115"/>
        <v>567.12239894474249</v>
      </c>
    </row>
    <row r="326" spans="2:27" x14ac:dyDescent="0.45">
      <c r="B326" s="4">
        <f>Temperaturverlauf!F325-Temperaturverlauf!E325</f>
        <v>2.3516111128474861</v>
      </c>
      <c r="C326" s="4">
        <f t="shared" si="116"/>
        <v>2.3516111128474861</v>
      </c>
      <c r="D326" s="14">
        <f>Temperaturverlauf!F325</f>
        <v>27.623835359913578</v>
      </c>
      <c r="E326">
        <f>Eingabemaske!$B$5</f>
        <v>0.745</v>
      </c>
      <c r="F326">
        <f>IF(Eingabemaske!$B$3="horizontal_Breite",Eingabemaske!$B$6,Eingabemaske!$B$7)</f>
        <v>0.5</v>
      </c>
      <c r="G326" s="4">
        <f>Eingabemaske!B$9/3600*(1/(F326*E326))</f>
        <v>5.9656972408650269E-2</v>
      </c>
      <c r="H326" s="4">
        <f t="shared" si="100"/>
        <v>996.35525046391956</v>
      </c>
      <c r="I326" s="6">
        <f t="shared" si="101"/>
        <v>4180.4046597161532</v>
      </c>
      <c r="J326" s="12">
        <f t="shared" si="102"/>
        <v>0.6115305373842792</v>
      </c>
      <c r="K326" s="8">
        <f t="shared" si="103"/>
        <v>0.84004555557989513</v>
      </c>
      <c r="L326" s="10">
        <f t="shared" si="104"/>
        <v>8.4346979932517212E-7</v>
      </c>
      <c r="M326" s="10">
        <f t="shared" si="105"/>
        <v>2.8205554013869155E-4</v>
      </c>
      <c r="N326" s="12">
        <f t="shared" si="106"/>
        <v>5.7449192043433444</v>
      </c>
      <c r="O326" s="1">
        <f t="shared" si="117"/>
        <v>0.70874121371959986</v>
      </c>
      <c r="P326" s="12">
        <f t="shared" si="107"/>
        <v>0.67160293080738198</v>
      </c>
      <c r="Q326" s="10">
        <f>((9.807*Eingabemaske!$B$5^3)/(L326)^2)*M326*C326*N326</f>
        <v>21719507981.665951</v>
      </c>
      <c r="R326" s="10">
        <f t="shared" si="108"/>
        <v>35378.758503821817</v>
      </c>
      <c r="S326" s="10">
        <f t="shared" si="109"/>
        <v>15393510448.318462</v>
      </c>
      <c r="T326" s="14">
        <f t="shared" si="118"/>
        <v>1321.73069724222</v>
      </c>
      <c r="U326" s="14">
        <f t="shared" si="110"/>
        <v>398.18401657644876</v>
      </c>
      <c r="V326" s="14">
        <f t="shared" si="111"/>
        <v>223.68353395120971</v>
      </c>
      <c r="W326" s="14">
        <f t="shared" si="112"/>
        <v>320.06714538263446</v>
      </c>
      <c r="X326" s="14">
        <f t="shared" si="113"/>
        <v>1332.9950077555354</v>
      </c>
      <c r="Y326" s="14">
        <f t="shared" si="119"/>
        <v>496.87671369785238</v>
      </c>
      <c r="Z326" s="14">
        <f t="shared" si="114"/>
        <v>1630.3343068466081</v>
      </c>
      <c r="AA326" s="14">
        <f t="shared" si="115"/>
        <v>607.71056748276465</v>
      </c>
    </row>
    <row r="327" spans="2:27" x14ac:dyDescent="0.45">
      <c r="B327" s="4">
        <f>Temperaturverlauf!F326-Temperaturverlauf!E326</f>
        <v>3.1171319084430564</v>
      </c>
      <c r="C327" s="4">
        <f t="shared" si="116"/>
        <v>3.1171319084430564</v>
      </c>
      <c r="D327" s="14">
        <f>Temperaturverlauf!F326</f>
        <v>28.408963088966349</v>
      </c>
      <c r="E327">
        <f>Eingabemaske!$B$5</f>
        <v>0.745</v>
      </c>
      <c r="F327">
        <f>IF(Eingabemaske!$B$3="horizontal_Breite",Eingabemaske!$B$6,Eingabemaske!$B$7)</f>
        <v>0.5</v>
      </c>
      <c r="G327" s="4">
        <f>Eingabemaske!B$9/3600*(1/(F327*E327))</f>
        <v>5.9656972408650269E-2</v>
      </c>
      <c r="H327" s="4">
        <f t="shared" si="100"/>
        <v>996.13207715681369</v>
      </c>
      <c r="I327" s="6">
        <f t="shared" si="101"/>
        <v>4180.1812279180294</v>
      </c>
      <c r="J327" s="12">
        <f t="shared" si="102"/>
        <v>0.61282215052961453</v>
      </c>
      <c r="K327" s="8">
        <f t="shared" si="103"/>
        <v>0.82581394904140115</v>
      </c>
      <c r="L327" s="10">
        <f t="shared" si="104"/>
        <v>8.2939516871760546E-7</v>
      </c>
      <c r="M327" s="10">
        <f t="shared" si="105"/>
        <v>2.8922206359475934E-4</v>
      </c>
      <c r="N327" s="12">
        <f t="shared" si="106"/>
        <v>5.635586014276555</v>
      </c>
      <c r="O327" s="1">
        <f t="shared" si="117"/>
        <v>0.70638569780140448</v>
      </c>
      <c r="P327" s="12">
        <f t="shared" si="107"/>
        <v>0.66900775921541311</v>
      </c>
      <c r="Q327" s="10">
        <f>((9.807*Eingabemaske!$B$5^3)/(L327)^2)*M327*C327*N327</f>
        <v>29950748134.660801</v>
      </c>
      <c r="R327" s="10">
        <f t="shared" si="108"/>
        <v>35980.394803997347</v>
      </c>
      <c r="S327" s="10">
        <f t="shared" si="109"/>
        <v>21156780120.776482</v>
      </c>
      <c r="T327" s="14">
        <f t="shared" si="118"/>
        <v>1469.5361607692378</v>
      </c>
      <c r="U327" s="14">
        <f t="shared" si="110"/>
        <v>440.7475238379447</v>
      </c>
      <c r="V327" s="14">
        <f t="shared" si="111"/>
        <v>224.13726547939274</v>
      </c>
      <c r="W327" s="14">
        <f t="shared" si="112"/>
        <v>322.49097175892234</v>
      </c>
      <c r="X327" s="14">
        <f t="shared" si="113"/>
        <v>1478.827153675117</v>
      </c>
      <c r="Y327" s="14">
        <f t="shared" si="119"/>
        <v>526.79564116377162</v>
      </c>
      <c r="Z327" s="14">
        <f t="shared" si="114"/>
        <v>1812.5160731535479</v>
      </c>
      <c r="AA327" s="14">
        <f t="shared" si="115"/>
        <v>645.66407541521926</v>
      </c>
    </row>
    <row r="328" spans="2:27" x14ac:dyDescent="0.45">
      <c r="B328" s="4">
        <f>Temperaturverlauf!F327-Temperaturverlauf!E327</f>
        <v>3.8875321425000138</v>
      </c>
      <c r="C328" s="4">
        <f t="shared" si="116"/>
        <v>3.8875321425000138</v>
      </c>
      <c r="D328" s="14">
        <f>Temperaturverlauf!F327</f>
        <v>29.159756389566105</v>
      </c>
      <c r="E328">
        <f>Eingabemaske!$B$5</f>
        <v>0.745</v>
      </c>
      <c r="F328">
        <f>IF(Eingabemaske!$B$3="horizontal_Breite",Eingabemaske!$B$6,Eingabemaske!$B$7)</f>
        <v>0.5</v>
      </c>
      <c r="G328" s="4">
        <f>Eingabemaske!B$9/3600*(1/(F328*E328))</f>
        <v>5.9656972408650269E-2</v>
      </c>
      <c r="H328" s="4">
        <f t="shared" si="100"/>
        <v>995.9133569521855</v>
      </c>
      <c r="I328" s="6">
        <f t="shared" si="101"/>
        <v>4179.9910650550391</v>
      </c>
      <c r="J328" s="12">
        <f t="shared" si="102"/>
        <v>0.61404755212667084</v>
      </c>
      <c r="K328" s="8">
        <f t="shared" si="103"/>
        <v>0.81256267849349628</v>
      </c>
      <c r="L328" s="10">
        <f t="shared" si="104"/>
        <v>8.1629124196340142E-7</v>
      </c>
      <c r="M328" s="10">
        <f t="shared" si="105"/>
        <v>2.9598673140958994E-4</v>
      </c>
      <c r="N328" s="12">
        <f t="shared" si="106"/>
        <v>5.5340113185756064</v>
      </c>
      <c r="O328" s="1">
        <f t="shared" si="117"/>
        <v>0.70414430037411124</v>
      </c>
      <c r="P328" s="12">
        <f t="shared" si="107"/>
        <v>0.66653988484185489</v>
      </c>
      <c r="Q328" s="10">
        <f>((9.807*Eingabemaske!$B$5^3)/(L328)^2)*M328*C328*N328</f>
        <v>38752613626.585144</v>
      </c>
      <c r="R328" s="10">
        <f t="shared" si="108"/>
        <v>36559.133977981699</v>
      </c>
      <c r="S328" s="10">
        <f t="shared" si="109"/>
        <v>27287432009.760048</v>
      </c>
      <c r="T328" s="14">
        <f t="shared" si="118"/>
        <v>1599.6242348645521</v>
      </c>
      <c r="U328" s="14">
        <f t="shared" si="110"/>
        <v>478.12007468216757</v>
      </c>
      <c r="V328" s="14">
        <f t="shared" si="111"/>
        <v>224.56705491452263</v>
      </c>
      <c r="W328" s="14">
        <f t="shared" si="112"/>
        <v>324.79399349005229</v>
      </c>
      <c r="X328" s="14">
        <f t="shared" si="113"/>
        <v>1607.604859455794</v>
      </c>
      <c r="Y328" s="14">
        <f t="shared" si="119"/>
        <v>554.90514813566676</v>
      </c>
      <c r="Z328" s="14">
        <f t="shared" si="114"/>
        <v>1974.2916574715421</v>
      </c>
      <c r="AA328" s="14">
        <f t="shared" si="115"/>
        <v>681.47629575038764</v>
      </c>
    </row>
    <row r="329" spans="2:27" x14ac:dyDescent="0.45">
      <c r="B329" s="4">
        <f>Temperaturverlauf!F328-Temperaturverlauf!E328</f>
        <v>4.6612066440864588</v>
      </c>
      <c r="C329" s="4">
        <f t="shared" si="116"/>
        <v>4.6612066440864588</v>
      </c>
      <c r="D329" s="14">
        <f>Temperaturverlauf!F328</f>
        <v>29.874945570848471</v>
      </c>
      <c r="E329">
        <f>Eingabemaske!$B$5</f>
        <v>0.745</v>
      </c>
      <c r="F329">
        <f>IF(Eingabemaske!$B$3="horizontal_Breite",Eingabemaske!$B$6,Eingabemaske!$B$7)</f>
        <v>0.5</v>
      </c>
      <c r="G329" s="4">
        <f>Eingabemaske!B$9/3600*(1/(F329*E329))</f>
        <v>5.9656972408650269E-2</v>
      </c>
      <c r="H329" s="4">
        <f t="shared" si="100"/>
        <v>995.70024858131274</v>
      </c>
      <c r="I329" s="6">
        <f t="shared" si="101"/>
        <v>4179.8304917119331</v>
      </c>
      <c r="J329" s="12">
        <f t="shared" si="102"/>
        <v>0.61520585947950879</v>
      </c>
      <c r="K329" s="8">
        <f t="shared" si="103"/>
        <v>0.80025362226225738</v>
      </c>
      <c r="L329" s="10">
        <f t="shared" si="104"/>
        <v>8.0411994681884802E-7</v>
      </c>
      <c r="M329" s="10">
        <f t="shared" si="105"/>
        <v>3.0235263178589441E-4</v>
      </c>
      <c r="N329" s="12">
        <f t="shared" si="106"/>
        <v>5.4398591801919718</v>
      </c>
      <c r="O329" s="1">
        <f t="shared" si="117"/>
        <v>0.70201922500615976</v>
      </c>
      <c r="P329" s="12">
        <f t="shared" si="107"/>
        <v>0.66420150470560924</v>
      </c>
      <c r="Q329" s="10">
        <f>((9.807*Eingabemaske!$B$5^3)/(L329)^2)*M329*C329*N329</f>
        <v>48079848493.264679</v>
      </c>
      <c r="R329" s="10">
        <f t="shared" si="108"/>
        <v>37113.52289101854</v>
      </c>
      <c r="S329" s="10">
        <f t="shared" si="109"/>
        <v>33752977977.655247</v>
      </c>
      <c r="T329" s="14">
        <f t="shared" si="118"/>
        <v>1717.1218650622477</v>
      </c>
      <c r="U329" s="14">
        <f t="shared" si="110"/>
        <v>511.8110473029617</v>
      </c>
      <c r="V329" s="14">
        <f t="shared" si="111"/>
        <v>224.97282166386273</v>
      </c>
      <c r="W329" s="14">
        <f t="shared" si="112"/>
        <v>326.97443527351953</v>
      </c>
      <c r="X329" s="14">
        <f t="shared" si="113"/>
        <v>1724.1610410489877</v>
      </c>
      <c r="Y329" s="14">
        <f t="shared" si="119"/>
        <v>581.46081712421517</v>
      </c>
      <c r="Z329" s="14">
        <f t="shared" si="114"/>
        <v>2121.4279502792542</v>
      </c>
      <c r="AA329" s="14">
        <f t="shared" si="115"/>
        <v>715.4362035051206</v>
      </c>
    </row>
    <row r="330" spans="2:27" x14ac:dyDescent="0.45">
      <c r="B330" s="4">
        <f>Temperaturverlauf!F329-Temperaturverlauf!E329</f>
        <v>5.4361022956591967</v>
      </c>
      <c r="C330" s="4">
        <f t="shared" si="116"/>
        <v>5.4361022956591967</v>
      </c>
      <c r="D330" s="14">
        <f>Temperaturverlauf!F329</f>
        <v>30.553478215315849</v>
      </c>
      <c r="E330">
        <f>Eingabemaske!$B$5</f>
        <v>0.745</v>
      </c>
      <c r="F330">
        <f>IF(Eingabemaske!$B$3="horizontal_Breite",Eingabemaske!$B$6,Eingabemaske!$B$7)</f>
        <v>0.5</v>
      </c>
      <c r="G330" s="4">
        <f>Eingabemaske!B$9/3600*(1/(F330*E330))</f>
        <v>5.9656972408650269E-2</v>
      </c>
      <c r="H330" s="4">
        <f t="shared" si="100"/>
        <v>995.49382379671897</v>
      </c>
      <c r="I330" s="6">
        <f t="shared" si="101"/>
        <v>4179.6960552434903</v>
      </c>
      <c r="J330" s="12">
        <f t="shared" si="102"/>
        <v>0.61629657693352136</v>
      </c>
      <c r="K330" s="8">
        <f t="shared" si="103"/>
        <v>0.78884894639095415</v>
      </c>
      <c r="L330" s="10">
        <f t="shared" si="104"/>
        <v>7.9284357461862717E-7</v>
      </c>
      <c r="M330" s="10">
        <f t="shared" si="105"/>
        <v>3.0832395509889537E-4</v>
      </c>
      <c r="N330" s="12">
        <f t="shared" si="106"/>
        <v>5.352800120139964</v>
      </c>
      <c r="O330" s="1">
        <f t="shared" si="117"/>
        <v>0.70001205912182962</v>
      </c>
      <c r="P330" s="12">
        <f t="shared" si="107"/>
        <v>0.66199414281025704</v>
      </c>
      <c r="Q330" s="10">
        <f>((9.807*Eingabemaske!$B$5^3)/(L330)^2)*M330*C330*N330</f>
        <v>57876983410.402206</v>
      </c>
      <c r="R330" s="10">
        <f t="shared" si="108"/>
        <v>37642.281105228096</v>
      </c>
      <c r="S330" s="10">
        <f t="shared" si="109"/>
        <v>40514586332.875618</v>
      </c>
      <c r="T330" s="14">
        <f t="shared" si="118"/>
        <v>1824.8796267569276</v>
      </c>
      <c r="U330" s="14">
        <f t="shared" si="110"/>
        <v>542.6599938921355</v>
      </c>
      <c r="V330" s="14">
        <f t="shared" si="111"/>
        <v>225.35457973162485</v>
      </c>
      <c r="W330" s="14">
        <f t="shared" si="112"/>
        <v>329.03114753313099</v>
      </c>
      <c r="X330" s="14">
        <f t="shared" si="113"/>
        <v>1831.2065175445493</v>
      </c>
      <c r="Y330" s="14">
        <f t="shared" si="119"/>
        <v>606.6220228933405</v>
      </c>
      <c r="Z330" s="14">
        <f t="shared" si="114"/>
        <v>2257.1326168421201</v>
      </c>
      <c r="AA330" s="14">
        <f t="shared" si="115"/>
        <v>747.71815240330795</v>
      </c>
    </row>
    <row r="331" spans="2:27" x14ac:dyDescent="0.45">
      <c r="B331" s="4">
        <f>Temperaturverlauf!F330-Temperaturverlauf!E330</f>
        <v>6.2097262156495496</v>
      </c>
      <c r="C331" s="4">
        <f t="shared" si="116"/>
        <v>6.2097262156495496</v>
      </c>
      <c r="D331" s="14">
        <f>Temperaturverlauf!F330</f>
        <v>31.194510239168</v>
      </c>
      <c r="E331">
        <f>Eingabemaske!$B$5</f>
        <v>0.745</v>
      </c>
      <c r="F331">
        <f>IF(Eingabemaske!$B$3="horizontal_Breite",Eingabemaske!$B$6,Eingabemaske!$B$7)</f>
        <v>0.5</v>
      </c>
      <c r="G331" s="4">
        <f>Eingabemaske!B$9/3600*(1/(F331*E331))</f>
        <v>5.9656972408650269E-2</v>
      </c>
      <c r="H331" s="4">
        <f t="shared" si="100"/>
        <v>995.29506151179226</v>
      </c>
      <c r="I331" s="6">
        <f t="shared" si="101"/>
        <v>4179.5845404118172</v>
      </c>
      <c r="J331" s="12">
        <f t="shared" si="102"/>
        <v>0.61731955866459587</v>
      </c>
      <c r="K331" s="8">
        <f t="shared" si="103"/>
        <v>0.77831142870682157</v>
      </c>
      <c r="L331" s="10">
        <f t="shared" si="104"/>
        <v>7.8242508784488674E-7</v>
      </c>
      <c r="M331" s="10">
        <f t="shared" si="105"/>
        <v>3.1390583969449087E-4</v>
      </c>
      <c r="N331" s="12">
        <f t="shared" si="106"/>
        <v>5.2725134172968495</v>
      </c>
      <c r="O331" s="1">
        <f t="shared" si="117"/>
        <v>0.69812381908072563</v>
      </c>
      <c r="P331" s="12">
        <f t="shared" si="107"/>
        <v>0.65991870250823437</v>
      </c>
      <c r="Q331" s="10">
        <f>((9.807*Eingabemaske!$B$5^3)/(L331)^2)*M331*C331*N331</f>
        <v>68078346712.915543</v>
      </c>
      <c r="R331" s="10">
        <f t="shared" si="108"/>
        <v>38144.30049018401</v>
      </c>
      <c r="S331" s="10">
        <f t="shared" si="109"/>
        <v>47527115403.922363</v>
      </c>
      <c r="T331" s="14">
        <f t="shared" si="118"/>
        <v>1924.6166491899153</v>
      </c>
      <c r="U331" s="14">
        <f t="shared" si="110"/>
        <v>571.17400869973369</v>
      </c>
      <c r="V331" s="14">
        <f t="shared" si="111"/>
        <v>225.71242741542525</v>
      </c>
      <c r="W331" s="14">
        <f t="shared" si="112"/>
        <v>330.96355256582086</v>
      </c>
      <c r="X331" s="14">
        <f t="shared" si="113"/>
        <v>1930.3847491038694</v>
      </c>
      <c r="Y331" s="14">
        <f t="shared" si="119"/>
        <v>630.48896881737585</v>
      </c>
      <c r="Z331" s="14">
        <f t="shared" si="114"/>
        <v>2383.3285227393344</v>
      </c>
      <c r="AA331" s="14">
        <f t="shared" si="115"/>
        <v>778.42634394647723</v>
      </c>
    </row>
    <row r="332" spans="2:27" x14ac:dyDescent="0.45">
      <c r="B332" s="4">
        <f>Temperaturverlauf!F331-Temperaturverlauf!E331</f>
        <v>6.9791792678895419</v>
      </c>
      <c r="C332" s="4">
        <f t="shared" si="116"/>
        <v>6.9791792678895419</v>
      </c>
      <c r="D332" s="14">
        <f>Temperaturverlauf!F331</f>
        <v>31.797411190341304</v>
      </c>
      <c r="E332">
        <f>Eingabemaske!$B$5</f>
        <v>0.745</v>
      </c>
      <c r="F332">
        <f>IF(Eingabemaske!$B$3="horizontal_Breite",Eingabemaske!$B$6,Eingabemaske!$B$7)</f>
        <v>0.5</v>
      </c>
      <c r="G332" s="4">
        <f>Eingabemaske!B$9/3600*(1/(F332*E332))</f>
        <v>5.9656972408650269E-2</v>
      </c>
      <c r="H332" s="4">
        <f t="shared" si="100"/>
        <v>995.10483897499455</v>
      </c>
      <c r="I332" s="6">
        <f t="shared" si="101"/>
        <v>4179.4929727068302</v>
      </c>
      <c r="J332" s="12">
        <f t="shared" si="102"/>
        <v>0.61827499563744781</v>
      </c>
      <c r="K332" s="8">
        <f t="shared" si="103"/>
        <v>0.76860446919867065</v>
      </c>
      <c r="L332" s="10">
        <f t="shared" si="104"/>
        <v>7.7282811899001843E-7</v>
      </c>
      <c r="M332" s="10">
        <f t="shared" si="105"/>
        <v>3.1910436495721225E-4</v>
      </c>
      <c r="N332" s="12">
        <f t="shared" si="106"/>
        <v>5.198686991465892</v>
      </c>
      <c r="O332" s="1">
        <f t="shared" si="117"/>
        <v>0.69635495087811861</v>
      </c>
      <c r="P332" s="12">
        <f t="shared" si="107"/>
        <v>0.65797546966075771</v>
      </c>
      <c r="Q332" s="10">
        <f>((9.807*Eingabemaske!$B$5^3)/(L332)^2)*M332*C332*N332</f>
        <v>78608576407.260345</v>
      </c>
      <c r="R332" s="10">
        <f t="shared" si="108"/>
        <v>38618.655174057298</v>
      </c>
      <c r="S332" s="10">
        <f t="shared" si="109"/>
        <v>54739471362.676613</v>
      </c>
      <c r="T332" s="14">
        <f t="shared" si="118"/>
        <v>2017.4244782876231</v>
      </c>
      <c r="U332" s="14">
        <f t="shared" si="110"/>
        <v>597.67594702463475</v>
      </c>
      <c r="V332" s="14">
        <f t="shared" si="111"/>
        <v>226.04654616141002</v>
      </c>
      <c r="W332" s="14">
        <f t="shared" si="112"/>
        <v>332.77163735887473</v>
      </c>
      <c r="X332" s="14">
        <f t="shared" si="113"/>
        <v>2022.7424318262135</v>
      </c>
      <c r="Y332" s="14">
        <f t="shared" si="119"/>
        <v>653.12364891127913</v>
      </c>
      <c r="Z332" s="14">
        <f t="shared" si="114"/>
        <v>2501.2221364260654</v>
      </c>
      <c r="AA332" s="14">
        <f t="shared" si="115"/>
        <v>807.62004236267023</v>
      </c>
    </row>
    <row r="333" spans="2:27" x14ac:dyDescent="0.45">
      <c r="B333" s="4">
        <f>Temperaturverlauf!F332-Temperaturverlauf!E332</f>
        <v>7.7412061725856454</v>
      </c>
      <c r="C333" s="4">
        <f t="shared" si="116"/>
        <v>7.7412061725856454</v>
      </c>
      <c r="D333" s="14">
        <f>Temperaturverlauf!F332</f>
        <v>32.361775541668436</v>
      </c>
      <c r="E333">
        <f>Eingabemaske!$B$5</f>
        <v>0.745</v>
      </c>
      <c r="F333">
        <f>IF(Eingabemaske!$B$3="horizontal_Breite",Eingabemaske!$B$6,Eingabemaske!$B$7)</f>
        <v>0.5</v>
      </c>
      <c r="G333" s="4">
        <f>Eingabemaske!B$9/3600*(1/(F333*E333))</f>
        <v>5.9656972408650269E-2</v>
      </c>
      <c r="H333" s="4">
        <f t="shared" si="100"/>
        <v>994.92392203286454</v>
      </c>
      <c r="I333" s="6">
        <f t="shared" si="101"/>
        <v>4179.4186183046331</v>
      </c>
      <c r="J333" s="12">
        <f t="shared" si="102"/>
        <v>0.61916341301902222</v>
      </c>
      <c r="K333" s="8">
        <f t="shared" si="103"/>
        <v>0.75969196120907567</v>
      </c>
      <c r="L333" s="10">
        <f t="shared" si="104"/>
        <v>7.640168332565291E-7</v>
      </c>
      <c r="M333" s="10">
        <f t="shared" si="105"/>
        <v>3.23926610164503E-4</v>
      </c>
      <c r="N333" s="12">
        <f t="shared" si="106"/>
        <v>5.1310162258487155</v>
      </c>
      <c r="O333" s="1">
        <f t="shared" si="117"/>
        <v>0.69470531167821314</v>
      </c>
      <c r="P333" s="12">
        <f t="shared" si="107"/>
        <v>0.65616409444752666</v>
      </c>
      <c r="Q333" s="10">
        <f>((9.807*Eingabemaske!$B$5^3)/(L333)^2)*M333*C333*N333</f>
        <v>89383588714.392059</v>
      </c>
      <c r="R333" s="10">
        <f t="shared" si="108"/>
        <v>39064.615657480805</v>
      </c>
      <c r="S333" s="10">
        <f t="shared" si="109"/>
        <v>62095253856.748947</v>
      </c>
      <c r="T333" s="14">
        <f t="shared" si="118"/>
        <v>2104.0201207035316</v>
      </c>
      <c r="U333" s="14">
        <f t="shared" si="110"/>
        <v>622.37874887625151</v>
      </c>
      <c r="V333" s="14">
        <f t="shared" si="111"/>
        <v>226.35720354298786</v>
      </c>
      <c r="W333" s="14">
        <f t="shared" si="112"/>
        <v>334.4559669581256</v>
      </c>
      <c r="X333" s="14">
        <f t="shared" si="113"/>
        <v>2108.9681526747304</v>
      </c>
      <c r="Y333" s="14">
        <f t="shared" si="119"/>
        <v>674.56283275005717</v>
      </c>
      <c r="Z333" s="14">
        <f t="shared" si="114"/>
        <v>2611.5918387170168</v>
      </c>
      <c r="AA333" s="14">
        <f t="shared" si="115"/>
        <v>835.32925164261053</v>
      </c>
    </row>
    <row r="334" spans="2:27" x14ac:dyDescent="0.45">
      <c r="B334" s="4">
        <f>Temperaturverlauf!F333-Temperaturverlauf!E333</f>
        <v>8.4922572912388823</v>
      </c>
      <c r="C334" s="4">
        <f t="shared" si="116"/>
        <v>8.4922572912388823</v>
      </c>
      <c r="D334" s="14">
        <f>Temperaturverlauf!F333</f>
        <v>32.887435715740985</v>
      </c>
      <c r="E334">
        <f>Eingabemaske!$B$5</f>
        <v>0.745</v>
      </c>
      <c r="F334">
        <f>IF(Eingabemaske!$B$3="horizontal_Breite",Eingabemaske!$B$6,Eingabemaske!$B$7)</f>
        <v>0.5</v>
      </c>
      <c r="G334" s="4">
        <f>Eingabemaske!B$9/3600*(1/(F334*E334))</f>
        <v>5.9656972408650269E-2</v>
      </c>
      <c r="H334" s="4">
        <f t="shared" si="100"/>
        <v>994.75295567844182</v>
      </c>
      <c r="I334" s="6">
        <f t="shared" si="101"/>
        <v>4179.3589821659207</v>
      </c>
      <c r="J334" s="12">
        <f t="shared" si="102"/>
        <v>0.61998567136087734</v>
      </c>
      <c r="K334" s="8">
        <f t="shared" si="103"/>
        <v>0.75153810572141622</v>
      </c>
      <c r="L334" s="10">
        <f t="shared" si="104"/>
        <v>7.5595573634932877E-7</v>
      </c>
      <c r="M334" s="10">
        <f t="shared" si="105"/>
        <v>3.2838073883232179E-4</v>
      </c>
      <c r="N334" s="12">
        <f t="shared" si="106"/>
        <v>5.0692023632589622</v>
      </c>
      <c r="O334" s="1">
        <f t="shared" si="117"/>
        <v>0.6931741448800619</v>
      </c>
      <c r="P334" s="12">
        <f t="shared" si="107"/>
        <v>0.65448356581556133</v>
      </c>
      <c r="Q334" s="10">
        <f>((9.807*Eingabemaske!$B$5^3)/(L334)^2)*M334*C334*N334</f>
        <v>100311958025.79391</v>
      </c>
      <c r="R334" s="10">
        <f t="shared" si="108"/>
        <v>39481.663789600316</v>
      </c>
      <c r="S334" s="10">
        <f t="shared" si="109"/>
        <v>69533655725.774353</v>
      </c>
      <c r="T334" s="14">
        <f t="shared" si="118"/>
        <v>2184.8859604522004</v>
      </c>
      <c r="U334" s="14">
        <f t="shared" si="110"/>
        <v>645.42647329404053</v>
      </c>
      <c r="V334" s="14">
        <f t="shared" si="111"/>
        <v>226.64475784461783</v>
      </c>
      <c r="W334" s="14">
        <f t="shared" si="112"/>
        <v>336.01770529993621</v>
      </c>
      <c r="X334" s="14">
        <f t="shared" si="113"/>
        <v>2189.5253358087375</v>
      </c>
      <c r="Y334" s="14">
        <f t="shared" si="119"/>
        <v>694.82666220517115</v>
      </c>
      <c r="Z334" s="14">
        <f t="shared" si="114"/>
        <v>2714.9486705660611</v>
      </c>
      <c r="AA334" s="14">
        <f t="shared" si="115"/>
        <v>861.5651492934212</v>
      </c>
    </row>
    <row r="335" spans="2:27" x14ac:dyDescent="0.45">
      <c r="B335" s="4">
        <f>Temperaturverlauf!F334-Temperaturverlauf!E334</f>
        <v>9.2285587369424213</v>
      </c>
      <c r="C335" s="4">
        <f t="shared" si="116"/>
        <v>9.2285587369424213</v>
      </c>
      <c r="D335" s="14">
        <f>Temperaturverlauf!F334</f>
        <v>33.374474327204069</v>
      </c>
      <c r="E335">
        <f>Eingabemaske!$B$5</f>
        <v>0.745</v>
      </c>
      <c r="F335">
        <f>IF(Eingabemaske!$B$3="horizontal_Breite",Eingabemaske!$B$6,Eingabemaske!$B$7)</f>
        <v>0.5</v>
      </c>
      <c r="G335" s="4">
        <f>Eingabemaske!B$9/3600*(1/(F335*E335))</f>
        <v>5.9656972408650269E-2</v>
      </c>
      <c r="H335" s="4">
        <f t="shared" si="100"/>
        <v>994.59245569773941</v>
      </c>
      <c r="I335" s="6">
        <f t="shared" si="101"/>
        <v>4179.3118047405806</v>
      </c>
      <c r="J335" s="12">
        <f t="shared" si="102"/>
        <v>0.62074296795212491</v>
      </c>
      <c r="K335" s="8">
        <f t="shared" si="103"/>
        <v>0.74410721107120437</v>
      </c>
      <c r="L335" s="10">
        <f t="shared" si="104"/>
        <v>7.4860946908852432E-7</v>
      </c>
      <c r="M335" s="10">
        <f t="shared" si="105"/>
        <v>3.3247608623452652E-4</v>
      </c>
      <c r="N335" s="12">
        <f t="shared" si="106"/>
        <v>5.012950798306937</v>
      </c>
      <c r="O335" s="1">
        <f t="shared" si="117"/>
        <v>0.69176005592641832</v>
      </c>
      <c r="P335" s="12">
        <f t="shared" si="107"/>
        <v>0.65293218647611773</v>
      </c>
      <c r="Q335" s="10">
        <f>((9.807*Eingabemaske!$B$5^3)/(L335)^2)*M335*C335*N335</f>
        <v>111296651333.69981</v>
      </c>
      <c r="R335" s="10">
        <f t="shared" si="108"/>
        <v>39869.506574190418</v>
      </c>
      <c r="S335" s="10">
        <f t="shared" si="109"/>
        <v>76990577751.02327</v>
      </c>
      <c r="T335" s="14">
        <f t="shared" si="118"/>
        <v>2260.3530567186772</v>
      </c>
      <c r="U335" s="14">
        <f t="shared" si="110"/>
        <v>666.91868937681954</v>
      </c>
      <c r="V335" s="14">
        <f t="shared" si="111"/>
        <v>226.90966283199592</v>
      </c>
      <c r="W335" s="14">
        <f t="shared" si="112"/>
        <v>337.45863612828174</v>
      </c>
      <c r="X335" s="14">
        <f t="shared" si="113"/>
        <v>2264.7318631839521</v>
      </c>
      <c r="Y335" s="14">
        <f t="shared" si="119"/>
        <v>713.92463765688285</v>
      </c>
      <c r="Z335" s="14">
        <f t="shared" si="114"/>
        <v>2811.632756737104</v>
      </c>
      <c r="AA335" s="14">
        <f t="shared" si="115"/>
        <v>886.32739694655766</v>
      </c>
    </row>
    <row r="336" spans="2:27" x14ac:dyDescent="0.45">
      <c r="B336" s="4">
        <f>Temperaturverlauf!F335-Temperaturverlauf!E335</f>
        <v>9.9461882111122044</v>
      </c>
      <c r="C336" s="4">
        <f t="shared" si="116"/>
        <v>9.9461882111122044</v>
      </c>
      <c r="D336" s="14">
        <f>Temperaturverlauf!F335</f>
        <v>33.823234033676194</v>
      </c>
      <c r="E336">
        <f>Eingabemaske!$B$5</f>
        <v>0.745</v>
      </c>
      <c r="F336">
        <f>IF(Eingabemaske!$B$3="horizontal_Breite",Eingabemaske!$B$6,Eingabemaske!$B$7)</f>
        <v>0.5</v>
      </c>
      <c r="G336" s="4">
        <f>Eingabemaske!B$9/3600*(1/(F336*E336))</f>
        <v>5.9656972408650269E-2</v>
      </c>
      <c r="H336" s="4">
        <f t="shared" si="100"/>
        <v>994.44280200647893</v>
      </c>
      <c r="I336" s="6">
        <f t="shared" si="101"/>
        <v>4179.275057300355</v>
      </c>
      <c r="J336" s="12">
        <f t="shared" si="102"/>
        <v>0.62143683630005353</v>
      </c>
      <c r="K336" s="8">
        <f t="shared" si="103"/>
        <v>0.73736350109319193</v>
      </c>
      <c r="L336" s="10">
        <f t="shared" si="104"/>
        <v>7.4194261147106131E-7</v>
      </c>
      <c r="M336" s="10">
        <f t="shared" si="105"/>
        <v>3.362232367549335E-4</v>
      </c>
      <c r="N336" s="12">
        <f t="shared" si="106"/>
        <v>4.961969437682332</v>
      </c>
      <c r="O336" s="1">
        <f t="shared" si="117"/>
        <v>0.69046099327015253</v>
      </c>
      <c r="P336" s="12">
        <f t="shared" si="107"/>
        <v>0.65150755326844845</v>
      </c>
      <c r="Q336" s="10">
        <f>((9.807*Eingabemaske!$B$5^3)/(L336)^2)*M336*C336*N336</f>
        <v>122237046438.24623</v>
      </c>
      <c r="R336" s="10">
        <f t="shared" si="108"/>
        <v>40228.08744488121</v>
      </c>
      <c r="S336" s="10">
        <f t="shared" si="109"/>
        <v>84399912498.161255</v>
      </c>
      <c r="T336" s="14">
        <f t="shared" si="118"/>
        <v>2330.6537166706516</v>
      </c>
      <c r="U336" s="14">
        <f t="shared" si="110"/>
        <v>686.92584512481528</v>
      </c>
      <c r="V336" s="14">
        <f t="shared" si="111"/>
        <v>227.15247184338907</v>
      </c>
      <c r="W336" s="14">
        <f t="shared" si="112"/>
        <v>338.78117950935336</v>
      </c>
      <c r="X336" s="14">
        <f t="shared" si="113"/>
        <v>2334.8105734426777</v>
      </c>
      <c r="Y336" s="14">
        <f t="shared" si="119"/>
        <v>731.85994769795025</v>
      </c>
      <c r="Z336" s="14">
        <f t="shared" si="114"/>
        <v>2901.8745922402627</v>
      </c>
      <c r="AA336" s="14">
        <f t="shared" si="115"/>
        <v>909.60946102427374</v>
      </c>
    </row>
    <row r="337" spans="2:27" x14ac:dyDescent="0.45">
      <c r="B337" s="4">
        <f>Temperaturverlauf!F336-Temperaturverlauf!E336</f>
        <v>10.64115437012142</v>
      </c>
      <c r="C337" s="4">
        <f t="shared" si="116"/>
        <v>10.64115437012142</v>
      </c>
      <c r="D337" s="14">
        <f>Temperaturverlauf!F336</f>
        <v>34.234323927800645</v>
      </c>
      <c r="E337">
        <f>Eingabemaske!$B$5</f>
        <v>0.745</v>
      </c>
      <c r="F337">
        <f>IF(Eingabemaske!$B$3="horizontal_Breite",Eingabemaske!$B$6,Eingabemaske!$B$7)</f>
        <v>0.5</v>
      </c>
      <c r="G337" s="4">
        <f>Eingabemaske!B$9/3600*(1/(F337*E337))</f>
        <v>5.9656972408650269E-2</v>
      </c>
      <c r="H337" s="4">
        <f t="shared" si="100"/>
        <v>994.30423411054414</v>
      </c>
      <c r="I337" s="6">
        <f t="shared" si="101"/>
        <v>4179.2469357579266</v>
      </c>
      <c r="J337" s="12">
        <f t="shared" si="102"/>
        <v>0.62206914255956358</v>
      </c>
      <c r="K337" s="8">
        <f t="shared" si="103"/>
        <v>0.73127094470659382</v>
      </c>
      <c r="L337" s="10">
        <f t="shared" si="104"/>
        <v>7.3591950892189759E-7</v>
      </c>
      <c r="M337" s="10">
        <f t="shared" si="105"/>
        <v>3.3963408271491056E-4</v>
      </c>
      <c r="N337" s="12">
        <f t="shared" si="106"/>
        <v>4.9159672237059135</v>
      </c>
      <c r="O337" s="1">
        <f t="shared" si="117"/>
        <v>0.68927423730325421</v>
      </c>
      <c r="P337" s="12">
        <f t="shared" si="107"/>
        <v>0.65020654593821814</v>
      </c>
      <c r="Q337" s="10">
        <f>((9.807*Eingabemaske!$B$5^3)/(L337)^2)*M337*C337*N337</f>
        <v>133031151216.55009</v>
      </c>
      <c r="R337" s="10">
        <f t="shared" si="108"/>
        <v>40557.594069279316</v>
      </c>
      <c r="S337" s="10">
        <f t="shared" si="109"/>
        <v>91694945292.36145</v>
      </c>
      <c r="T337" s="14">
        <f t="shared" si="118"/>
        <v>2395.9562573276799</v>
      </c>
      <c r="U337" s="14">
        <f t="shared" si="110"/>
        <v>705.49941246179685</v>
      </c>
      <c r="V337" s="14">
        <f t="shared" si="111"/>
        <v>227.37384064900851</v>
      </c>
      <c r="W337" s="14">
        <f t="shared" si="112"/>
        <v>339.98840110277001</v>
      </c>
      <c r="X337" s="14">
        <f t="shared" si="113"/>
        <v>2399.9227893796728</v>
      </c>
      <c r="Y337" s="14">
        <f t="shared" si="119"/>
        <v>748.63268722944008</v>
      </c>
      <c r="Z337" s="14">
        <f t="shared" si="114"/>
        <v>2985.8358235971382</v>
      </c>
      <c r="AA337" s="14">
        <f t="shared" si="115"/>
        <v>931.40258767375951</v>
      </c>
    </row>
    <row r="338" spans="2:27" x14ac:dyDescent="0.45">
      <c r="B338" s="4">
        <f>Temperaturverlauf!F337-Temperaturverlauf!E337</f>
        <v>10.429607885027359</v>
      </c>
      <c r="C338" s="4">
        <f t="shared" si="116"/>
        <v>10.429607885027359</v>
      </c>
      <c r="D338" s="14">
        <f>Temperaturverlauf!F337</f>
        <v>33.728751882232253</v>
      </c>
      <c r="E338">
        <f>Eingabemaske!$B$5</f>
        <v>0.745</v>
      </c>
      <c r="F338">
        <f>IF(Eingabemaske!$B$3="horizontal_Breite",Eingabemaske!$B$6,Eingabemaske!$B$7)</f>
        <v>0.5</v>
      </c>
      <c r="G338" s="4">
        <f>Eingabemaske!B$9/3600*(1/(F338*E338))</f>
        <v>5.9656972408650269E-2</v>
      </c>
      <c r="H338" s="4">
        <f t="shared" si="100"/>
        <v>994.47445042462391</v>
      </c>
      <c r="I338" s="6">
        <f t="shared" si="101"/>
        <v>4179.2822652961922</v>
      </c>
      <c r="J338" s="12">
        <f t="shared" si="102"/>
        <v>0.62129106198055939</v>
      </c>
      <c r="K338" s="8">
        <f t="shared" si="103"/>
        <v>0.73877520846755695</v>
      </c>
      <c r="L338" s="10">
        <f t="shared" si="104"/>
        <v>7.4333822797511292E-7</v>
      </c>
      <c r="M338" s="10">
        <f t="shared" si="105"/>
        <v>3.3543638391175362E-4</v>
      </c>
      <c r="N338" s="12">
        <f t="shared" si="106"/>
        <v>4.9726363020780244</v>
      </c>
      <c r="O338" s="1">
        <f t="shared" si="117"/>
        <v>0.69073418961676425</v>
      </c>
      <c r="P338" s="12">
        <f t="shared" si="107"/>
        <v>0.65180711345858477</v>
      </c>
      <c r="Q338" s="10">
        <f>((9.807*Eingabemaske!$B$5^3)/(L338)^2)*M338*C338*N338</f>
        <v>127672364647.9389</v>
      </c>
      <c r="R338" s="10">
        <f t="shared" si="108"/>
        <v>40152.494405674668</v>
      </c>
      <c r="S338" s="10">
        <f t="shared" si="109"/>
        <v>88187667331.550095</v>
      </c>
      <c r="T338" s="14">
        <f t="shared" si="118"/>
        <v>2365.0103085416463</v>
      </c>
      <c r="U338" s="14">
        <f t="shared" si="110"/>
        <v>696.7464923375577</v>
      </c>
      <c r="V338" s="14">
        <f t="shared" si="111"/>
        <v>227.10145144698194</v>
      </c>
      <c r="W338" s="14">
        <f t="shared" si="112"/>
        <v>338.50313872355161</v>
      </c>
      <c r="X338" s="14">
        <f t="shared" si="113"/>
        <v>2369.0398948244788</v>
      </c>
      <c r="Y338" s="14">
        <f t="shared" si="119"/>
        <v>740.4541572785223</v>
      </c>
      <c r="Z338" s="14">
        <f t="shared" si="114"/>
        <v>2943.7266242596261</v>
      </c>
      <c r="AA338" s="14">
        <f t="shared" si="115"/>
        <v>920.07509944698654</v>
      </c>
    </row>
    <row r="339" spans="2:27" x14ac:dyDescent="0.45">
      <c r="B339" s="4">
        <f>Temperaturverlauf!F338-Temperaturverlauf!E338</f>
        <v>10.235431599825795</v>
      </c>
      <c r="C339" s="4">
        <f t="shared" si="116"/>
        <v>10.235431599825795</v>
      </c>
      <c r="D339" s="14">
        <f>Temperaturverlauf!F338</f>
        <v>33.235431599825795</v>
      </c>
      <c r="E339">
        <f>Eingabemaske!$B$5</f>
        <v>0.745</v>
      </c>
      <c r="F339">
        <f>IF(Eingabemaske!$B$3="horizontal_Breite",Eingabemaske!$B$6,Eingabemaske!$B$7)</f>
        <v>0.5</v>
      </c>
      <c r="G339" s="4">
        <f>Eingabemaske!B$9/3600*(1/(F339*E339))</f>
        <v>5.9656972408650269E-2</v>
      </c>
      <c r="H339" s="4">
        <f t="shared" ref="H339" si="120">(999.876190383677+6.22004419638581*D339)/(1 + 0.00616745673016879*D339 + 7.35840514520081E-06*D339^2)</f>
        <v>994.63848065300954</v>
      </c>
      <c r="I339" s="6">
        <f t="shared" ref="I339" si="121">(4219.55641754205+135.362146222791*D339)/(1 + 0.0329211502786147*D339 + -7.31100234138406E-06*D339^2)</f>
        <v>4179.3244916363883</v>
      </c>
      <c r="J339" s="12">
        <f t="shared" ref="J339" si="122">(0.560797355231932+-0.0000820827204607212*D339)/(1 + -0.00367393421746487*D339 + 0.0000194205323988223*D339^2)</f>
        <v>0.6205272190086204</v>
      </c>
      <c r="K339" s="8">
        <f t="shared" ref="K339" si="123">1/(0.557121148602003 + 0.0198102138112735*D339 + 0.000112775616236414*D339^2)</f>
        <v>0.74621663650415848</v>
      </c>
      <c r="L339" s="10">
        <f t="shared" ref="L339" si="124">1/(556600.170819615 + 19992.6583096351*D339 + 100.520529013287*D339^2)</f>
        <v>7.5069486393546178E-7</v>
      </c>
      <c r="M339" s="10">
        <f t="shared" ref="M339" si="125">(-0.0000674250246477024+0.000016937531209182*D339)/(1 + 0.0165977768793498*D339 + -0.0000507449784446722*D339^2)</f>
        <v>3.3130997836966199E-4</v>
      </c>
      <c r="N339" s="12">
        <f t="shared" ref="N339" si="126">L339*H339*I339/J339</f>
        <v>5.0289110904004648</v>
      </c>
      <c r="O339" s="1">
        <f t="shared" si="117"/>
        <v>0.69216331028172984</v>
      </c>
      <c r="P339" s="12">
        <f t="shared" ref="P339" si="127">((1+(0.492/N339)^(9/16)))^(-16/9)</f>
        <v>0.65337452799956763</v>
      </c>
      <c r="Q339" s="10">
        <f>((9.807*Eingabemaske!$B$5^3)/(L339)^2)*M339*C339*N339</f>
        <v>122713611710.45753</v>
      </c>
      <c r="R339" s="10">
        <f t="shared" ref="R339" si="128">H339*G339*F339*(1/K339*1000)</f>
        <v>39758.642124945269</v>
      </c>
      <c r="S339" s="10">
        <f t="shared" ref="S339" si="129">Q339*O339</f>
        <v>84937859698.137131</v>
      </c>
      <c r="T339" s="14">
        <f t="shared" si="118"/>
        <v>2335.5949314354152</v>
      </c>
      <c r="U339" s="14">
        <f t="shared" ref="U339" si="130">(0.825+0.387*(Q339*P339)^(1/6))^2</f>
        <v>688.4250232587076</v>
      </c>
      <c r="V339" s="14">
        <f t="shared" ref="V339" si="131">0.664*SQRT(R339)*N339^(1/3)</f>
        <v>226.83418407085381</v>
      </c>
      <c r="W339" s="14">
        <f t="shared" ref="W339" si="132">(0.037*R339^0.8*N339)/(1+2.443*R339^(-0.1)*(N339^(2/3)-1))</f>
        <v>337.04786353730015</v>
      </c>
      <c r="X339" s="14">
        <f t="shared" ref="X339" si="133">((SQRT(V339^2+W339^2))^3+T339^3)^(1/3)</f>
        <v>2339.6853371738139</v>
      </c>
      <c r="Y339" s="14">
        <f t="shared" si="119"/>
        <v>732.68258549764516</v>
      </c>
      <c r="Z339" s="14">
        <f t="shared" ref="Z339" si="134">IF(G339=0,T339*J339/E339,X339*J339/F339)</f>
        <v>2903.6768712634262</v>
      </c>
      <c r="AA339" s="14">
        <f t="shared" ref="AA339" si="135">IF(G339=0,U339*J339/E339,Y339*J339/F339)</f>
        <v>909.29897438979901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9"/>
  <sheetViews>
    <sheetView topLeftCell="O33" workbookViewId="0">
      <selection activeCell="U345" sqref="U345"/>
    </sheetView>
  </sheetViews>
  <sheetFormatPr baseColWidth="10" defaultRowHeight="14.25" x14ac:dyDescent="0.45"/>
  <cols>
    <col min="1" max="1" width="13.6640625" customWidth="1"/>
    <col min="2" max="2" width="10.59765625" style="4" customWidth="1"/>
    <col min="3" max="3" width="10.73046875" style="4" customWidth="1"/>
    <col min="4" max="4" width="10.6640625" style="14"/>
    <col min="7" max="8" width="10.6640625" style="4"/>
    <col min="9" max="9" width="12.53125" style="6" customWidth="1"/>
    <col min="10" max="10" width="12.265625" style="12" customWidth="1"/>
    <col min="11" max="11" width="11.1328125" style="8" customWidth="1"/>
    <col min="12" max="12" width="11.59765625" style="10" bestFit="1" customWidth="1"/>
    <col min="13" max="13" width="10.6640625" style="10"/>
    <col min="14" max="16" width="10.6640625" style="12"/>
    <col min="18" max="18" width="10.6640625" style="10"/>
    <col min="20" max="25" width="10.6640625" style="14"/>
    <col min="26" max="27" width="17.796875" style="14" customWidth="1"/>
  </cols>
  <sheetData>
    <row r="1" spans="1:27" ht="15.75" x14ac:dyDescent="0.55000000000000004">
      <c r="A1" t="s">
        <v>0</v>
      </c>
    </row>
    <row r="2" spans="1:27" ht="15.75" x14ac:dyDescent="0.55000000000000004">
      <c r="C2" s="4" t="s">
        <v>17</v>
      </c>
      <c r="D2" s="14" t="s">
        <v>1</v>
      </c>
      <c r="E2" t="s">
        <v>31</v>
      </c>
      <c r="F2" t="s">
        <v>21</v>
      </c>
      <c r="G2" s="4" t="s">
        <v>18</v>
      </c>
      <c r="H2" s="5" t="s">
        <v>5</v>
      </c>
      <c r="I2" s="7" t="s">
        <v>6</v>
      </c>
      <c r="J2" s="3" t="s">
        <v>7</v>
      </c>
      <c r="K2" s="9" t="s">
        <v>8</v>
      </c>
      <c r="L2" s="11" t="s">
        <v>9</v>
      </c>
      <c r="M2" s="11" t="s">
        <v>10</v>
      </c>
      <c r="N2" s="1" t="s">
        <v>3</v>
      </c>
      <c r="O2" s="13" t="s">
        <v>4</v>
      </c>
      <c r="P2" s="13" t="s">
        <v>4</v>
      </c>
      <c r="Q2" s="2" t="s">
        <v>12</v>
      </c>
      <c r="R2" s="11" t="s">
        <v>13</v>
      </c>
      <c r="S2" s="2" t="s">
        <v>22</v>
      </c>
      <c r="T2" s="15" t="s">
        <v>24</v>
      </c>
      <c r="U2" s="15" t="s">
        <v>23</v>
      </c>
      <c r="V2" s="16" t="s">
        <v>25</v>
      </c>
      <c r="W2" s="16" t="s">
        <v>26</v>
      </c>
      <c r="X2" s="15" t="s">
        <v>27</v>
      </c>
      <c r="Y2" s="15" t="s">
        <v>28</v>
      </c>
      <c r="Z2" s="17" t="s">
        <v>29</v>
      </c>
      <c r="AA2" s="17" t="s">
        <v>30</v>
      </c>
    </row>
    <row r="3" spans="1:27" x14ac:dyDescent="0.45">
      <c r="B3" s="4">
        <f>Temperaturverlauf!F2-Temperaturverlauf!E2</f>
        <v>0</v>
      </c>
      <c r="C3" s="4">
        <f>IF(B3&lt;0,B3*-1,B3)</f>
        <v>0</v>
      </c>
      <c r="D3" s="14">
        <f>Temperaturverlauf!E2</f>
        <v>23</v>
      </c>
      <c r="E3">
        <f>Eingabemaske!$B$5</f>
        <v>0.745</v>
      </c>
      <c r="F3">
        <f>IF(Eingabemaske!$B$4="horizontal_Breite",Eingabemaske!$B$6,Eingabemaske!$B$7)</f>
        <v>0.5</v>
      </c>
      <c r="G3" s="4">
        <f>Eingabemaske!B$8/3600*(1/(Eingabemaske!B$11*Eingabemaske!B$10))</f>
        <v>1.7361111111111112E-2</v>
      </c>
      <c r="H3" s="4">
        <f>1/(0.773330490472441 + 0.00283985410776385*D3 + 4.70956808663608E-09*D3^2)</f>
        <v>1.192393066931797</v>
      </c>
      <c r="I3" s="6">
        <f>1/(0.00099434309240287 + -1.47552070405302E-08*D3 + -3.88577798747135E-10*D3^2)</f>
        <v>1006.2405378004402</v>
      </c>
      <c r="J3" s="12">
        <f>0.0243688671328671 + 0.0000746503496503496*D3</f>
        <v>2.6085825174825144E-2</v>
      </c>
      <c r="K3" s="8">
        <f>0.0172256351981352 + 0.0000485013986013987*D3</f>
        <v>1.8341167365967369E-2</v>
      </c>
      <c r="L3" s="10">
        <f>1/(75096.6870491945 + -483.306616171698*D3 + 1.8979292970075*D3^2)</f>
        <v>1.5388251871107622E-5</v>
      </c>
      <c r="M3" s="10">
        <f>1/(272.185875471518 + 1.00695372308461*D3 + -0.0000258090290708686*D3^2)</f>
        <v>3.3860179885086268E-3</v>
      </c>
      <c r="N3" s="12">
        <f>L3*H3*I3/J3</f>
        <v>0.70779250337714583</v>
      </c>
      <c r="O3" s="1">
        <f>((1+(0.332/N3)^(11/20)))^(-20/11)</f>
        <v>0.39816967451369656</v>
      </c>
      <c r="P3" s="12">
        <f>((1+(0.492/N3)^(9/16)))^(-16/9)</f>
        <v>0.34655674373120116</v>
      </c>
      <c r="Q3" s="10">
        <f>((9.807*Eingabemaske!$B$5^3)/(L3)^2)*M3*C3*N3</f>
        <v>0</v>
      </c>
      <c r="R3" s="10">
        <f>H3*G3*F3*(1/K3*1000)</f>
        <v>564.33890248265641</v>
      </c>
      <c r="S3" s="10">
        <f>Q3*O3</f>
        <v>0</v>
      </c>
      <c r="T3" s="14">
        <f>IF(S3&gt;7*10^4,(0.15*S3)^(1/3),(0.766*S3)^(1/5))</f>
        <v>0</v>
      </c>
      <c r="U3" s="14">
        <f>(0.825+0.387*(Q3*P3)^(1/6))^2</f>
        <v>0.68062499999999992</v>
      </c>
      <c r="V3" s="14">
        <f>0.664*SQRT(R3)*N3^(1/3)</f>
        <v>14.057455804714957</v>
      </c>
      <c r="W3" s="14">
        <f t="shared" ref="W3:W66" si="0">(0.037*R3^0.8*N3)/(1+2.443*R3^(-0.1)*(N3^(2/3)-1))</f>
        <v>5.6769798265207836</v>
      </c>
      <c r="X3" s="14">
        <f t="shared" ref="X3:X66" si="1">((SQRT(V3^2+W3^2))^3+T3^3)^(1/3)</f>
        <v>15.160480323928994</v>
      </c>
      <c r="Y3" s="14">
        <f>((SQRT(V3^2+W3^2))^3+U3^3)^(1/3)</f>
        <v>15.160937584143277</v>
      </c>
      <c r="Z3" s="14">
        <f t="shared" ref="Z3:Z66" si="2">IF(G3=0,T3*J3/E3,X3*J3/F3)</f>
        <v>0.79094727859277636</v>
      </c>
      <c r="AA3" s="14">
        <f t="shared" ref="AA3:AA66" si="3">IF(G3=0,U3*J3/E3,Y3*J3/F3)</f>
        <v>0.79097113461279478</v>
      </c>
    </row>
    <row r="4" spans="1:27" x14ac:dyDescent="0.45">
      <c r="B4" s="4">
        <f>Temperaturverlauf!F3-Temperaturverlauf!E3</f>
        <v>0.29914399720489016</v>
      </c>
      <c r="C4" s="4">
        <f t="shared" ref="C4:C67" si="4">IF(B4&lt;0,B4*-1,B4)</f>
        <v>0.29914399720489016</v>
      </c>
      <c r="D4" s="14">
        <f>Temperaturverlauf!E3</f>
        <v>22.70085600279511</v>
      </c>
      <c r="E4">
        <f>Eingabemaske!$B$5</f>
        <v>0.745</v>
      </c>
      <c r="F4">
        <f>IF(Eingabemaske!$B$4="horizontal_Breite",Eingabemaske!$B$6,Eingabemaske!$B$7)</f>
        <v>0.5</v>
      </c>
      <c r="G4" s="4">
        <f>Eingabemaske!B$8/3600*(1/(Eingabemaske!B$11*Eingabemaske!B$10))</f>
        <v>1.7361111111111112E-2</v>
      </c>
      <c r="H4" s="4">
        <f t="shared" ref="H4:H67" si="5">1/(0.773330490472441 + 0.00283985410776385*D4 + 4.70956808663608E-09*D4^2)</f>
        <v>1.193602239547088</v>
      </c>
      <c r="I4" s="6">
        <f t="shared" ref="I4:I67" si="6">1/(0.00099434309240287 + -1.47552070405302E-08*D4 + -3.88577798747135E-10*D4^2)</f>
        <v>1006.23068989237</v>
      </c>
      <c r="J4" s="12">
        <f t="shared" ref="J4:J67" si="7">0.0243688671328671 + 0.0000746503496503496*D4</f>
        <v>2.6063493970837993E-2</v>
      </c>
      <c r="K4" s="8">
        <f t="shared" ref="K4:K67" si="8">0.0172256351981352 + 0.0000485013986013987*D4</f>
        <v>1.8326658463719718E-2</v>
      </c>
      <c r="L4" s="10">
        <f t="shared" ref="L4:L67" si="9">1/(75096.6870491945 + -483.306616171698*D4 + 1.8979292970075*D4^2)</f>
        <v>1.5360211341379261E-5</v>
      </c>
      <c r="M4" s="10">
        <f t="shared" ref="M4:M67" si="10">1/(272.185875471518 + 1.00695372308461*D4 + -0.0000258090290708686*D4^2)</f>
        <v>3.3894710314818057E-3</v>
      </c>
      <c r="N4" s="12">
        <f t="shared" ref="N4:N67" si="11">L4*H4*I4/J4</f>
        <v>0.70781822414354889</v>
      </c>
      <c r="O4" s="1">
        <f t="shared" ref="O4:O67" si="12">((1+(0.332/N4)^(11/20)))^(-20/11)</f>
        <v>0.39817542432939473</v>
      </c>
      <c r="P4" s="12">
        <f t="shared" ref="P4:P67" si="13">((1+(0.492/N4)^(9/16)))^(-16/9)</f>
        <v>0.34656239865622007</v>
      </c>
      <c r="Q4" s="10">
        <f>((9.807*Eingabemaske!$B$5^3)/(L4)^2)*M4*C4*N4</f>
        <v>12335153.842082778</v>
      </c>
      <c r="R4" s="10">
        <f t="shared" ref="R4:R67" si="14">H4*G4*F4*(1/K4*1000)</f>
        <v>565.35841338099851</v>
      </c>
      <c r="S4" s="10">
        <f t="shared" ref="S4:S67" si="15">Q4*O4</f>
        <v>4911555.1152396742</v>
      </c>
      <c r="T4" s="14">
        <f t="shared" ref="T4:T67" si="16">IF(S4&gt;7*10^4,(0.15*S4)^(1/3),(0.766*S4)^(1/5))</f>
        <v>90.317122730487739</v>
      </c>
      <c r="U4" s="14">
        <f t="shared" ref="U4:U67" si="17">(0.825+0.387*(Q4*P4)^(1/6))^2</f>
        <v>33.122426720821636</v>
      </c>
      <c r="V4" s="14">
        <f t="shared" ref="V4:V67" si="18">0.664*SQRT(R4)*N4^(1/3)</f>
        <v>14.070318310515347</v>
      </c>
      <c r="W4" s="14">
        <f t="shared" si="0"/>
        <v>5.6848228603764168</v>
      </c>
      <c r="X4" s="14">
        <f t="shared" si="1"/>
        <v>90.459706062964514</v>
      </c>
      <c r="Y4" s="14">
        <f t="shared" ref="Y4:Y67" si="19">((SQRT(V4^2+W4^2))^3+U4^3)^(1/3)</f>
        <v>34.151915365182511</v>
      </c>
      <c r="Z4" s="14">
        <f t="shared" si="2"/>
        <v>4.7153920071517055</v>
      </c>
      <c r="AA4" s="14">
        <f t="shared" si="3"/>
        <v>1.7802364804260076</v>
      </c>
    </row>
    <row r="5" spans="1:27" x14ac:dyDescent="0.45">
      <c r="B5" s="4">
        <f>Temperaturverlauf!F4-Temperaturverlauf!E4</f>
        <v>0.58298832301161241</v>
      </c>
      <c r="C5" s="4">
        <f t="shared" si="4"/>
        <v>0.58298832301161241</v>
      </c>
      <c r="D5" s="14">
        <f>Temperaturverlauf!E4</f>
        <v>22.406830442320778</v>
      </c>
      <c r="E5">
        <f>Eingabemaske!$B$5</f>
        <v>0.745</v>
      </c>
      <c r="F5">
        <f>IF(Eingabemaske!$B$4="horizontal_Breite",Eingabemaske!$B$6,Eingabemaske!$B$7)</f>
        <v>0.5</v>
      </c>
      <c r="G5" s="4">
        <f>Eingabemaske!B$8/3600*(1/(Eingabemaske!B$11*Eingabemaske!B$10))</f>
        <v>1.7361111111111112E-2</v>
      </c>
      <c r="H5" s="4">
        <f t="shared" si="5"/>
        <v>1.1947931138897654</v>
      </c>
      <c r="I5" s="6">
        <f t="shared" si="6"/>
        <v>1006.2210792891007</v>
      </c>
      <c r="J5" s="12">
        <f t="shared" si="7"/>
        <v>2.6041544859942447E-2</v>
      </c>
      <c r="K5" s="8">
        <f t="shared" si="8"/>
        <v>1.8312397812812152E-2</v>
      </c>
      <c r="L5" s="10">
        <f t="shared" si="9"/>
        <v>1.5332672179823326E-5</v>
      </c>
      <c r="M5" s="10">
        <f t="shared" si="10"/>
        <v>3.3928719136994026E-3</v>
      </c>
      <c r="N5" s="12">
        <f t="shared" si="11"/>
        <v>0.70784346694855316</v>
      </c>
      <c r="O5" s="1">
        <f t="shared" si="12"/>
        <v>0.39818106710821766</v>
      </c>
      <c r="P5" s="12">
        <f t="shared" si="13"/>
        <v>0.34656794832543875</v>
      </c>
      <c r="Q5" s="10">
        <f>((9.807*Eingabemaske!$B$5^3)/(L5)^2)*M5*C5*N5</f>
        <v>24150929.031170525</v>
      </c>
      <c r="R5" s="10">
        <f t="shared" si="14"/>
        <v>566.36318785402284</v>
      </c>
      <c r="S5" s="10">
        <f t="shared" si="15"/>
        <v>9616442.6932863127</v>
      </c>
      <c r="T5" s="14">
        <f t="shared" si="16"/>
        <v>112.98875822049128</v>
      </c>
      <c r="U5" s="14">
        <f t="shared" si="17"/>
        <v>40.187950349364932</v>
      </c>
      <c r="V5" s="14">
        <f t="shared" si="18"/>
        <v>14.082983296771125</v>
      </c>
      <c r="W5" s="14">
        <f t="shared" si="0"/>
        <v>5.6925494279235123</v>
      </c>
      <c r="X5" s="14">
        <f t="shared" si="1"/>
        <v>113.0801966153103</v>
      </c>
      <c r="Y5" s="14">
        <f t="shared" si="19"/>
        <v>40.89867422357252</v>
      </c>
      <c r="Z5" s="14">
        <f t="shared" si="2"/>
        <v>5.8895660258574303</v>
      </c>
      <c r="AA5" s="14">
        <f t="shared" si="3"/>
        <v>2.1301293190106714</v>
      </c>
    </row>
    <row r="6" spans="1:27" x14ac:dyDescent="0.45">
      <c r="B6" s="4">
        <f>Temperaturverlauf!F5-Temperaturverlauf!E5</f>
        <v>0.84625081706009553</v>
      </c>
      <c r="C6" s="4">
        <f t="shared" si="4"/>
        <v>0.84625081706009553</v>
      </c>
      <c r="D6" s="14">
        <f>Temperaturverlauf!E5</f>
        <v>22.122954177436011</v>
      </c>
      <c r="E6">
        <f>Eingabemaske!$B$5</f>
        <v>0.745</v>
      </c>
      <c r="F6">
        <f>IF(Eingabemaske!$B$4="horizontal_Breite",Eingabemaske!$B$6,Eingabemaske!$B$7)</f>
        <v>0.5</v>
      </c>
      <c r="G6" s="4">
        <f>Eingabemaske!B$8/3600*(1/(Eingabemaske!B$11*Eingabemaske!B$10))</f>
        <v>1.7361111111111112E-2</v>
      </c>
      <c r="H6" s="4">
        <f t="shared" si="5"/>
        <v>1.1959451368911627</v>
      </c>
      <c r="I6" s="6">
        <f t="shared" si="6"/>
        <v>1006.2118651444217</v>
      </c>
      <c r="J6" s="12">
        <f t="shared" si="7"/>
        <v>2.6020353397511364E-2</v>
      </c>
      <c r="K6" s="8">
        <f t="shared" si="8"/>
        <v>1.82986294169355E-2</v>
      </c>
      <c r="L6" s="10">
        <f t="shared" si="9"/>
        <v>1.5306104214831496E-5</v>
      </c>
      <c r="M6" s="10">
        <f t="shared" si="10"/>
        <v>3.3961619333403555E-3</v>
      </c>
      <c r="N6" s="12">
        <f t="shared" si="11"/>
        <v>0.70786781529208209</v>
      </c>
      <c r="O6" s="1">
        <f t="shared" si="12"/>
        <v>0.39818650976095837</v>
      </c>
      <c r="P6" s="12">
        <f t="shared" si="13"/>
        <v>0.34657330118450791</v>
      </c>
      <c r="Q6" s="10">
        <f>((9.807*Eingabemaske!$B$5^3)/(L6)^2)*M6*C6*N6</f>
        <v>35213996.685226262</v>
      </c>
      <c r="R6" s="10">
        <f t="shared" si="14"/>
        <v>567.33583514031466</v>
      </c>
      <c r="S6" s="10">
        <f t="shared" si="15"/>
        <v>14021738.434824202</v>
      </c>
      <c r="T6" s="14">
        <f>IF(S6&gt;7*10^4,(0.15*S6)^(1/3),(0.766*S6)^(1/5))</f>
        <v>128.12416266732168</v>
      </c>
      <c r="U6" s="14">
        <f t="shared" si="17"/>
        <v>44.851617923443392</v>
      </c>
      <c r="V6" s="14">
        <f t="shared" si="18"/>
        <v>14.09523246996282</v>
      </c>
      <c r="W6" s="14">
        <f t="shared" si="0"/>
        <v>5.7000260234942033</v>
      </c>
      <c r="X6" s="14">
        <f t="shared" si="1"/>
        <v>128.19549074114548</v>
      </c>
      <c r="Y6" s="14">
        <f t="shared" si="19"/>
        <v>45.42659763048411</v>
      </c>
      <c r="Z6" s="14">
        <f t="shared" si="2"/>
        <v>6.6713839461040028</v>
      </c>
      <c r="AA6" s="14">
        <f t="shared" si="3"/>
        <v>2.3640322479834976</v>
      </c>
    </row>
    <row r="7" spans="1:27" x14ac:dyDescent="0.45">
      <c r="B7" s="4">
        <f>Temperaturverlauf!F6-Temperaturverlauf!E6</f>
        <v>1.0844724814161175</v>
      </c>
      <c r="C7" s="4">
        <f t="shared" si="4"/>
        <v>1.0844724814161175</v>
      </c>
      <c r="D7" s="14">
        <f>Temperaturverlauf!E6</f>
        <v>21.854084409738356</v>
      </c>
      <c r="E7">
        <f>Eingabemaske!$B$5</f>
        <v>0.745</v>
      </c>
      <c r="F7">
        <f>IF(Eingabemaske!$B$4="horizontal_Breite",Eingabemaske!$B$6,Eingabemaske!$B$7)</f>
        <v>0.5</v>
      </c>
      <c r="G7" s="4">
        <f>Eingabemaske!B$8/3600*(1/(Eingabemaske!B$11*Eingabemaske!B$10))</f>
        <v>1.7361111111111112E-2</v>
      </c>
      <c r="H7" s="4">
        <f t="shared" si="5"/>
        <v>1.1970383101029913</v>
      </c>
      <c r="I7" s="6">
        <f t="shared" si="6"/>
        <v>1006.203196708758</v>
      </c>
      <c r="J7" s="12">
        <f t="shared" si="7"/>
        <v>2.6000282175342324E-2</v>
      </c>
      <c r="K7" s="8">
        <f t="shared" si="8"/>
        <v>1.8285588857160532E-2</v>
      </c>
      <c r="L7" s="10">
        <f t="shared" si="9"/>
        <v>1.5280959603721066E-5</v>
      </c>
      <c r="M7" s="10">
        <f t="shared" si="10"/>
        <v>3.3992839665699785E-3</v>
      </c>
      <c r="N7" s="12">
        <f t="shared" si="11"/>
        <v>0.70789086647990818</v>
      </c>
      <c r="O7" s="1">
        <f t="shared" si="12"/>
        <v>0.39819166229574959</v>
      </c>
      <c r="P7" s="12">
        <f t="shared" si="13"/>
        <v>0.34657836872444897</v>
      </c>
      <c r="Q7" s="10">
        <f>((9.807*Eingabemaske!$B$5^3)/(L7)^2)*M7*C7*N7</f>
        <v>45318552.440951027</v>
      </c>
      <c r="R7" s="10">
        <f t="shared" si="14"/>
        <v>568.25938908214675</v>
      </c>
      <c r="S7" s="10">
        <f t="shared" si="15"/>
        <v>18045469.729299389</v>
      </c>
      <c r="T7" s="14">
        <f t="shared" si="16"/>
        <v>139.36481741082744</v>
      </c>
      <c r="U7" s="14">
        <f t="shared" si="17"/>
        <v>48.292918574705418</v>
      </c>
      <c r="V7" s="14">
        <f t="shared" si="18"/>
        <v>14.106853592403359</v>
      </c>
      <c r="W7" s="14">
        <f t="shared" si="0"/>
        <v>5.7071225994532364</v>
      </c>
      <c r="X7" s="14">
        <f t="shared" si="1"/>
        <v>139.42527075932972</v>
      </c>
      <c r="Y7" s="14">
        <f t="shared" si="19"/>
        <v>48.79142733185143</v>
      </c>
      <c r="Z7" s="14">
        <f t="shared" si="2"/>
        <v>7.250192764232156</v>
      </c>
      <c r="AA7" s="14">
        <f t="shared" si="3"/>
        <v>2.5371817567316941</v>
      </c>
    </row>
    <row r="8" spans="1:27" x14ac:dyDescent="0.45">
      <c r="B8" s="4">
        <f>Temperaturverlauf!F7-Temperaturverlauf!E7</f>
        <v>1.2937889619489233</v>
      </c>
      <c r="C8" s="4">
        <f t="shared" si="4"/>
        <v>1.2937889619489233</v>
      </c>
      <c r="D8" s="14">
        <f>Temperaturverlauf!E7</f>
        <v>21.604821575497898</v>
      </c>
      <c r="E8">
        <f>Eingabemaske!$B$5</f>
        <v>0.745</v>
      </c>
      <c r="F8">
        <f>IF(Eingabemaske!$B$4="horizontal_Breite",Eingabemaske!$B$6,Eingabemaske!$B$7)</f>
        <v>0.5</v>
      </c>
      <c r="G8" s="4">
        <f>Eingabemaske!B$8/3600*(1/(Eingabemaske!B$11*Eingabemaske!B$10))</f>
        <v>1.7361111111111112E-2</v>
      </c>
      <c r="H8" s="4">
        <f t="shared" si="5"/>
        <v>1.1980535510794283</v>
      </c>
      <c r="I8" s="6">
        <f t="shared" si="6"/>
        <v>1006.1952113484953</v>
      </c>
      <c r="J8" s="12">
        <f t="shared" si="7"/>
        <v>2.5981674617611437E-2</v>
      </c>
      <c r="K8" s="8">
        <f t="shared" si="8"/>
        <v>1.827349926108052E-2</v>
      </c>
      <c r="L8" s="10">
        <f t="shared" si="9"/>
        <v>1.5257665248222211E-5</v>
      </c>
      <c r="M8" s="10">
        <f t="shared" si="10"/>
        <v>3.4021835005078054E-3</v>
      </c>
      <c r="N8" s="12">
        <f t="shared" si="11"/>
        <v>0.70791223693442651</v>
      </c>
      <c r="O8" s="1">
        <f t="shared" si="12"/>
        <v>0.3981964390033173</v>
      </c>
      <c r="P8" s="12">
        <f t="shared" si="13"/>
        <v>0.34658306664749772</v>
      </c>
      <c r="Q8" s="10">
        <f>((9.807*Eingabemaske!$B$5^3)/(L8)^2)*M8*C8*N8</f>
        <v>54278698.334258109</v>
      </c>
      <c r="R8" s="10">
        <f t="shared" si="14"/>
        <v>569.11762000753492</v>
      </c>
      <c r="S8" s="10">
        <f t="shared" si="15"/>
        <v>21613584.390436869</v>
      </c>
      <c r="T8" s="14">
        <f t="shared" si="16"/>
        <v>148.00373831812405</v>
      </c>
      <c r="U8" s="14">
        <f t="shared" si="17"/>
        <v>50.926418468618998</v>
      </c>
      <c r="V8" s="14">
        <f t="shared" si="18"/>
        <v>14.117644286993643</v>
      </c>
      <c r="W8" s="14">
        <f t="shared" si="0"/>
        <v>5.7137149326936756</v>
      </c>
      <c r="X8" s="14">
        <f t="shared" si="1"/>
        <v>148.05747609233279</v>
      </c>
      <c r="Y8" s="14">
        <f t="shared" si="19"/>
        <v>51.376471925131625</v>
      </c>
      <c r="Z8" s="14">
        <f t="shared" si="2"/>
        <v>7.6935623370715502</v>
      </c>
      <c r="AA8" s="14">
        <f t="shared" si="3"/>
        <v>2.6696935531192381</v>
      </c>
    </row>
    <row r="9" spans="1:27" x14ac:dyDescent="0.45">
      <c r="B9" s="4">
        <f>Temperaturverlauf!F8-Temperaturverlauf!E8</f>
        <v>1.4709259357121987</v>
      </c>
      <c r="C9" s="4">
        <f t="shared" si="4"/>
        <v>1.4709259357121987</v>
      </c>
      <c r="D9" s="14">
        <f>Temperaturverlauf!E8</f>
        <v>21.379430630917209</v>
      </c>
      <c r="E9">
        <f>Eingabemaske!$B$5</f>
        <v>0.745</v>
      </c>
      <c r="F9">
        <f>IF(Eingabemaske!$B$4="horizontal_Breite",Eingabemaske!$B$6,Eingabemaske!$B$7)</f>
        <v>0.5</v>
      </c>
      <c r="G9" s="4">
        <f>Eingabemaske!B$8/3600*(1/(Eingabemaske!B$11*Eingabemaske!B$10))</f>
        <v>1.7361111111111112E-2</v>
      </c>
      <c r="H9" s="4">
        <f t="shared" si="5"/>
        <v>1.1989730455055632</v>
      </c>
      <c r="I9" s="6">
        <f t="shared" si="6"/>
        <v>1006.1880329420843</v>
      </c>
      <c r="J9" s="12">
        <f t="shared" si="7"/>
        <v>2.5964849104790466E-2</v>
      </c>
      <c r="K9" s="8">
        <f t="shared" si="8"/>
        <v>1.8262567485036268E-2</v>
      </c>
      <c r="L9" s="10">
        <f t="shared" si="9"/>
        <v>1.5236615713128861E-5</v>
      </c>
      <c r="M9" s="10">
        <f t="shared" si="10"/>
        <v>3.4048096401201509E-3</v>
      </c>
      <c r="N9" s="12">
        <f t="shared" si="11"/>
        <v>0.70793156780762223</v>
      </c>
      <c r="O9" s="1">
        <f t="shared" si="12"/>
        <v>0.3982007597092122</v>
      </c>
      <c r="P9" s="12">
        <f t="shared" si="13"/>
        <v>0.34658731609886478</v>
      </c>
      <c r="Q9" s="10">
        <f>((9.807*Eingabemaske!$B$5^3)/(L9)^2)*M9*C9*N9</f>
        <v>61930257.428809546</v>
      </c>
      <c r="R9" s="10">
        <f t="shared" si="14"/>
        <v>569.89534136711279</v>
      </c>
      <c r="S9" s="10">
        <f t="shared" si="15"/>
        <v>24660675.557139043</v>
      </c>
      <c r="T9" s="14">
        <f t="shared" si="16"/>
        <v>154.65551429364174</v>
      </c>
      <c r="U9" s="14">
        <f t="shared" si="17"/>
        <v>52.94806949239441</v>
      </c>
      <c r="V9" s="14">
        <f t="shared" si="18"/>
        <v>14.127415738276875</v>
      </c>
      <c r="W9" s="14">
        <f t="shared" si="0"/>
        <v>5.7196869396235588</v>
      </c>
      <c r="X9" s="14">
        <f t="shared" si="1"/>
        <v>154.70484071070914</v>
      </c>
      <c r="Y9" s="14">
        <f t="shared" si="19"/>
        <v>53.365733782557506</v>
      </c>
      <c r="Z9" s="14">
        <f t="shared" si="2"/>
        <v>8.0337756896684152</v>
      </c>
      <c r="AA9" s="14">
        <f t="shared" si="3"/>
        <v>2.7712664500610491</v>
      </c>
    </row>
    <row r="10" spans="1:27" x14ac:dyDescent="0.45">
      <c r="B10" s="4">
        <f>Temperaturverlauf!F9-Temperaturverlauf!E9</f>
        <v>1.6132204481305159</v>
      </c>
      <c r="C10" s="4">
        <f t="shared" si="4"/>
        <v>1.6132204481305159</v>
      </c>
      <c r="D10" s="14">
        <f>Temperaturverlauf!E9</f>
        <v>21.181768077548242</v>
      </c>
      <c r="E10">
        <f>Eingabemaske!$B$5</f>
        <v>0.745</v>
      </c>
      <c r="F10">
        <f>IF(Eingabemaske!$B$4="horizontal_Breite",Eingabemaske!$B$6,Eingabemaske!$B$7)</f>
        <v>0.5</v>
      </c>
      <c r="G10" s="4">
        <f>Eingabemaske!B$8/3600*(1/(Eingabemaske!B$11*Eingabemaske!B$10))</f>
        <v>1.7361111111111112E-2</v>
      </c>
      <c r="H10" s="4">
        <f t="shared" si="5"/>
        <v>1.1997805823230765</v>
      </c>
      <c r="I10" s="6">
        <f t="shared" si="6"/>
        <v>1006.1817706294831</v>
      </c>
      <c r="J10" s="12">
        <f t="shared" si="7"/>
        <v>2.5950093526068693E-2</v>
      </c>
      <c r="K10" s="8">
        <f t="shared" si="8"/>
        <v>1.8252980574746749E-2</v>
      </c>
      <c r="L10" s="10">
        <f t="shared" si="9"/>
        <v>1.5218166754506409E-5</v>
      </c>
      <c r="M10" s="10">
        <f t="shared" si="10"/>
        <v>3.4071160668198764E-3</v>
      </c>
      <c r="N10" s="12">
        <f t="shared" si="11"/>
        <v>0.70794853089541976</v>
      </c>
      <c r="O10" s="1">
        <f t="shared" si="12"/>
        <v>0.39820455109296321</v>
      </c>
      <c r="P10" s="12">
        <f t="shared" si="13"/>
        <v>0.34659104496434945</v>
      </c>
      <c r="Q10" s="10">
        <f>((9.807*Eingabemaske!$B$5^3)/(L10)^2)*M10*C10*N10</f>
        <v>68133805.730890229</v>
      </c>
      <c r="R10" s="10">
        <f t="shared" si="14"/>
        <v>570.57870393733003</v>
      </c>
      <c r="S10" s="10">
        <f t="shared" si="15"/>
        <v>27131191.525324307</v>
      </c>
      <c r="T10" s="14">
        <f t="shared" si="16"/>
        <v>159.65653835524381</v>
      </c>
      <c r="U10" s="14">
        <f t="shared" si="17"/>
        <v>54.464756421726698</v>
      </c>
      <c r="V10" s="14">
        <f t="shared" si="18"/>
        <v>14.135996210649617</v>
      </c>
      <c r="W10" s="14">
        <f t="shared" si="0"/>
        <v>5.724932887327534</v>
      </c>
      <c r="X10" s="14">
        <f t="shared" si="1"/>
        <v>159.70291477683108</v>
      </c>
      <c r="Y10" s="14">
        <f t="shared" si="19"/>
        <v>54.860500006999899</v>
      </c>
      <c r="Z10" s="14">
        <f t="shared" si="2"/>
        <v>8.2886111496890891</v>
      </c>
      <c r="AA10" s="14">
        <f t="shared" si="3"/>
        <v>2.847270212137079</v>
      </c>
    </row>
    <row r="11" spans="1:27" x14ac:dyDescent="0.45">
      <c r="B11" s="4">
        <f>Temperaturverlauf!F10-Temperaturverlauf!E10</f>
        <v>1.7186442253125378</v>
      </c>
      <c r="C11" s="4">
        <f t="shared" si="4"/>
        <v>1.7186442253125378</v>
      </c>
      <c r="D11" s="14">
        <f>Temperaturverlauf!E10</f>
        <v>21.015215976481549</v>
      </c>
      <c r="E11">
        <f>Eingabemaske!$B$5</f>
        <v>0.745</v>
      </c>
      <c r="F11">
        <f>IF(Eingabemaske!$B$4="horizontal_Breite",Eingabemaske!$B$6,Eingabemaske!$B$7)</f>
        <v>0.5</v>
      </c>
      <c r="G11" s="4">
        <f>Eingabemaske!B$8/3600*(1/(Eingabemaske!B$11*Eingabemaske!B$10))</f>
        <v>1.7361111111111112E-2</v>
      </c>
      <c r="H11" s="4">
        <f t="shared" si="5"/>
        <v>1.2004618640373381</v>
      </c>
      <c r="I11" s="6">
        <f t="shared" si="6"/>
        <v>1006.176517877127</v>
      </c>
      <c r="J11" s="12">
        <f t="shared" si="7"/>
        <v>2.5937660353489062E-2</v>
      </c>
      <c r="K11" s="8">
        <f t="shared" si="8"/>
        <v>1.8244902564905012E-2</v>
      </c>
      <c r="L11" s="10">
        <f t="shared" si="9"/>
        <v>1.5202629548103125E-5</v>
      </c>
      <c r="M11" s="10">
        <f t="shared" si="10"/>
        <v>3.4090619263443009E-3</v>
      </c>
      <c r="N11" s="12">
        <f t="shared" si="11"/>
        <v>0.70796283473002586</v>
      </c>
      <c r="O11" s="1">
        <f t="shared" si="12"/>
        <v>0.39820774804673198</v>
      </c>
      <c r="P11" s="12">
        <f t="shared" si="13"/>
        <v>0.34659418920682333</v>
      </c>
      <c r="Q11" s="10">
        <f>((9.807*Eingabemaske!$B$5^3)/(L11)^2)*M11*C11*N11</f>
        <v>72777796.247863695</v>
      </c>
      <c r="R11" s="10">
        <f t="shared" si="14"/>
        <v>571.15547019399219</v>
      </c>
      <c r="S11" s="10">
        <f t="shared" si="15"/>
        <v>28980682.351665702</v>
      </c>
      <c r="T11" s="14">
        <f t="shared" si="16"/>
        <v>163.20493566204877</v>
      </c>
      <c r="U11" s="14">
        <f t="shared" si="17"/>
        <v>55.539284272131582</v>
      </c>
      <c r="V11" s="14">
        <f t="shared" si="18"/>
        <v>14.143234303582926</v>
      </c>
      <c r="W11" s="14">
        <f t="shared" si="0"/>
        <v>5.729359447612131</v>
      </c>
      <c r="X11" s="14">
        <f t="shared" si="1"/>
        <v>163.24939129567474</v>
      </c>
      <c r="Y11" s="14">
        <f t="shared" si="19"/>
        <v>55.920641927540906</v>
      </c>
      <c r="Z11" s="14">
        <f t="shared" si="2"/>
        <v>8.4686145286820906</v>
      </c>
      <c r="AA11" s="14">
        <f t="shared" si="3"/>
        <v>2.9009012341312719</v>
      </c>
    </row>
    <row r="12" spans="1:27" x14ac:dyDescent="0.45">
      <c r="B12" s="4">
        <f>Temperaturverlauf!F11-Temperaturverlauf!E11</f>
        <v>1.7858218086337772</v>
      </c>
      <c r="C12" s="4">
        <f t="shared" si="4"/>
        <v>1.7858218086337772</v>
      </c>
      <c r="D12" s="14">
        <f>Temperaturverlauf!E11</f>
        <v>20.882624080343351</v>
      </c>
      <c r="E12">
        <f>Eingabemaske!$B$5</f>
        <v>0.745</v>
      </c>
      <c r="F12">
        <f>IF(Eingabemaske!$B$4="horizontal_Breite",Eingabemaske!$B$6,Eingabemaske!$B$7)</f>
        <v>0.5</v>
      </c>
      <c r="G12" s="4">
        <f>Eingabemaske!B$8/3600*(1/(Eingabemaske!B$11*Eingabemaske!B$10))</f>
        <v>1.7361111111111112E-2</v>
      </c>
      <c r="H12" s="4">
        <f t="shared" si="5"/>
        <v>1.2010047846010909</v>
      </c>
      <c r="I12" s="6">
        <f t="shared" si="6"/>
        <v>1006.1723518109156</v>
      </c>
      <c r="J12" s="12">
        <f t="shared" si="7"/>
        <v>2.5927762322081542E-2</v>
      </c>
      <c r="K12" s="8">
        <f t="shared" si="8"/>
        <v>1.8238471672499097E-2</v>
      </c>
      <c r="L12" s="10">
        <f t="shared" si="9"/>
        <v>1.519026569287362E-5</v>
      </c>
      <c r="M12" s="10">
        <f t="shared" si="10"/>
        <v>3.4106126240710678E-3</v>
      </c>
      <c r="N12" s="12">
        <f t="shared" si="11"/>
        <v>0.70797423061401832</v>
      </c>
      <c r="O12" s="1">
        <f t="shared" si="12"/>
        <v>0.39821029502085492</v>
      </c>
      <c r="P12" s="12">
        <f t="shared" si="13"/>
        <v>0.3465966941898263</v>
      </c>
      <c r="Q12" s="10">
        <f>((9.807*Eingabemaske!$B$5^3)/(L12)^2)*M12*C12*N12</f>
        <v>75781329.623285383</v>
      </c>
      <c r="R12" s="10">
        <f t="shared" si="14"/>
        <v>571.61526154287037</v>
      </c>
      <c r="S12" s="10">
        <f t="shared" si="15"/>
        <v>30176905.626361124</v>
      </c>
      <c r="T12" s="14">
        <f t="shared" si="16"/>
        <v>165.42024304438789</v>
      </c>
      <c r="U12" s="14">
        <f t="shared" si="17"/>
        <v>56.209470363841014</v>
      </c>
      <c r="V12" s="14">
        <f t="shared" si="18"/>
        <v>14.149001865483962</v>
      </c>
      <c r="W12" s="14">
        <f t="shared" si="0"/>
        <v>5.7328875416497205</v>
      </c>
      <c r="X12" s="14">
        <f t="shared" si="1"/>
        <v>165.46357317552977</v>
      </c>
      <c r="Y12" s="14">
        <f t="shared" si="19"/>
        <v>56.582363304369537</v>
      </c>
      <c r="Z12" s="14">
        <f t="shared" si="2"/>
        <v>8.5802003965149662</v>
      </c>
      <c r="AA12" s="14">
        <f t="shared" si="3"/>
        <v>2.9341081347547235</v>
      </c>
    </row>
    <row r="13" spans="1:27" x14ac:dyDescent="0.45">
      <c r="B13" s="4">
        <f>Temperaturverlauf!F12-Temperaturverlauf!E12</f>
        <v>1.8140406358335071</v>
      </c>
      <c r="C13" s="4">
        <f t="shared" si="4"/>
        <v>1.8140406358335071</v>
      </c>
      <c r="D13" s="14">
        <f>Temperaturverlauf!E12</f>
        <v>20.786261073237988</v>
      </c>
      <c r="E13">
        <f>Eingabemaske!$B$5</f>
        <v>0.745</v>
      </c>
      <c r="F13">
        <f>IF(Eingabemaske!$B$4="horizontal_Breite",Eingabemaske!$B$6,Eingabemaske!$B$7)</f>
        <v>0.5</v>
      </c>
      <c r="G13" s="4">
        <f>Eingabemaske!B$8/3600*(1/(Eingabemaske!B$11*Eingabemaske!B$10))</f>
        <v>1.7361111111111112E-2</v>
      </c>
      <c r="H13" s="4">
        <f t="shared" si="5"/>
        <v>1.2013996677750609</v>
      </c>
      <c r="I13" s="6">
        <f t="shared" si="6"/>
        <v>1006.1693327651381</v>
      </c>
      <c r="J13" s="12">
        <f t="shared" si="7"/>
        <v>2.5920568789907769E-2</v>
      </c>
      <c r="K13" s="8">
        <f t="shared" si="8"/>
        <v>1.8233797931881051E-2</v>
      </c>
      <c r="L13" s="10">
        <f t="shared" si="9"/>
        <v>1.5181283049494082E-5</v>
      </c>
      <c r="M13" s="10">
        <f t="shared" si="10"/>
        <v>3.4117405073699173E-3</v>
      </c>
      <c r="N13" s="12">
        <f t="shared" si="11"/>
        <v>0.7079825182753483</v>
      </c>
      <c r="O13" s="1">
        <f t="shared" si="12"/>
        <v>0.39821214728478327</v>
      </c>
      <c r="P13" s="12">
        <f t="shared" si="13"/>
        <v>0.34659851591794477</v>
      </c>
      <c r="Q13" s="10">
        <f>((9.807*Eingabemaske!$B$5^3)/(L13)^2)*M13*C13*N13</f>
        <v>77096307.050179869</v>
      </c>
      <c r="R13" s="10">
        <f t="shared" si="14"/>
        <v>571.94977149072406</v>
      </c>
      <c r="S13" s="10">
        <f t="shared" si="15"/>
        <v>30700685.978179101</v>
      </c>
      <c r="T13" s="14">
        <f t="shared" si="16"/>
        <v>166.3718245883004</v>
      </c>
      <c r="U13" s="14">
        <f t="shared" si="17"/>
        <v>56.497199783631892</v>
      </c>
      <c r="V13" s="14">
        <f t="shared" si="18"/>
        <v>14.153196492654514</v>
      </c>
      <c r="W13" s="14">
        <f t="shared" si="0"/>
        <v>5.7354539260711768</v>
      </c>
      <c r="X13" s="14">
        <f t="shared" si="1"/>
        <v>166.4147015059755</v>
      </c>
      <c r="Y13" s="14">
        <f t="shared" si="19"/>
        <v>56.866690903290539</v>
      </c>
      <c r="Z13" s="14">
        <f t="shared" si="2"/>
        <v>8.6271274360752113</v>
      </c>
      <c r="AA13" s="14">
        <f t="shared" si="3"/>
        <v>2.9480339468263295</v>
      </c>
    </row>
    <row r="14" spans="1:27" x14ac:dyDescent="0.45">
      <c r="B14" s="4">
        <f>Temperaturverlauf!F13-Temperaturverlauf!E13</f>
        <v>1.8032517545277109</v>
      </c>
      <c r="C14" s="4">
        <f t="shared" si="4"/>
        <v>1.8032517545277109</v>
      </c>
      <c r="D14" s="14">
        <f>Temperaturverlauf!E13</f>
        <v>20.727775752933908</v>
      </c>
      <c r="E14">
        <f>Eingabemaske!$B$5</f>
        <v>0.745</v>
      </c>
      <c r="F14">
        <f>IF(Eingabemaske!$B$4="horizontal_Breite",Eingabemaske!$B$6,Eingabemaske!$B$7)</f>
        <v>0.5</v>
      </c>
      <c r="G14" s="4">
        <f>Eingabemaske!B$8/3600*(1/(Eingabemaske!B$11*Eingabemaske!B$10))</f>
        <v>1.7361111111111112E-2</v>
      </c>
      <c r="H14" s="4">
        <f t="shared" si="5"/>
        <v>1.2016394596644486</v>
      </c>
      <c r="I14" s="6">
        <f t="shared" si="6"/>
        <v>1006.1675039959189</v>
      </c>
      <c r="J14" s="12">
        <f t="shared" si="7"/>
        <v>2.5916202840297657E-2</v>
      </c>
      <c r="K14" s="8">
        <f t="shared" si="8"/>
        <v>1.8230961312048655E-2</v>
      </c>
      <c r="L14" s="10">
        <f t="shared" si="9"/>
        <v>1.5175832459927419E-5</v>
      </c>
      <c r="M14" s="10">
        <f t="shared" si="10"/>
        <v>3.4124254168741925E-3</v>
      </c>
      <c r="N14" s="12">
        <f t="shared" si="11"/>
        <v>0.70798755078035525</v>
      </c>
      <c r="O14" s="1">
        <f t="shared" si="12"/>
        <v>0.39821327202253654</v>
      </c>
      <c r="P14" s="12">
        <f t="shared" si="13"/>
        <v>0.34659962211440504</v>
      </c>
      <c r="Q14" s="10">
        <f>((9.807*Eingabemaske!$B$5^3)/(L14)^2)*M14*C14*N14</f>
        <v>76708784.216382712</v>
      </c>
      <c r="R14" s="10">
        <f t="shared" si="14"/>
        <v>572.15293855466257</v>
      </c>
      <c r="S14" s="10">
        <f t="shared" si="15"/>
        <v>30546455.955676466</v>
      </c>
      <c r="T14" s="14">
        <f t="shared" si="16"/>
        <v>166.09275787184913</v>
      </c>
      <c r="U14" s="14">
        <f t="shared" si="17"/>
        <v>56.412836959863249</v>
      </c>
      <c r="V14" s="14">
        <f t="shared" si="18"/>
        <v>14.15574354775454</v>
      </c>
      <c r="W14" s="14">
        <f t="shared" si="0"/>
        <v>5.7370124766403343</v>
      </c>
      <c r="X14" s="14">
        <f t="shared" si="1"/>
        <v>166.13580383284548</v>
      </c>
      <c r="Y14" s="14">
        <f t="shared" si="19"/>
        <v>56.783636337255025</v>
      </c>
      <c r="Z14" s="14">
        <f t="shared" si="2"/>
        <v>8.6112183823358492</v>
      </c>
      <c r="AA14" s="14">
        <f t="shared" si="3"/>
        <v>2.943232474651996</v>
      </c>
    </row>
    <row r="15" spans="1:27" x14ac:dyDescent="0.45">
      <c r="B15" s="4">
        <f>Temperaturverlauf!F14-Temperaturverlauf!E14</f>
        <v>1.754060584640353</v>
      </c>
      <c r="C15" s="4">
        <f t="shared" si="4"/>
        <v>1.754060584640353</v>
      </c>
      <c r="D15" s="14">
        <f>Temperaturverlauf!E14</f>
        <v>20.708168819476708</v>
      </c>
      <c r="E15">
        <f>Eingabemaske!$B$5</f>
        <v>0.745</v>
      </c>
      <c r="F15">
        <f>IF(Eingabemaske!$B$4="horizontal_Breite",Eingabemaske!$B$6,Eingabemaske!$B$7)</f>
        <v>0.5</v>
      </c>
      <c r="G15" s="4">
        <f>Eingabemaske!B$8/3600*(1/(Eingabemaske!B$11*Eingabemaske!B$10))</f>
        <v>1.7361111111111112E-2</v>
      </c>
      <c r="H15" s="4">
        <f t="shared" si="5"/>
        <v>1.2017198702028966</v>
      </c>
      <c r="I15" s="6">
        <f t="shared" si="6"/>
        <v>1006.1668915133058</v>
      </c>
      <c r="J15" s="12">
        <f t="shared" si="7"/>
        <v>2.5914739175859507E-2</v>
      </c>
      <c r="K15" s="8">
        <f t="shared" si="8"/>
        <v>1.8230010348353694E-2</v>
      </c>
      <c r="L15" s="10">
        <f t="shared" si="9"/>
        <v>1.5174005381734467E-5</v>
      </c>
      <c r="M15" s="10">
        <f t="shared" si="10"/>
        <v>3.4126550916339592E-3</v>
      </c>
      <c r="N15" s="12">
        <f t="shared" si="11"/>
        <v>0.70798923834975147</v>
      </c>
      <c r="O15" s="1">
        <f t="shared" si="12"/>
        <v>0.39821364918353175</v>
      </c>
      <c r="P15" s="12">
        <f t="shared" si="13"/>
        <v>0.34659999305803296</v>
      </c>
      <c r="Q15" s="10">
        <f>((9.807*Eingabemaske!$B$5^3)/(L15)^2)*M15*C15*N15</f>
        <v>74639405.134730816</v>
      </c>
      <c r="R15" s="10">
        <f t="shared" si="14"/>
        <v>572.22107372272046</v>
      </c>
      <c r="S15" s="10">
        <f t="shared" si="15"/>
        <v>29722429.891589195</v>
      </c>
      <c r="T15" s="14">
        <f t="shared" si="16"/>
        <v>164.58560824286988</v>
      </c>
      <c r="U15" s="14">
        <f t="shared" si="17"/>
        <v>55.957054202829703</v>
      </c>
      <c r="V15" s="14">
        <f t="shared" si="18"/>
        <v>14.156597643110757</v>
      </c>
      <c r="W15" s="14">
        <f t="shared" si="0"/>
        <v>5.7375351329497413</v>
      </c>
      <c r="X15" s="14">
        <f t="shared" si="1"/>
        <v>164.62945436689375</v>
      </c>
      <c r="Y15" s="14">
        <f t="shared" si="19"/>
        <v>56.333930818651226</v>
      </c>
      <c r="Z15" s="14">
        <f t="shared" si="2"/>
        <v>8.5326587411642336</v>
      </c>
      <c r="AA15" s="14">
        <f t="shared" si="3"/>
        <v>2.9197582478325201</v>
      </c>
    </row>
    <row r="16" spans="1:27" x14ac:dyDescent="0.45">
      <c r="B16" s="4">
        <f>Temperaturverlauf!F15-Temperaturverlauf!E15</f>
        <v>1.6677075589252617</v>
      </c>
      <c r="C16" s="4">
        <f t="shared" si="4"/>
        <v>1.6677075589252617</v>
      </c>
      <c r="D16" s="14">
        <f>Temperaturverlauf!E15</f>
        <v>20.727775752933908</v>
      </c>
      <c r="E16">
        <f>Eingabemaske!$B$5</f>
        <v>0.745</v>
      </c>
      <c r="F16">
        <f>IF(Eingabemaske!$B$4="horizontal_Breite",Eingabemaske!$B$6,Eingabemaske!$B$7)</f>
        <v>0.5</v>
      </c>
      <c r="G16" s="4">
        <f>Eingabemaske!B$8/3600*(1/(Eingabemaske!B$11*Eingabemaske!B$10))</f>
        <v>1.7361111111111112E-2</v>
      </c>
      <c r="H16" s="4">
        <f t="shared" si="5"/>
        <v>1.2016394596644486</v>
      </c>
      <c r="I16" s="6">
        <f t="shared" si="6"/>
        <v>1006.1675039959189</v>
      </c>
      <c r="J16" s="12">
        <f t="shared" si="7"/>
        <v>2.5916202840297657E-2</v>
      </c>
      <c r="K16" s="8">
        <f t="shared" si="8"/>
        <v>1.8230961312048655E-2</v>
      </c>
      <c r="L16" s="10">
        <f t="shared" si="9"/>
        <v>1.5175832459927419E-5</v>
      </c>
      <c r="M16" s="10">
        <f t="shared" si="10"/>
        <v>3.4124254168741925E-3</v>
      </c>
      <c r="N16" s="12">
        <f t="shared" si="11"/>
        <v>0.70798755078035525</v>
      </c>
      <c r="O16" s="1">
        <f t="shared" si="12"/>
        <v>0.39821327202253654</v>
      </c>
      <c r="P16" s="12">
        <f t="shared" si="13"/>
        <v>0.34659962211440504</v>
      </c>
      <c r="Q16" s="10">
        <f>((9.807*Eingabemaske!$B$5^3)/(L16)^2)*M16*C16*N16</f>
        <v>70942850.29942134</v>
      </c>
      <c r="R16" s="10">
        <f t="shared" si="14"/>
        <v>572.15293855466257</v>
      </c>
      <c r="S16" s="10">
        <f t="shared" si="15"/>
        <v>28250384.544337559</v>
      </c>
      <c r="T16" s="14">
        <f t="shared" si="16"/>
        <v>161.82236386376286</v>
      </c>
      <c r="U16" s="14">
        <f t="shared" si="17"/>
        <v>55.120805060188708</v>
      </c>
      <c r="V16" s="14">
        <f t="shared" si="18"/>
        <v>14.15574354775454</v>
      </c>
      <c r="W16" s="14">
        <f t="shared" si="0"/>
        <v>5.7370124766403343</v>
      </c>
      <c r="X16" s="14">
        <f t="shared" si="1"/>
        <v>161.86771076071324</v>
      </c>
      <c r="Y16" s="14">
        <f t="shared" si="19"/>
        <v>55.509009227453731</v>
      </c>
      <c r="Z16" s="14">
        <f t="shared" si="2"/>
        <v>8.3899928507385528</v>
      </c>
      <c r="AA16" s="14">
        <f t="shared" si="3"/>
        <v>2.8771654852052904</v>
      </c>
    </row>
    <row r="17" spans="2:27" x14ac:dyDescent="0.45">
      <c r="B17" s="4">
        <f>Temperaturverlauf!F16-Temperaturverlauf!E16</f>
        <v>1.5460387335746297</v>
      </c>
      <c r="C17" s="4">
        <f t="shared" si="4"/>
        <v>1.5460387335746297</v>
      </c>
      <c r="D17" s="14">
        <f>Temperaturverlauf!E16</f>
        <v>20.786261073237988</v>
      </c>
      <c r="E17">
        <f>Eingabemaske!$B$5</f>
        <v>0.745</v>
      </c>
      <c r="F17">
        <f>IF(Eingabemaske!$B$4="horizontal_Breite",Eingabemaske!$B$6,Eingabemaske!$B$7)</f>
        <v>0.5</v>
      </c>
      <c r="G17" s="4">
        <f>Eingabemaske!B$8/3600*(1/(Eingabemaske!B$11*Eingabemaske!B$10))</f>
        <v>1.7361111111111112E-2</v>
      </c>
      <c r="H17" s="4">
        <f t="shared" si="5"/>
        <v>1.2013996677750609</v>
      </c>
      <c r="I17" s="6">
        <f t="shared" si="6"/>
        <v>1006.1693327651381</v>
      </c>
      <c r="J17" s="12">
        <f t="shared" si="7"/>
        <v>2.5920568789907769E-2</v>
      </c>
      <c r="K17" s="8">
        <f t="shared" si="8"/>
        <v>1.8233797931881051E-2</v>
      </c>
      <c r="L17" s="10">
        <f t="shared" si="9"/>
        <v>1.5181283049494082E-5</v>
      </c>
      <c r="M17" s="10">
        <f t="shared" si="10"/>
        <v>3.4117405073699173E-3</v>
      </c>
      <c r="N17" s="12">
        <f t="shared" si="11"/>
        <v>0.7079825182753483</v>
      </c>
      <c r="O17" s="1">
        <f t="shared" si="12"/>
        <v>0.39821214728478327</v>
      </c>
      <c r="P17" s="12">
        <f t="shared" si="13"/>
        <v>0.34659851591794477</v>
      </c>
      <c r="Q17" s="10">
        <f>((9.807*Eingabemaske!$B$5^3)/(L17)^2)*M17*C17*N17</f>
        <v>65706288.249917962</v>
      </c>
      <c r="R17" s="10">
        <f t="shared" si="14"/>
        <v>571.94977149072406</v>
      </c>
      <c r="S17" s="10">
        <f t="shared" si="15"/>
        <v>26165042.134112757</v>
      </c>
      <c r="T17" s="14">
        <f t="shared" si="16"/>
        <v>157.73844886161828</v>
      </c>
      <c r="U17" s="14">
        <f t="shared" si="17"/>
        <v>53.883414848922406</v>
      </c>
      <c r="V17" s="14">
        <f t="shared" si="18"/>
        <v>14.153196492654514</v>
      </c>
      <c r="W17" s="14">
        <f t="shared" si="0"/>
        <v>5.7354539260711768</v>
      </c>
      <c r="X17" s="14">
        <f t="shared" si="1"/>
        <v>157.78614558995073</v>
      </c>
      <c r="Y17" s="14">
        <f t="shared" si="19"/>
        <v>54.289220573885714</v>
      </c>
      <c r="Z17" s="14">
        <f t="shared" si="2"/>
        <v>8.1798132817174416</v>
      </c>
      <c r="AA17" s="14">
        <f t="shared" si="3"/>
        <v>2.8144149528717617</v>
      </c>
    </row>
    <row r="18" spans="2:27" x14ac:dyDescent="0.45">
      <c r="B18" s="4">
        <f>Temperaturverlauf!F17-Temperaturverlauf!E17</f>
        <v>1.3914666290844195</v>
      </c>
      <c r="C18" s="4">
        <f t="shared" si="4"/>
        <v>1.3914666290844195</v>
      </c>
      <c r="D18" s="14">
        <f>Temperaturverlauf!E17</f>
        <v>20.882624080343348</v>
      </c>
      <c r="E18">
        <f>Eingabemaske!$B$5</f>
        <v>0.745</v>
      </c>
      <c r="F18">
        <f>IF(Eingabemaske!$B$4="horizontal_Breite",Eingabemaske!$B$6,Eingabemaske!$B$7)</f>
        <v>0.5</v>
      </c>
      <c r="G18" s="4">
        <f>Eingabemaske!B$8/3600*(1/(Eingabemaske!B$11*Eingabemaske!B$10))</f>
        <v>1.7361111111111112E-2</v>
      </c>
      <c r="H18" s="4">
        <f t="shared" si="5"/>
        <v>1.2010047846010909</v>
      </c>
      <c r="I18" s="6">
        <f t="shared" si="6"/>
        <v>1006.1723518109156</v>
      </c>
      <c r="J18" s="12">
        <f t="shared" si="7"/>
        <v>2.5927762322081542E-2</v>
      </c>
      <c r="K18" s="8">
        <f t="shared" si="8"/>
        <v>1.8238471672499097E-2</v>
      </c>
      <c r="L18" s="10">
        <f t="shared" si="9"/>
        <v>1.5190265692873617E-5</v>
      </c>
      <c r="M18" s="10">
        <f t="shared" si="10"/>
        <v>3.4106126240710678E-3</v>
      </c>
      <c r="N18" s="12">
        <f t="shared" si="11"/>
        <v>0.70797423061401799</v>
      </c>
      <c r="O18" s="1">
        <f t="shared" si="12"/>
        <v>0.39821029502085492</v>
      </c>
      <c r="P18" s="12">
        <f t="shared" si="13"/>
        <v>0.3465966941898263</v>
      </c>
      <c r="Q18" s="10">
        <f>((9.807*Eingabemaske!$B$5^3)/(L18)^2)*M18*C18*N18</f>
        <v>59046871.736390866</v>
      </c>
      <c r="R18" s="10">
        <f t="shared" si="14"/>
        <v>571.61526154287037</v>
      </c>
      <c r="S18" s="10">
        <f t="shared" si="15"/>
        <v>23513072.214206789</v>
      </c>
      <c r="T18" s="14">
        <f t="shared" si="16"/>
        <v>152.21830404967795</v>
      </c>
      <c r="U18" s="14">
        <f t="shared" si="17"/>
        <v>52.207981182811366</v>
      </c>
      <c r="V18" s="14">
        <f t="shared" si="18"/>
        <v>14.149001865483958</v>
      </c>
      <c r="W18" s="14">
        <f t="shared" si="0"/>
        <v>5.7328875416497196</v>
      </c>
      <c r="X18" s="14">
        <f t="shared" si="1"/>
        <v>152.26947238974816</v>
      </c>
      <c r="Y18" s="14">
        <f t="shared" si="19"/>
        <v>52.63952253266212</v>
      </c>
      <c r="Z18" s="14">
        <f t="shared" si="2"/>
        <v>7.8960133780602959</v>
      </c>
      <c r="AA18" s="14">
        <f t="shared" si="3"/>
        <v>2.7296500579494385</v>
      </c>
    </row>
    <row r="19" spans="2:27" x14ac:dyDescent="0.45">
      <c r="B19" s="4">
        <f>Temperaturverlauf!F18-Temperaturverlauf!E18</f>
        <v>1.2069216374274703</v>
      </c>
      <c r="C19" s="4">
        <f t="shared" si="4"/>
        <v>1.2069216374274703</v>
      </c>
      <c r="D19" s="14">
        <f>Temperaturverlauf!E18</f>
        <v>21.015215976481549</v>
      </c>
      <c r="E19">
        <f>Eingabemaske!$B$5</f>
        <v>0.745</v>
      </c>
      <c r="F19">
        <f>IF(Eingabemaske!$B$4="horizontal_Breite",Eingabemaske!$B$6,Eingabemaske!$B$7)</f>
        <v>0.5</v>
      </c>
      <c r="G19" s="4">
        <f>Eingabemaske!B$8/3600*(1/(Eingabemaske!B$11*Eingabemaske!B$10))</f>
        <v>1.7361111111111112E-2</v>
      </c>
      <c r="H19" s="4">
        <f t="shared" si="5"/>
        <v>1.2004618640373381</v>
      </c>
      <c r="I19" s="6">
        <f t="shared" si="6"/>
        <v>1006.176517877127</v>
      </c>
      <c r="J19" s="12">
        <f t="shared" si="7"/>
        <v>2.5937660353489062E-2</v>
      </c>
      <c r="K19" s="8">
        <f t="shared" si="8"/>
        <v>1.8244902564905012E-2</v>
      </c>
      <c r="L19" s="10">
        <f t="shared" si="9"/>
        <v>1.5202629548103125E-5</v>
      </c>
      <c r="M19" s="10">
        <f t="shared" si="10"/>
        <v>3.4090619263443009E-3</v>
      </c>
      <c r="N19" s="12">
        <f t="shared" si="11"/>
        <v>0.70796283473002586</v>
      </c>
      <c r="O19" s="1">
        <f t="shared" si="12"/>
        <v>0.39820774804673198</v>
      </c>
      <c r="P19" s="12">
        <f t="shared" si="13"/>
        <v>0.34659418920682333</v>
      </c>
      <c r="Q19" s="10">
        <f>((9.807*Eingabemaske!$B$5^3)/(L19)^2)*M19*C19*N19</f>
        <v>51108365.374375924</v>
      </c>
      <c r="R19" s="10">
        <f t="shared" si="14"/>
        <v>571.15547019399219</v>
      </c>
      <c r="S19" s="10">
        <f t="shared" si="15"/>
        <v>20351747.082079809</v>
      </c>
      <c r="T19" s="14">
        <f t="shared" si="16"/>
        <v>145.06555992635694</v>
      </c>
      <c r="U19" s="14">
        <f t="shared" si="17"/>
        <v>50.031838134407472</v>
      </c>
      <c r="V19" s="14">
        <f t="shared" si="18"/>
        <v>14.143234303582926</v>
      </c>
      <c r="W19" s="14">
        <f t="shared" si="0"/>
        <v>5.729359447612131</v>
      </c>
      <c r="X19" s="14">
        <f t="shared" si="1"/>
        <v>145.1218218545736</v>
      </c>
      <c r="Y19" s="14">
        <f t="shared" si="19"/>
        <v>50.500604078513859</v>
      </c>
      <c r="Z19" s="14">
        <f t="shared" si="2"/>
        <v>7.5282410502869519</v>
      </c>
      <c r="AA19" s="14">
        <f t="shared" si="3"/>
        <v>2.6197350324690341</v>
      </c>
    </row>
    <row r="20" spans="2:27" x14ac:dyDescent="0.45">
      <c r="B20" s="4">
        <f>Temperaturverlauf!F19-Temperaturverlauf!E19</f>
        <v>0.99579426657113146</v>
      </c>
      <c r="C20" s="4">
        <f t="shared" si="4"/>
        <v>0.99579426657113146</v>
      </c>
      <c r="D20" s="14">
        <f>Temperaturverlauf!E19</f>
        <v>21.181768077548242</v>
      </c>
      <c r="E20">
        <f>Eingabemaske!$B$5</f>
        <v>0.745</v>
      </c>
      <c r="F20">
        <f>IF(Eingabemaske!$B$4="horizontal_Breite",Eingabemaske!$B$6,Eingabemaske!$B$7)</f>
        <v>0.5</v>
      </c>
      <c r="G20" s="4">
        <f>Eingabemaske!B$8/3600*(1/(Eingabemaske!B$11*Eingabemaske!B$10))</f>
        <v>1.7361111111111112E-2</v>
      </c>
      <c r="H20" s="4">
        <f t="shared" si="5"/>
        <v>1.1997805823230765</v>
      </c>
      <c r="I20" s="6">
        <f t="shared" si="6"/>
        <v>1006.1817706294831</v>
      </c>
      <c r="J20" s="12">
        <f t="shared" si="7"/>
        <v>2.5950093526068693E-2</v>
      </c>
      <c r="K20" s="8">
        <f t="shared" si="8"/>
        <v>1.8252980574746749E-2</v>
      </c>
      <c r="L20" s="10">
        <f t="shared" si="9"/>
        <v>1.5218166754506409E-5</v>
      </c>
      <c r="M20" s="10">
        <f t="shared" si="10"/>
        <v>3.4071160668198764E-3</v>
      </c>
      <c r="N20" s="12">
        <f t="shared" si="11"/>
        <v>0.70794853089541976</v>
      </c>
      <c r="O20" s="1">
        <f t="shared" si="12"/>
        <v>0.39820455109296321</v>
      </c>
      <c r="P20" s="12">
        <f t="shared" si="13"/>
        <v>0.34659104496434945</v>
      </c>
      <c r="Q20" s="10">
        <f>((9.807*Eingabemaske!$B$5^3)/(L20)^2)*M20*C20*N20</f>
        <v>42057025.241104975</v>
      </c>
      <c r="R20" s="10">
        <f t="shared" si="14"/>
        <v>570.57870393733003</v>
      </c>
      <c r="S20" s="10">
        <f t="shared" si="15"/>
        <v>16747298.85643963</v>
      </c>
      <c r="T20" s="14">
        <f t="shared" si="16"/>
        <v>135.93939825330253</v>
      </c>
      <c r="U20" s="14">
        <f t="shared" si="17"/>
        <v>47.246137246458737</v>
      </c>
      <c r="V20" s="14">
        <f t="shared" si="18"/>
        <v>14.135996210649617</v>
      </c>
      <c r="W20" s="14">
        <f t="shared" si="0"/>
        <v>5.724932887327534</v>
      </c>
      <c r="X20" s="14">
        <f t="shared" si="1"/>
        <v>136.0033572723992</v>
      </c>
      <c r="Y20" s="14">
        <f t="shared" si="19"/>
        <v>47.770047875854317</v>
      </c>
      <c r="Z20" s="14">
        <f t="shared" si="2"/>
        <v>7.0585996821561876</v>
      </c>
      <c r="AA20" s="14">
        <f t="shared" si="3"/>
        <v>2.4792744202463974</v>
      </c>
    </row>
    <row r="21" spans="2:27" x14ac:dyDescent="0.45">
      <c r="B21" s="4">
        <f>Temperaturverlauf!F20-Temperaturverlauf!E20</f>
        <v>0.76186813252298435</v>
      </c>
      <c r="C21" s="4">
        <f t="shared" si="4"/>
        <v>0.76186813252298435</v>
      </c>
      <c r="D21" s="14">
        <f>Temperaturverlauf!E20</f>
        <v>21.379430630917209</v>
      </c>
      <c r="E21">
        <f>Eingabemaske!$B$5</f>
        <v>0.745</v>
      </c>
      <c r="F21">
        <f>IF(Eingabemaske!$B$4="horizontal_Breite",Eingabemaske!$B$6,Eingabemaske!$B$7)</f>
        <v>0.5</v>
      </c>
      <c r="G21" s="4">
        <f>Eingabemaske!B$8/3600*(1/(Eingabemaske!B$11*Eingabemaske!B$10))</f>
        <v>1.7361111111111112E-2</v>
      </c>
      <c r="H21" s="4">
        <f t="shared" si="5"/>
        <v>1.1989730455055632</v>
      </c>
      <c r="I21" s="6">
        <f t="shared" si="6"/>
        <v>1006.1880329420843</v>
      </c>
      <c r="J21" s="12">
        <f t="shared" si="7"/>
        <v>2.5964849104790466E-2</v>
      </c>
      <c r="K21" s="8">
        <f t="shared" si="8"/>
        <v>1.8262567485036268E-2</v>
      </c>
      <c r="L21" s="10">
        <f t="shared" si="9"/>
        <v>1.5236615713128861E-5</v>
      </c>
      <c r="M21" s="10">
        <f t="shared" si="10"/>
        <v>3.4048096401201509E-3</v>
      </c>
      <c r="N21" s="12">
        <f t="shared" si="11"/>
        <v>0.70793156780762223</v>
      </c>
      <c r="O21" s="1">
        <f t="shared" si="12"/>
        <v>0.3982007597092122</v>
      </c>
      <c r="P21" s="12">
        <f t="shared" si="13"/>
        <v>0.34658731609886478</v>
      </c>
      <c r="Q21" s="10">
        <f>((9.807*Eingabemaske!$B$5^3)/(L21)^2)*M21*C21*N21</f>
        <v>32076862.898681372</v>
      </c>
      <c r="R21" s="10">
        <f t="shared" si="14"/>
        <v>569.89534136711279</v>
      </c>
      <c r="S21" s="10">
        <f t="shared" si="15"/>
        <v>12773031.175343165</v>
      </c>
      <c r="T21" s="14">
        <f t="shared" si="16"/>
        <v>124.20194885239387</v>
      </c>
      <c r="U21" s="14">
        <f t="shared" si="17"/>
        <v>43.646638575222916</v>
      </c>
      <c r="V21" s="14">
        <f t="shared" si="18"/>
        <v>14.127415738276875</v>
      </c>
      <c r="W21" s="14">
        <f t="shared" si="0"/>
        <v>5.7196869396235588</v>
      </c>
      <c r="X21" s="14">
        <f t="shared" si="1"/>
        <v>124.27840717293749</v>
      </c>
      <c r="Y21" s="14">
        <f t="shared" si="19"/>
        <v>44.257556258988231</v>
      </c>
      <c r="Z21" s="14">
        <f t="shared" si="2"/>
        <v>6.4537401784580624</v>
      </c>
      <c r="AA21" s="14">
        <f t="shared" si="3"/>
        <v>2.2982815400228085</v>
      </c>
    </row>
    <row r="22" spans="2:27" x14ac:dyDescent="0.45">
      <c r="B22" s="4">
        <f>Temperaturverlauf!F21-Temperaturverlauf!E21</f>
        <v>0.50924246437170595</v>
      </c>
      <c r="C22" s="4">
        <f t="shared" si="4"/>
        <v>0.50924246437170595</v>
      </c>
      <c r="D22" s="14">
        <f>Temperaturverlauf!E21</f>
        <v>21.604821575497898</v>
      </c>
      <c r="E22">
        <f>Eingabemaske!$B$5</f>
        <v>0.745</v>
      </c>
      <c r="F22">
        <f>IF(Eingabemaske!$B$4="horizontal_Breite",Eingabemaske!$B$6,Eingabemaske!$B$7)</f>
        <v>0.5</v>
      </c>
      <c r="G22" s="4">
        <f>Eingabemaske!B$8/3600*(1/(Eingabemaske!B$11*Eingabemaske!B$10))</f>
        <v>1.7361111111111112E-2</v>
      </c>
      <c r="H22" s="4">
        <f t="shared" si="5"/>
        <v>1.1980535510794283</v>
      </c>
      <c r="I22" s="6">
        <f t="shared" si="6"/>
        <v>1006.1952113484953</v>
      </c>
      <c r="J22" s="12">
        <f t="shared" si="7"/>
        <v>2.5981674617611437E-2</v>
      </c>
      <c r="K22" s="8">
        <f t="shared" si="8"/>
        <v>1.827349926108052E-2</v>
      </c>
      <c r="L22" s="10">
        <f t="shared" si="9"/>
        <v>1.5257665248222211E-5</v>
      </c>
      <c r="M22" s="10">
        <f t="shared" si="10"/>
        <v>3.4021835005078054E-3</v>
      </c>
      <c r="N22" s="12">
        <f t="shared" si="11"/>
        <v>0.70791223693442651</v>
      </c>
      <c r="O22" s="1">
        <f t="shared" si="12"/>
        <v>0.3981964390033173</v>
      </c>
      <c r="P22" s="12">
        <f t="shared" si="13"/>
        <v>0.34658306664749772</v>
      </c>
      <c r="Q22" s="10">
        <f>((9.807*Eingabemaske!$B$5^3)/(L22)^2)*M22*C22*N22</f>
        <v>21364394.747183841</v>
      </c>
      <c r="R22" s="10">
        <f t="shared" si="14"/>
        <v>569.11762000753492</v>
      </c>
      <c r="S22" s="10">
        <f t="shared" si="15"/>
        <v>8507225.909789782</v>
      </c>
      <c r="T22" s="14">
        <f t="shared" si="16"/>
        <v>108.46586271912166</v>
      </c>
      <c r="U22" s="14">
        <f t="shared" si="17"/>
        <v>38.786793869244796</v>
      </c>
      <c r="V22" s="14">
        <f t="shared" si="18"/>
        <v>14.117644286993643</v>
      </c>
      <c r="W22" s="14">
        <f t="shared" si="0"/>
        <v>5.7137149326936756</v>
      </c>
      <c r="X22" s="14">
        <f t="shared" si="1"/>
        <v>108.56586185287242</v>
      </c>
      <c r="Y22" s="14">
        <f t="shared" si="19"/>
        <v>39.554244022475913</v>
      </c>
      <c r="Z22" s="14">
        <f t="shared" si="2"/>
        <v>5.6414457944837704</v>
      </c>
      <c r="AA22" s="14">
        <f t="shared" si="3"/>
        <v>2.0553709958751427</v>
      </c>
    </row>
    <row r="23" spans="2:27" x14ac:dyDescent="0.45">
      <c r="B23" s="4">
        <f>Temperaturverlauf!F22-Temperaturverlauf!E22</f>
        <v>0.2422390846653073</v>
      </c>
      <c r="C23" s="4">
        <f t="shared" si="4"/>
        <v>0.2422390846653073</v>
      </c>
      <c r="D23" s="14">
        <f>Temperaturverlauf!E22</f>
        <v>21.854084409738352</v>
      </c>
      <c r="E23">
        <f>Eingabemaske!$B$5</f>
        <v>0.745</v>
      </c>
      <c r="F23">
        <f>IF(Eingabemaske!$B$4="horizontal_Breite",Eingabemaske!$B$6,Eingabemaske!$B$7)</f>
        <v>0.5</v>
      </c>
      <c r="G23" s="4">
        <f>Eingabemaske!B$8/3600*(1/(Eingabemaske!B$11*Eingabemaske!B$10))</f>
        <v>1.7361111111111112E-2</v>
      </c>
      <c r="H23" s="4">
        <f t="shared" si="5"/>
        <v>1.1970383101029913</v>
      </c>
      <c r="I23" s="6">
        <f t="shared" si="6"/>
        <v>1006.203196708758</v>
      </c>
      <c r="J23" s="12">
        <f t="shared" si="7"/>
        <v>2.6000282175342324E-2</v>
      </c>
      <c r="K23" s="8">
        <f t="shared" si="8"/>
        <v>1.8285588857160532E-2</v>
      </c>
      <c r="L23" s="10">
        <f t="shared" si="9"/>
        <v>1.5280959603721066E-5</v>
      </c>
      <c r="M23" s="10">
        <f t="shared" si="10"/>
        <v>3.3992839665699785E-3</v>
      </c>
      <c r="N23" s="12">
        <f t="shared" si="11"/>
        <v>0.70789086647990818</v>
      </c>
      <c r="O23" s="1">
        <f t="shared" si="12"/>
        <v>0.39819166229574959</v>
      </c>
      <c r="P23" s="12">
        <f t="shared" si="13"/>
        <v>0.34657836872444897</v>
      </c>
      <c r="Q23" s="10">
        <f>((9.807*Eingabemaske!$B$5^3)/(L23)^2)*M23*C23*N23</f>
        <v>10122824.552742543</v>
      </c>
      <c r="R23" s="10">
        <f t="shared" si="14"/>
        <v>568.25938908214675</v>
      </c>
      <c r="S23" s="10">
        <f t="shared" si="15"/>
        <v>4030824.3357847808</v>
      </c>
      <c r="T23" s="14">
        <f t="shared" si="16"/>
        <v>84.559364484833438</v>
      </c>
      <c r="U23" s="14">
        <f t="shared" si="17"/>
        <v>31.309324243369044</v>
      </c>
      <c r="V23" s="14">
        <f t="shared" si="18"/>
        <v>14.106853592403359</v>
      </c>
      <c r="W23" s="14">
        <f t="shared" si="0"/>
        <v>5.7071225994532364</v>
      </c>
      <c r="X23" s="14">
        <f t="shared" si="1"/>
        <v>84.723328962525073</v>
      </c>
      <c r="Y23" s="14">
        <f t="shared" si="19"/>
        <v>32.464485998840615</v>
      </c>
      <c r="Z23" s="14">
        <f t="shared" si="2"/>
        <v>4.4056609197200096</v>
      </c>
      <c r="AA23" s="14">
        <f t="shared" si="3"/>
        <v>1.6881715932946122</v>
      </c>
    </row>
    <row r="24" spans="2:27" x14ac:dyDescent="0.45">
      <c r="B24" s="4">
        <f>Temperaturverlauf!F23-Temperaturverlauf!E23</f>
        <v>-3.4728204557211484E-2</v>
      </c>
      <c r="C24" s="4">
        <f t="shared" si="4"/>
        <v>3.4728204557211484E-2</v>
      </c>
      <c r="D24" s="14">
        <f>Temperaturverlauf!E23</f>
        <v>22.122954177436011</v>
      </c>
      <c r="E24">
        <f>Eingabemaske!$B$5</f>
        <v>0.745</v>
      </c>
      <c r="F24">
        <f>IF(Eingabemaske!$B$4="horizontal_Breite",Eingabemaske!$B$6,Eingabemaske!$B$7)</f>
        <v>0.5</v>
      </c>
      <c r="G24" s="4">
        <f>Eingabemaske!B$8/3600*(1/(Eingabemaske!B$11*Eingabemaske!B$10))</f>
        <v>1.7361111111111112E-2</v>
      </c>
      <c r="H24" s="4">
        <f t="shared" si="5"/>
        <v>1.1959451368911627</v>
      </c>
      <c r="I24" s="6">
        <f t="shared" si="6"/>
        <v>1006.2118651444217</v>
      </c>
      <c r="J24" s="12">
        <f t="shared" si="7"/>
        <v>2.6020353397511364E-2</v>
      </c>
      <c r="K24" s="8">
        <f t="shared" si="8"/>
        <v>1.82986294169355E-2</v>
      </c>
      <c r="L24" s="10">
        <f t="shared" si="9"/>
        <v>1.5306104214831496E-5</v>
      </c>
      <c r="M24" s="10">
        <f t="shared" si="10"/>
        <v>3.3961619333403555E-3</v>
      </c>
      <c r="N24" s="12">
        <f t="shared" si="11"/>
        <v>0.70786781529208209</v>
      </c>
      <c r="O24" s="1">
        <f t="shared" si="12"/>
        <v>0.39818650976095837</v>
      </c>
      <c r="P24" s="12">
        <f t="shared" si="13"/>
        <v>0.34657330118450791</v>
      </c>
      <c r="Q24" s="10">
        <f>((9.807*Eingabemaske!$B$5^3)/(L24)^2)*M24*C24*N24</f>
        <v>1445102.1558950655</v>
      </c>
      <c r="R24" s="10">
        <f t="shared" si="14"/>
        <v>567.33583514031466</v>
      </c>
      <c r="S24" s="10">
        <f t="shared" si="15"/>
        <v>575420.18370389252</v>
      </c>
      <c r="T24" s="14">
        <f t="shared" si="16"/>
        <v>44.193539243147264</v>
      </c>
      <c r="U24" s="14">
        <f t="shared" si="17"/>
        <v>18.264816447668029</v>
      </c>
      <c r="V24" s="14">
        <f t="shared" si="18"/>
        <v>14.09523246996282</v>
      </c>
      <c r="W24" s="14">
        <f t="shared" si="0"/>
        <v>5.7000260234942033</v>
      </c>
      <c r="X24" s="14">
        <f t="shared" si="1"/>
        <v>44.78543217509813</v>
      </c>
      <c r="Y24" s="14">
        <f t="shared" si="19"/>
        <v>21.258988878961439</v>
      </c>
      <c r="Z24" s="14">
        <f t="shared" si="2"/>
        <v>2.3306655445126587</v>
      </c>
      <c r="AA24" s="14">
        <f t="shared" si="3"/>
        <v>1.1063328070086811</v>
      </c>
    </row>
    <row r="25" spans="2:27" x14ac:dyDescent="0.45">
      <c r="B25" s="4">
        <f>Temperaturverlauf!F24-Temperaturverlauf!E24</f>
        <v>-0.31752564701614361</v>
      </c>
      <c r="C25" s="4">
        <f t="shared" si="4"/>
        <v>0.31752564701614361</v>
      </c>
      <c r="D25" s="14">
        <f>Temperaturverlauf!E24</f>
        <v>22.406830442320778</v>
      </c>
      <c r="E25">
        <f>Eingabemaske!$B$5</f>
        <v>0.745</v>
      </c>
      <c r="F25">
        <f>IF(Eingabemaske!$B$4="horizontal_Breite",Eingabemaske!$B$6,Eingabemaske!$B$7)</f>
        <v>0.5</v>
      </c>
      <c r="G25" s="4">
        <f>Eingabemaske!B$8/3600*(1/(Eingabemaske!B$11*Eingabemaske!B$10))</f>
        <v>1.7361111111111112E-2</v>
      </c>
      <c r="H25" s="4">
        <f t="shared" si="5"/>
        <v>1.1947931138897654</v>
      </c>
      <c r="I25" s="6">
        <f t="shared" si="6"/>
        <v>1006.2210792891007</v>
      </c>
      <c r="J25" s="12">
        <f t="shared" si="7"/>
        <v>2.6041544859942447E-2</v>
      </c>
      <c r="K25" s="8">
        <f t="shared" si="8"/>
        <v>1.8312397812812152E-2</v>
      </c>
      <c r="L25" s="10">
        <f t="shared" si="9"/>
        <v>1.5332672179823326E-5</v>
      </c>
      <c r="M25" s="10">
        <f t="shared" si="10"/>
        <v>3.3928719136994026E-3</v>
      </c>
      <c r="N25" s="12">
        <f t="shared" si="11"/>
        <v>0.70784346694855316</v>
      </c>
      <c r="O25" s="1">
        <f t="shared" si="12"/>
        <v>0.39818106710821766</v>
      </c>
      <c r="P25" s="12">
        <f t="shared" si="13"/>
        <v>0.34656794832543875</v>
      </c>
      <c r="Q25" s="10">
        <f>((9.807*Eingabemaske!$B$5^3)/(L25)^2)*M25*C25*N25</f>
        <v>13153847.279563162</v>
      </c>
      <c r="R25" s="10">
        <f t="shared" si="14"/>
        <v>566.36318785402284</v>
      </c>
      <c r="S25" s="10">
        <f t="shared" si="15"/>
        <v>5237612.9463549862</v>
      </c>
      <c r="T25" s="14">
        <f t="shared" si="16"/>
        <v>92.273052288543937</v>
      </c>
      <c r="U25" s="14">
        <f t="shared" si="17"/>
        <v>33.736455147957145</v>
      </c>
      <c r="V25" s="14">
        <f t="shared" si="18"/>
        <v>14.082983296771125</v>
      </c>
      <c r="W25" s="14">
        <f t="shared" si="0"/>
        <v>5.6925494279235123</v>
      </c>
      <c r="X25" s="14">
        <f t="shared" si="1"/>
        <v>92.410063467946799</v>
      </c>
      <c r="Y25" s="14">
        <f t="shared" si="19"/>
        <v>34.733198908131577</v>
      </c>
      <c r="Z25" s="14">
        <f t="shared" si="2"/>
        <v>4.8130016266213307</v>
      </c>
      <c r="AA25" s="14">
        <f t="shared" si="3"/>
        <v>1.809012314990825</v>
      </c>
    </row>
    <row r="26" spans="2:27" x14ac:dyDescent="0.45">
      <c r="B26" s="4">
        <f>Temperaturverlauf!F25-Temperaturverlauf!E25</f>
        <v>-0.6007614604432554</v>
      </c>
      <c r="C26" s="4">
        <f t="shared" si="4"/>
        <v>0.6007614604432554</v>
      </c>
      <c r="D26" s="14">
        <f>Temperaturverlauf!E25</f>
        <v>22.700856002795106</v>
      </c>
      <c r="E26">
        <f>Eingabemaske!$B$5</f>
        <v>0.745</v>
      </c>
      <c r="F26">
        <f>IF(Eingabemaske!$B$4="horizontal_Breite",Eingabemaske!$B$6,Eingabemaske!$B$7)</f>
        <v>0.5</v>
      </c>
      <c r="G26" s="4">
        <f>Eingabemaske!B$8/3600*(1/(Eingabemaske!B$11*Eingabemaske!B$10))</f>
        <v>1.7361111111111112E-2</v>
      </c>
      <c r="H26" s="4">
        <f t="shared" si="5"/>
        <v>1.193602239547088</v>
      </c>
      <c r="I26" s="6">
        <f t="shared" si="6"/>
        <v>1006.23068989237</v>
      </c>
      <c r="J26" s="12">
        <f t="shared" si="7"/>
        <v>2.6063493970837993E-2</v>
      </c>
      <c r="K26" s="8">
        <f t="shared" si="8"/>
        <v>1.8326658463719718E-2</v>
      </c>
      <c r="L26" s="10">
        <f t="shared" si="9"/>
        <v>1.5360211341379258E-5</v>
      </c>
      <c r="M26" s="10">
        <f t="shared" si="10"/>
        <v>3.3894710314818057E-3</v>
      </c>
      <c r="N26" s="12">
        <f t="shared" si="11"/>
        <v>0.70781822414354878</v>
      </c>
      <c r="O26" s="1">
        <f t="shared" si="12"/>
        <v>0.39817542432939473</v>
      </c>
      <c r="P26" s="12">
        <f t="shared" si="13"/>
        <v>0.34656239865622002</v>
      </c>
      <c r="Q26" s="10">
        <f>((9.807*Eingabemaske!$B$5^3)/(L26)^2)*M26*C26*N26</f>
        <v>24772300.651870627</v>
      </c>
      <c r="R26" s="10">
        <f t="shared" si="14"/>
        <v>565.35841338099851</v>
      </c>
      <c r="S26" s="10">
        <f t="shared" si="15"/>
        <v>9863721.3236739282</v>
      </c>
      <c r="T26" s="14">
        <f t="shared" si="16"/>
        <v>113.94904356880592</v>
      </c>
      <c r="U26" s="14">
        <f t="shared" si="17"/>
        <v>40.484952621868096</v>
      </c>
      <c r="V26" s="14">
        <f t="shared" si="18"/>
        <v>14.070318310515345</v>
      </c>
      <c r="W26" s="14">
        <f t="shared" si="0"/>
        <v>5.6848228603764186</v>
      </c>
      <c r="X26" s="14">
        <f t="shared" si="1"/>
        <v>114.038689667581</v>
      </c>
      <c r="Y26" s="14">
        <f t="shared" si="19"/>
        <v>41.183562095713036</v>
      </c>
      <c r="Z26" s="14">
        <f t="shared" si="2"/>
        <v>5.9444934011865245</v>
      </c>
      <c r="AA26" s="14">
        <f t="shared" si="3"/>
        <v>2.1467750447584977</v>
      </c>
    </row>
    <row r="27" spans="2:27" x14ac:dyDescent="0.45">
      <c r="B27" s="4">
        <f>Temperaturverlauf!F26-Temperaturverlauf!E26</f>
        <v>-0.87867480145407129</v>
      </c>
      <c r="C27" s="4">
        <f t="shared" si="4"/>
        <v>0.87867480145407129</v>
      </c>
      <c r="D27" s="14">
        <f>Temperaturverlauf!E26</f>
        <v>23</v>
      </c>
      <c r="E27">
        <f>Eingabemaske!$B$5</f>
        <v>0.745</v>
      </c>
      <c r="F27">
        <f>IF(Eingabemaske!$B$4="horizontal_Breite",Eingabemaske!$B$6,Eingabemaske!$B$7)</f>
        <v>0.5</v>
      </c>
      <c r="G27" s="4">
        <f>Eingabemaske!B$8/3600*(1/(Eingabemaske!B$11*Eingabemaske!B$10))</f>
        <v>1.7361111111111112E-2</v>
      </c>
      <c r="H27" s="4">
        <f t="shared" si="5"/>
        <v>1.192393066931797</v>
      </c>
      <c r="I27" s="6">
        <f t="shared" si="6"/>
        <v>1006.2405378004402</v>
      </c>
      <c r="J27" s="12">
        <f t="shared" si="7"/>
        <v>2.6085825174825144E-2</v>
      </c>
      <c r="K27" s="8">
        <f t="shared" si="8"/>
        <v>1.8341167365967369E-2</v>
      </c>
      <c r="L27" s="10">
        <f t="shared" si="9"/>
        <v>1.5388251871107622E-5</v>
      </c>
      <c r="M27" s="10">
        <f t="shared" si="10"/>
        <v>3.3860179885086268E-3</v>
      </c>
      <c r="N27" s="12">
        <f t="shared" si="11"/>
        <v>0.70779250337714583</v>
      </c>
      <c r="O27" s="1">
        <f t="shared" si="12"/>
        <v>0.39816967451369656</v>
      </c>
      <c r="P27" s="12">
        <f t="shared" si="13"/>
        <v>0.34655674373120116</v>
      </c>
      <c r="Q27" s="10">
        <f>((9.807*Eingabemaske!$B$5^3)/(L27)^2)*M27*C27*N27</f>
        <v>36062000.304740384</v>
      </c>
      <c r="R27" s="10">
        <f t="shared" si="14"/>
        <v>564.33890248265641</v>
      </c>
      <c r="S27" s="10">
        <f t="shared" si="15"/>
        <v>14358794.923651304</v>
      </c>
      <c r="T27" s="14">
        <f t="shared" si="16"/>
        <v>129.14266688116081</v>
      </c>
      <c r="U27" s="14">
        <f t="shared" si="17"/>
        <v>45.164089208416463</v>
      </c>
      <c r="V27" s="14">
        <f t="shared" si="18"/>
        <v>14.057455804714957</v>
      </c>
      <c r="W27" s="14">
        <f t="shared" si="0"/>
        <v>5.6769798265207836</v>
      </c>
      <c r="X27" s="14">
        <f t="shared" si="1"/>
        <v>129.21227246352896</v>
      </c>
      <c r="Y27" s="14">
        <f t="shared" si="19"/>
        <v>45.726475177831169</v>
      </c>
      <c r="Z27" s="14">
        <f t="shared" si="2"/>
        <v>6.7412174998509791</v>
      </c>
      <c r="AA27" s="14">
        <f t="shared" si="3"/>
        <v>2.3856256746997708</v>
      </c>
    </row>
    <row r="28" spans="2:27" x14ac:dyDescent="0.45">
      <c r="B28" s="4">
        <f>Temperaturverlauf!F27-Temperaturverlauf!E27</f>
        <v>-1.1459218358508245</v>
      </c>
      <c r="C28" s="4">
        <f t="shared" si="4"/>
        <v>1.1459218358508245</v>
      </c>
      <c r="D28" s="14">
        <f>Temperaturverlauf!E27</f>
        <v>23.29914399720489</v>
      </c>
      <c r="E28">
        <f>Eingabemaske!$B$5</f>
        <v>0.745</v>
      </c>
      <c r="F28">
        <f>IF(Eingabemaske!$B$4="horizontal_Breite",Eingabemaske!$B$6,Eingabemaske!$B$7)</f>
        <v>0.5</v>
      </c>
      <c r="G28" s="4">
        <f>Eingabemaske!B$8/3600*(1/(Eingabemaske!B$11*Eingabemaske!B$10))</f>
        <v>1.7361111111111112E-2</v>
      </c>
      <c r="H28" s="4">
        <f t="shared" si="5"/>
        <v>1.191186340533376</v>
      </c>
      <c r="I28" s="6">
        <f t="shared" si="6"/>
        <v>1006.2504563187919</v>
      </c>
      <c r="J28" s="12">
        <f t="shared" si="7"/>
        <v>2.6108156378812291E-2</v>
      </c>
      <c r="K28" s="8">
        <f t="shared" si="8"/>
        <v>1.8355676268215017E-2</v>
      </c>
      <c r="L28" s="10">
        <f t="shared" si="9"/>
        <v>1.5416314235917566E-5</v>
      </c>
      <c r="M28" s="10">
        <f t="shared" si="10"/>
        <v>3.3825720268410571E-3</v>
      </c>
      <c r="N28" s="12">
        <f t="shared" si="11"/>
        <v>0.7077667298355812</v>
      </c>
      <c r="O28" s="1">
        <f t="shared" si="12"/>
        <v>0.39816391270446844</v>
      </c>
      <c r="P28" s="12">
        <f t="shared" si="13"/>
        <v>0.3465510770256669</v>
      </c>
      <c r="Q28" s="10">
        <f>((9.807*Eingabemaske!$B$5^3)/(L28)^2)*M28*C28*N28</f>
        <v>46809723.655822664</v>
      </c>
      <c r="R28" s="10">
        <f t="shared" si="14"/>
        <v>563.32216012787683</v>
      </c>
      <c r="S28" s="10">
        <f t="shared" si="15"/>
        <v>18637942.723417267</v>
      </c>
      <c r="T28" s="14">
        <f t="shared" si="16"/>
        <v>140.87364245284226</v>
      </c>
      <c r="U28" s="14">
        <f t="shared" si="17"/>
        <v>48.75341201492563</v>
      </c>
      <c r="V28" s="14">
        <f t="shared" si="18"/>
        <v>14.044616296040338</v>
      </c>
      <c r="W28" s="14">
        <f t="shared" si="0"/>
        <v>5.6691549216698771</v>
      </c>
      <c r="X28" s="14">
        <f t="shared" si="1"/>
        <v>140.93197390211407</v>
      </c>
      <c r="Y28" s="14">
        <f t="shared" si="19"/>
        <v>49.235850092260165</v>
      </c>
      <c r="Z28" s="14">
        <f t="shared" si="2"/>
        <v>7.3589480268221736</v>
      </c>
      <c r="AA28" s="14">
        <f t="shared" si="3"/>
        <v>2.5709145473049757</v>
      </c>
    </row>
    <row r="29" spans="2:27" x14ac:dyDescent="0.45">
      <c r="B29" s="4">
        <f>Temperaturverlauf!F28-Temperaturverlauf!E28</f>
        <v>-1.3974888816055255</v>
      </c>
      <c r="C29" s="4">
        <f t="shared" si="4"/>
        <v>1.3974888816055255</v>
      </c>
      <c r="D29" s="14">
        <f>Temperaturverlauf!E28</f>
        <v>23.593169557679222</v>
      </c>
      <c r="E29">
        <f>Eingabemaske!$B$5</f>
        <v>0.745</v>
      </c>
      <c r="F29">
        <f>IF(Eingabemaske!$B$4="horizontal_Breite",Eingabemaske!$B$6,Eingabemaske!$B$7)</f>
        <v>0.5</v>
      </c>
      <c r="G29" s="4">
        <f>Eingabemaske!B$8/3600*(1/(Eingabemaske!B$11*Eingabemaske!B$10))</f>
        <v>1.7361111111111112E-2</v>
      </c>
      <c r="H29" s="4">
        <f t="shared" si="5"/>
        <v>1.1900026381645834</v>
      </c>
      <c r="I29" s="6">
        <f t="shared" si="6"/>
        <v>1006.2602739409607</v>
      </c>
      <c r="J29" s="12">
        <f t="shared" si="7"/>
        <v>2.6130105489707841E-2</v>
      </c>
      <c r="K29" s="8">
        <f t="shared" si="8"/>
        <v>1.8369936919122584E-2</v>
      </c>
      <c r="L29" s="10">
        <f t="shared" si="9"/>
        <v>1.5443917411790891E-5</v>
      </c>
      <c r="M29" s="10">
        <f t="shared" si="10"/>
        <v>3.379191906047001E-3</v>
      </c>
      <c r="N29" s="12">
        <f t="shared" si="11"/>
        <v>0.70774133226914937</v>
      </c>
      <c r="O29" s="1">
        <f t="shared" si="12"/>
        <v>0.39815823475472195</v>
      </c>
      <c r="P29" s="12">
        <f t="shared" si="13"/>
        <v>0.34654549281021046</v>
      </c>
      <c r="Q29" s="10">
        <f>((9.807*Eingabemaske!$B$5^3)/(L29)^2)*M29*C29*N29</f>
        <v>56823218.57920596</v>
      </c>
      <c r="R29" s="10">
        <f t="shared" si="14"/>
        <v>562.32550265821681</v>
      </c>
      <c r="S29" s="10">
        <f t="shared" si="15"/>
        <v>22624632.402578365</v>
      </c>
      <c r="T29" s="14">
        <f t="shared" si="16"/>
        <v>150.27645108028167</v>
      </c>
      <c r="U29" s="14">
        <f t="shared" si="17"/>
        <v>51.617532761555623</v>
      </c>
      <c r="V29" s="14">
        <f t="shared" si="18"/>
        <v>14.032018734267281</v>
      </c>
      <c r="W29" s="14">
        <f t="shared" si="0"/>
        <v>5.661481506033458</v>
      </c>
      <c r="X29" s="14">
        <f t="shared" si="1"/>
        <v>150.32756744026707</v>
      </c>
      <c r="Y29" s="14">
        <f t="shared" si="19"/>
        <v>52.047349851071417</v>
      </c>
      <c r="Z29" s="14">
        <f t="shared" si="2"/>
        <v>7.8561503904506971</v>
      </c>
      <c r="AA29" s="14">
        <f t="shared" si="3"/>
        <v>2.7200054841364514</v>
      </c>
    </row>
    <row r="30" spans="2:27" x14ac:dyDescent="0.45">
      <c r="B30" s="4">
        <f>Temperaturverlauf!F29-Temperaturverlauf!E29</f>
        <v>-1.6287335546815882</v>
      </c>
      <c r="C30" s="4">
        <f t="shared" si="4"/>
        <v>1.6287335546815882</v>
      </c>
      <c r="D30" s="14">
        <f>Temperaturverlauf!E29</f>
        <v>23.877045822563989</v>
      </c>
      <c r="E30">
        <f>Eingabemaske!$B$5</f>
        <v>0.745</v>
      </c>
      <c r="F30">
        <f>IF(Eingabemaske!$B$4="horizontal_Breite",Eingabemaske!$B$6,Eingabemaske!$B$7)</f>
        <v>0.5</v>
      </c>
      <c r="G30" s="4">
        <f>Eingabemaske!B$8/3600*(1/(Eingabemaske!B$11*Eingabemaske!B$10))</f>
        <v>1.7361111111111112E-2</v>
      </c>
      <c r="H30" s="4">
        <f t="shared" si="5"/>
        <v>1.1888620242149053</v>
      </c>
      <c r="I30" s="6">
        <f t="shared" si="6"/>
        <v>1006.269817405239</v>
      </c>
      <c r="J30" s="12">
        <f t="shared" si="7"/>
        <v>2.6151296952138924E-2</v>
      </c>
      <c r="K30" s="8">
        <f t="shared" si="8"/>
        <v>1.8383705314999235E-2</v>
      </c>
      <c r="L30" s="10">
        <f t="shared" si="9"/>
        <v>1.5470587199936003E-5</v>
      </c>
      <c r="M30" s="10">
        <f t="shared" si="10"/>
        <v>3.3759349133257554E-3</v>
      </c>
      <c r="N30" s="12">
        <f t="shared" si="11"/>
        <v>0.70771673763592702</v>
      </c>
      <c r="O30" s="1">
        <f t="shared" si="12"/>
        <v>0.39815273612954288</v>
      </c>
      <c r="P30" s="12">
        <f t="shared" si="13"/>
        <v>0.34654008497292121</v>
      </c>
      <c r="Q30" s="10">
        <f>((9.807*Eingabemaske!$B$5^3)/(L30)^2)*M30*C30*N30</f>
        <v>65931806.141832545</v>
      </c>
      <c r="R30" s="10">
        <f t="shared" si="14"/>
        <v>561.36576779587858</v>
      </c>
      <c r="S30" s="10">
        <f t="shared" si="15"/>
        <v>26250929.013333227</v>
      </c>
      <c r="T30" s="14">
        <f t="shared" si="16"/>
        <v>157.91085277095237</v>
      </c>
      <c r="U30" s="14">
        <f t="shared" si="17"/>
        <v>53.935377917859888</v>
      </c>
      <c r="V30" s="14">
        <f t="shared" si="18"/>
        <v>14.019876818926663</v>
      </c>
      <c r="W30" s="14">
        <f t="shared" si="0"/>
        <v>5.6540894640432224</v>
      </c>
      <c r="X30" s="14">
        <f t="shared" si="1"/>
        <v>157.95701962911653</v>
      </c>
      <c r="Y30" s="14">
        <f t="shared" si="19"/>
        <v>54.32836048668085</v>
      </c>
      <c r="Z30" s="14">
        <f t="shared" si="2"/>
        <v>8.2615618519917273</v>
      </c>
      <c r="AA30" s="14">
        <f t="shared" si="3"/>
        <v>2.8415141760200835</v>
      </c>
    </row>
    <row r="31" spans="2:27" x14ac:dyDescent="0.45">
      <c r="B31" s="4">
        <f>Temperaturverlauf!F30-Temperaturverlauf!E30</f>
        <v>-1.8354433882611474</v>
      </c>
      <c r="C31" s="4">
        <f t="shared" si="4"/>
        <v>1.8354433882611474</v>
      </c>
      <c r="D31" s="14">
        <f>Temperaturverlauf!E30</f>
        <v>24.145915590261644</v>
      </c>
      <c r="E31">
        <f>Eingabemaske!$B$5</f>
        <v>0.745</v>
      </c>
      <c r="F31">
        <f>IF(Eingabemaske!$B$4="horizontal_Breite",Eingabemaske!$B$6,Eingabemaske!$B$7)</f>
        <v>0.5</v>
      </c>
      <c r="G31" s="4">
        <f>Eingabemaske!B$8/3600*(1/(Eingabemaske!B$11*Eingabemaske!B$10))</f>
        <v>1.7361111111111112E-2</v>
      </c>
      <c r="H31" s="4">
        <f t="shared" si="5"/>
        <v>1.1877837197325114</v>
      </c>
      <c r="I31" s="6">
        <f t="shared" si="6"/>
        <v>1006.2789150187232</v>
      </c>
      <c r="J31" s="12">
        <f t="shared" si="7"/>
        <v>2.6171368174307961E-2</v>
      </c>
      <c r="K31" s="8">
        <f t="shared" si="8"/>
        <v>1.8396745874774207E-2</v>
      </c>
      <c r="L31" s="10">
        <f t="shared" si="9"/>
        <v>1.5495864493123696E-5</v>
      </c>
      <c r="M31" s="10">
        <f t="shared" si="10"/>
        <v>3.3728559221029449E-3</v>
      </c>
      <c r="N31" s="12">
        <f t="shared" si="11"/>
        <v>0.70769336529317461</v>
      </c>
      <c r="O31" s="1">
        <f t="shared" si="12"/>
        <v>0.39814751060659515</v>
      </c>
      <c r="P31" s="12">
        <f t="shared" si="13"/>
        <v>0.34653494574141086</v>
      </c>
      <c r="Q31" s="10">
        <f>((9.807*Eingabemaske!$B$5^3)/(L31)^2)*M31*C31*N31</f>
        <v>73987317.446525201</v>
      </c>
      <c r="R31" s="10">
        <f t="shared" si="14"/>
        <v>560.4590419037379</v>
      </c>
      <c r="S31" s="10">
        <f t="shared" si="15"/>
        <v>29457866.257793915</v>
      </c>
      <c r="T31" s="14">
        <f t="shared" si="16"/>
        <v>164.09581871685896</v>
      </c>
      <c r="U31" s="14">
        <f t="shared" si="17"/>
        <v>55.808527786160518</v>
      </c>
      <c r="V31" s="14">
        <f t="shared" si="18"/>
        <v>14.008395479460352</v>
      </c>
      <c r="W31" s="14">
        <f t="shared" si="0"/>
        <v>5.6471030824845823</v>
      </c>
      <c r="X31" s="14">
        <f t="shared" si="1"/>
        <v>164.13845996930638</v>
      </c>
      <c r="Y31" s="14">
        <f t="shared" si="19"/>
        <v>56.174871698294567</v>
      </c>
      <c r="Z31" s="14">
        <f t="shared" si="2"/>
        <v>8.5914561348412519</v>
      </c>
      <c r="AA31" s="14">
        <f t="shared" si="3"/>
        <v>2.9403464987211589</v>
      </c>
    </row>
    <row r="32" spans="2:27" x14ac:dyDescent="0.45">
      <c r="B32" s="4">
        <f>Temperaturverlauf!F31-Temperaturverlauf!E31</f>
        <v>-2.0138946333146706</v>
      </c>
      <c r="C32" s="4">
        <f t="shared" si="4"/>
        <v>2.0138946333146706</v>
      </c>
      <c r="D32" s="14">
        <f>Temperaturverlauf!E31</f>
        <v>24.395178424502102</v>
      </c>
      <c r="E32">
        <f>Eingabemaske!$B$5</f>
        <v>0.745</v>
      </c>
      <c r="F32">
        <f>IF(Eingabemaske!$B$4="horizontal_Breite",Eingabemaske!$B$6,Eingabemaske!$B$7)</f>
        <v>0.5</v>
      </c>
      <c r="G32" s="4">
        <f>Eingabemaske!B$8/3600*(1/(Eingabemaske!B$11*Eingabemaske!B$10))</f>
        <v>1.7361111111111112E-2</v>
      </c>
      <c r="H32" s="4">
        <f t="shared" si="5"/>
        <v>1.1867857939917912</v>
      </c>
      <c r="I32" s="6">
        <f t="shared" si="6"/>
        <v>1006.2874001673745</v>
      </c>
      <c r="J32" s="12">
        <f t="shared" si="7"/>
        <v>2.6189975732038847E-2</v>
      </c>
      <c r="K32" s="8">
        <f t="shared" si="8"/>
        <v>1.8408835470854215E-2</v>
      </c>
      <c r="L32" s="10">
        <f t="shared" si="9"/>
        <v>1.551931333672767E-5</v>
      </c>
      <c r="M32" s="10">
        <f t="shared" si="10"/>
        <v>3.3700065123383493E-3</v>
      </c>
      <c r="N32" s="12">
        <f t="shared" si="11"/>
        <v>0.70767162058349242</v>
      </c>
      <c r="O32" s="1">
        <f t="shared" si="12"/>
        <v>0.39814264884054512</v>
      </c>
      <c r="P32" s="12">
        <f t="shared" si="13"/>
        <v>0.34653016427106709</v>
      </c>
      <c r="Q32" s="10">
        <f>((9.807*Eingabemaske!$B$5^3)/(L32)^2)*M32*C32*N32</f>
        <v>80864751.177917659</v>
      </c>
      <c r="R32" s="10">
        <f t="shared" si="14"/>
        <v>559.62040801551132</v>
      </c>
      <c r="S32" s="10">
        <f t="shared" si="15"/>
        <v>32195706.231807727</v>
      </c>
      <c r="T32" s="14">
        <f t="shared" si="16"/>
        <v>169.02971986189692</v>
      </c>
      <c r="U32" s="14">
        <f t="shared" si="17"/>
        <v>57.299976625539287</v>
      </c>
      <c r="V32" s="14">
        <f t="shared" si="18"/>
        <v>13.997767568188971</v>
      </c>
      <c r="W32" s="14">
        <f t="shared" si="0"/>
        <v>5.6406390762352414</v>
      </c>
      <c r="X32" s="14">
        <f t="shared" si="1"/>
        <v>169.06981110228978</v>
      </c>
      <c r="Y32" s="14">
        <f t="shared" si="19"/>
        <v>57.646828069852532</v>
      </c>
      <c r="Z32" s="14">
        <f t="shared" si="2"/>
        <v>8.8558684995787225</v>
      </c>
      <c r="AA32" s="14">
        <f t="shared" si="3"/>
        <v>3.0195380563569074</v>
      </c>
    </row>
    <row r="33" spans="2:27" x14ac:dyDescent="0.45">
      <c r="B33" s="4">
        <f>Temperaturverlauf!F32-Temperaturverlauf!E32</f>
        <v>-2.160905464256043</v>
      </c>
      <c r="C33" s="4">
        <f t="shared" si="4"/>
        <v>2.160905464256043</v>
      </c>
      <c r="D33" s="14">
        <f>Temperaturverlauf!E32</f>
        <v>24.620569369082791</v>
      </c>
      <c r="E33">
        <f>Eingabemaske!$B$5</f>
        <v>0.745</v>
      </c>
      <c r="F33">
        <f>IF(Eingabemaske!$B$4="horizontal_Breite",Eingabemaske!$B$6,Eingabemaske!$B$7)</f>
        <v>0.5</v>
      </c>
      <c r="G33" s="4">
        <f>Eingabemaske!B$8/3600*(1/(Eingabemaske!B$11*Eingabemaske!B$10))</f>
        <v>1.7361111111111112E-2</v>
      </c>
      <c r="H33" s="4">
        <f t="shared" si="5"/>
        <v>1.1858848813819522</v>
      </c>
      <c r="I33" s="6">
        <f t="shared" si="6"/>
        <v>1006.2951149130679</v>
      </c>
      <c r="J33" s="12">
        <f t="shared" si="7"/>
        <v>2.6206801244859818E-2</v>
      </c>
      <c r="K33" s="8">
        <f t="shared" si="8"/>
        <v>1.8419767246898471E-2</v>
      </c>
      <c r="L33" s="10">
        <f t="shared" si="9"/>
        <v>1.5540528629916015E-5</v>
      </c>
      <c r="M33" s="10">
        <f t="shared" si="10"/>
        <v>3.3674341634210478E-3</v>
      </c>
      <c r="N33" s="12">
        <f t="shared" si="11"/>
        <v>0.70765188777108134</v>
      </c>
      <c r="O33" s="1">
        <f t="shared" si="12"/>
        <v>0.39813823678148141</v>
      </c>
      <c r="P33" s="12">
        <f t="shared" si="13"/>
        <v>0.34652582508976659</v>
      </c>
      <c r="Q33" s="10">
        <f>((9.807*Eingabemaske!$B$5^3)/(L33)^2)*M33*C33*N33</f>
        <v>86462535.869643509</v>
      </c>
      <c r="R33" s="10">
        <f t="shared" si="14"/>
        <v>558.86371729603582</v>
      </c>
      <c r="S33" s="10">
        <f t="shared" si="15"/>
        <v>34424041.578795455</v>
      </c>
      <c r="T33" s="14">
        <f t="shared" si="16"/>
        <v>172.84269881776839</v>
      </c>
      <c r="U33" s="14">
        <f t="shared" si="17"/>
        <v>58.450952138708814</v>
      </c>
      <c r="V33" s="14">
        <f t="shared" si="18"/>
        <v>13.988170808033908</v>
      </c>
      <c r="W33" s="14">
        <f t="shared" si="0"/>
        <v>5.6348047845936344</v>
      </c>
      <c r="X33" s="14">
        <f t="shared" si="1"/>
        <v>172.88095691565385</v>
      </c>
      <c r="Y33" s="14">
        <f t="shared" si="19"/>
        <v>58.78366429531814</v>
      </c>
      <c r="Z33" s="14">
        <f t="shared" si="2"/>
        <v>9.0613137538194284</v>
      </c>
      <c r="AA33" s="14">
        <f t="shared" si="3"/>
        <v>3.0810636132639302</v>
      </c>
    </row>
    <row r="34" spans="2:27" x14ac:dyDescent="0.45">
      <c r="B34" s="4">
        <f>Temperaturverlauf!F33-Temperaturverlauf!E33</f>
        <v>-2.273880894535754</v>
      </c>
      <c r="C34" s="4">
        <f t="shared" si="4"/>
        <v>2.273880894535754</v>
      </c>
      <c r="D34" s="14">
        <f>Temperaturverlauf!E33</f>
        <v>24.818231922451758</v>
      </c>
      <c r="E34">
        <f>Eingabemaske!$B$5</f>
        <v>0.745</v>
      </c>
      <c r="F34">
        <f>IF(Eingabemaske!$B$4="horizontal_Breite",Eingabemaske!$B$6,Eingabemaske!$B$7)</f>
        <v>0.5</v>
      </c>
      <c r="G34" s="4">
        <f>Eingabemaske!B$8/3600*(1/(Eingabemaske!B$11*Eingabemaske!B$10))</f>
        <v>1.7361111111111112E-2</v>
      </c>
      <c r="H34" s="4">
        <f t="shared" si="5"/>
        <v>1.1850959266701611</v>
      </c>
      <c r="I34" s="6">
        <f t="shared" si="6"/>
        <v>1006.3019135652381</v>
      </c>
      <c r="J34" s="12">
        <f t="shared" si="7"/>
        <v>2.6221556823581595E-2</v>
      </c>
      <c r="K34" s="8">
        <f t="shared" si="8"/>
        <v>1.842935415718799E-2</v>
      </c>
      <c r="L34" s="10">
        <f t="shared" si="9"/>
        <v>1.5559143317581572E-5</v>
      </c>
      <c r="M34" s="10">
        <f t="shared" si="10"/>
        <v>3.3651815282772228E-3</v>
      </c>
      <c r="N34" s="12">
        <f t="shared" si="11"/>
        <v>0.70763452241908087</v>
      </c>
      <c r="O34" s="1">
        <f t="shared" si="12"/>
        <v>0.39813435396777624</v>
      </c>
      <c r="P34" s="12">
        <f t="shared" si="13"/>
        <v>0.3465220064191491</v>
      </c>
      <c r="Q34" s="10">
        <f>((9.807*Eingabemaske!$B$5^3)/(L34)^2)*M34*C34*N34</f>
        <v>90702415.381624043</v>
      </c>
      <c r="R34" s="10">
        <f t="shared" si="14"/>
        <v>558.20138580985372</v>
      </c>
      <c r="S34" s="10">
        <f t="shared" si="15"/>
        <v>36111747.551279776</v>
      </c>
      <c r="T34" s="14">
        <f t="shared" si="16"/>
        <v>175.62240557833468</v>
      </c>
      <c r="U34" s="14">
        <f t="shared" si="17"/>
        <v>59.289156824366863</v>
      </c>
      <c r="V34" s="14">
        <f t="shared" si="18"/>
        <v>13.979765030008753</v>
      </c>
      <c r="W34" s="14">
        <f t="shared" si="0"/>
        <v>5.6296965557641911</v>
      </c>
      <c r="X34" s="14">
        <f t="shared" si="1"/>
        <v>175.65939107803263</v>
      </c>
      <c r="Y34" s="14">
        <f t="shared" si="19"/>
        <v>59.611983693978026</v>
      </c>
      <c r="Z34" s="14">
        <f t="shared" si="2"/>
        <v>9.2121254094967497</v>
      </c>
      <c r="AA34" s="14">
        <f t="shared" si="3"/>
        <v>3.1262380355961286</v>
      </c>
    </row>
    <row r="35" spans="2:27" x14ac:dyDescent="0.45">
      <c r="B35" s="4">
        <f>Temperaturverlauf!F34-Temperaturverlauf!E34</f>
        <v>-2.3508479029714238</v>
      </c>
      <c r="C35" s="4">
        <f t="shared" si="4"/>
        <v>2.3508479029714238</v>
      </c>
      <c r="D35" s="14">
        <f>Temperaturverlauf!E34</f>
        <v>24.984784023518451</v>
      </c>
      <c r="E35">
        <f>Eingabemaske!$B$5</f>
        <v>0.745</v>
      </c>
      <c r="F35">
        <f>IF(Eingabemaske!$B$4="horizontal_Breite",Eingabemaske!$B$6,Eingabemaske!$B$7)</f>
        <v>0.5</v>
      </c>
      <c r="G35" s="4">
        <f>Eingabemaske!B$8/3600*(1/(Eingabemaske!B$11*Eingabemaske!B$10))</f>
        <v>1.7361111111111112E-2</v>
      </c>
      <c r="H35" s="4">
        <f t="shared" si="5"/>
        <v>1.1844319609823428</v>
      </c>
      <c r="I35" s="6">
        <f t="shared" si="6"/>
        <v>1006.3076661067656</v>
      </c>
      <c r="J35" s="12">
        <f t="shared" si="7"/>
        <v>2.6233989996161222E-2</v>
      </c>
      <c r="K35" s="8">
        <f t="shared" si="8"/>
        <v>1.8437432167029727E-2</v>
      </c>
      <c r="L35" s="10">
        <f t="shared" si="9"/>
        <v>1.5574834932718724E-5</v>
      </c>
      <c r="M35" s="10">
        <f t="shared" si="10"/>
        <v>3.3632857952779318E-3</v>
      </c>
      <c r="N35" s="12">
        <f t="shared" si="11"/>
        <v>0.70761984344142692</v>
      </c>
      <c r="O35" s="1">
        <f t="shared" si="12"/>
        <v>0.3981310717457433</v>
      </c>
      <c r="P35" s="12">
        <f t="shared" si="13"/>
        <v>0.34651877842393108</v>
      </c>
      <c r="Q35" s="10">
        <f>((9.807*Eingabemaske!$B$5^3)/(L35)^2)*M35*C35*N35</f>
        <v>93529022.691557199</v>
      </c>
      <c r="R35" s="10">
        <f t="shared" si="14"/>
        <v>557.64421780319935</v>
      </c>
      <c r="S35" s="10">
        <f t="shared" si="15"/>
        <v>37236810.043521613</v>
      </c>
      <c r="T35" s="14">
        <f t="shared" si="16"/>
        <v>177.42762645199358</v>
      </c>
      <c r="U35" s="14">
        <f t="shared" si="17"/>
        <v>59.833124489013805</v>
      </c>
      <c r="V35" s="14">
        <f t="shared" si="18"/>
        <v>13.972689729189925</v>
      </c>
      <c r="W35" s="14">
        <f t="shared" si="0"/>
        <v>5.6253983322685208</v>
      </c>
      <c r="X35" s="14">
        <f t="shared" si="1"/>
        <v>177.4638045201846</v>
      </c>
      <c r="Y35" s="14">
        <f t="shared" si="19"/>
        <v>60.149641933887665</v>
      </c>
      <c r="Z35" s="14">
        <f t="shared" si="2"/>
        <v>9.3111673449264671</v>
      </c>
      <c r="AA35" s="14">
        <f t="shared" si="3"/>
        <v>3.1559302095325772</v>
      </c>
    </row>
    <row r="36" spans="2:27" x14ac:dyDescent="0.45">
      <c r="B36" s="4">
        <f>Temperaturverlauf!F35-Temperaturverlauf!E35</f>
        <v>-1.5106100025013163</v>
      </c>
      <c r="C36" s="4">
        <f t="shared" si="4"/>
        <v>1.5106100025013163</v>
      </c>
      <c r="D36" s="14">
        <f>Temperaturverlauf!E35</f>
        <v>25.117375919656649</v>
      </c>
      <c r="E36">
        <f>Eingabemaske!$B$5</f>
        <v>0.745</v>
      </c>
      <c r="F36">
        <f>IF(Eingabemaske!$B$4="horizontal_Breite",Eingabemaske!$B$6,Eingabemaske!$B$7)</f>
        <v>0.5</v>
      </c>
      <c r="G36" s="4">
        <f>Eingabemaske!B$8/3600*(1/(Eingabemaske!B$11*Eingabemaske!B$10))</f>
        <v>1.7361111111111112E-2</v>
      </c>
      <c r="H36" s="4">
        <f t="shared" si="5"/>
        <v>1.1839039102281776</v>
      </c>
      <c r="I36" s="6">
        <f t="shared" si="6"/>
        <v>1006.3122613518673</v>
      </c>
      <c r="J36" s="12">
        <f t="shared" si="7"/>
        <v>2.6243888027568742E-2</v>
      </c>
      <c r="K36" s="8">
        <f t="shared" si="8"/>
        <v>1.8443863059435638E-2</v>
      </c>
      <c r="L36" s="10">
        <f t="shared" si="9"/>
        <v>1.558733136160235E-5</v>
      </c>
      <c r="M36" s="10">
        <f t="shared" si="10"/>
        <v>3.3617781427707346E-3</v>
      </c>
      <c r="N36" s="12">
        <f t="shared" si="11"/>
        <v>0.70760812518963601</v>
      </c>
      <c r="O36" s="1">
        <f t="shared" si="12"/>
        <v>0.39812845149689668</v>
      </c>
      <c r="P36" s="12">
        <f t="shared" si="13"/>
        <v>0.34651620146871043</v>
      </c>
      <c r="Q36" s="10">
        <f>((9.807*Eingabemaske!$B$5^3)/(L36)^2)*M36*C36*N36</f>
        <v>59975748.142347008</v>
      </c>
      <c r="R36" s="10">
        <f t="shared" si="14"/>
        <v>557.20125616079133</v>
      </c>
      <c r="S36" s="10">
        <f t="shared" si="15"/>
        <v>23878051.735280491</v>
      </c>
      <c r="T36" s="14">
        <f t="shared" si="16"/>
        <v>153.00186194342328</v>
      </c>
      <c r="U36" s="14">
        <f t="shared" si="17"/>
        <v>52.445592879239321</v>
      </c>
      <c r="V36" s="14">
        <f t="shared" si="18"/>
        <v>13.967061962278105</v>
      </c>
      <c r="W36" s="14">
        <f t="shared" si="0"/>
        <v>5.6219804460154217</v>
      </c>
      <c r="X36" s="14">
        <f t="shared" si="1"/>
        <v>153.05044479302444</v>
      </c>
      <c r="Y36" s="14">
        <f t="shared" si="19"/>
        <v>52.855988124137468</v>
      </c>
      <c r="Z36" s="14">
        <f t="shared" si="2"/>
        <v>8.0332774714354489</v>
      </c>
      <c r="AA36" s="14">
        <f t="shared" si="3"/>
        <v>2.7742932678327339</v>
      </c>
    </row>
    <row r="37" spans="2:27" x14ac:dyDescent="0.45">
      <c r="B37" s="4">
        <f>Temperaturverlauf!F36-Temperaturverlauf!E36</f>
        <v>-0.66928379809994354</v>
      </c>
      <c r="C37" s="4">
        <f t="shared" si="4"/>
        <v>0.66928379809994354</v>
      </c>
      <c r="D37" s="14">
        <f>Temperaturverlauf!E36</f>
        <v>25.213738926762012</v>
      </c>
      <c r="E37">
        <f>Eingabemaske!$B$5</f>
        <v>0.745</v>
      </c>
      <c r="F37">
        <f>IF(Eingabemaske!$B$4="horizontal_Breite",Eingabemaske!$B$6,Eingabemaske!$B$7)</f>
        <v>0.5</v>
      </c>
      <c r="G37" s="4">
        <f>Eingabemaske!B$8/3600*(1/(Eingabemaske!B$11*Eingabemaske!B$10))</f>
        <v>1.7361111111111112E-2</v>
      </c>
      <c r="H37" s="4">
        <f t="shared" si="5"/>
        <v>1.1835204371860797</v>
      </c>
      <c r="I37" s="6">
        <f t="shared" si="6"/>
        <v>1006.3156097183145</v>
      </c>
      <c r="J37" s="12">
        <f t="shared" si="7"/>
        <v>2.6251081559742515E-2</v>
      </c>
      <c r="K37" s="8">
        <f t="shared" si="8"/>
        <v>1.8448536800053685E-2</v>
      </c>
      <c r="L37" s="10">
        <f t="shared" si="9"/>
        <v>1.5596415719712026E-5</v>
      </c>
      <c r="M37" s="10">
        <f t="shared" si="10"/>
        <v>3.3606832896043489E-3</v>
      </c>
      <c r="N37" s="12">
        <f t="shared" si="11"/>
        <v>0.70759959002574047</v>
      </c>
      <c r="O37" s="1">
        <f t="shared" si="12"/>
        <v>0.39812654297396294</v>
      </c>
      <c r="P37" s="12">
        <f t="shared" si="13"/>
        <v>0.34651432448172326</v>
      </c>
      <c r="Q37" s="10">
        <f>((9.807*Eingabemaske!$B$5^3)/(L37)^2)*M37*C37*N37</f>
        <v>26532664.10799649</v>
      </c>
      <c r="R37" s="10">
        <f t="shared" si="14"/>
        <v>556.87966029366999</v>
      </c>
      <c r="S37" s="10">
        <f t="shared" si="15"/>
        <v>10563357.837205989</v>
      </c>
      <c r="T37" s="14">
        <f t="shared" si="16"/>
        <v>116.58188783285964</v>
      </c>
      <c r="U37" s="14">
        <f t="shared" si="17"/>
        <v>41.298294242089966</v>
      </c>
      <c r="V37" s="14">
        <f t="shared" si="18"/>
        <v>13.962974604973621</v>
      </c>
      <c r="W37" s="14">
        <f t="shared" si="0"/>
        <v>5.6194986285585005</v>
      </c>
      <c r="X37" s="14">
        <f t="shared" si="1"/>
        <v>116.66545438857027</v>
      </c>
      <c r="Y37" s="14">
        <f t="shared" si="19"/>
        <v>41.95423121164788</v>
      </c>
      <c r="Z37" s="14">
        <f t="shared" si="2"/>
        <v>6.1251887167175569</v>
      </c>
      <c r="AA37" s="14">
        <f t="shared" si="3"/>
        <v>2.2026878906265273</v>
      </c>
    </row>
    <row r="38" spans="2:27" x14ac:dyDescent="0.45">
      <c r="B38" s="4">
        <f>Temperaturverlauf!F37-Temperaturverlauf!E37</f>
        <v>0.17636025657872878</v>
      </c>
      <c r="C38" s="4">
        <f t="shared" si="4"/>
        <v>0.17636025657872878</v>
      </c>
      <c r="D38" s="14">
        <f>Temperaturverlauf!E37</f>
        <v>25.272224247066092</v>
      </c>
      <c r="E38">
        <f>Eingabemaske!$B$5</f>
        <v>0.745</v>
      </c>
      <c r="F38">
        <f>IF(Eingabemaske!$B$4="horizontal_Breite",Eingabemaske!$B$6,Eingabemaske!$B$7)</f>
        <v>0.5</v>
      </c>
      <c r="G38" s="4">
        <f>Eingabemaske!B$8/3600*(1/(Eingabemaske!B$11*Eingabemaske!B$10))</f>
        <v>1.7361111111111112E-2</v>
      </c>
      <c r="H38" s="4">
        <f t="shared" si="5"/>
        <v>1.1832878180613031</v>
      </c>
      <c r="I38" s="6">
        <f t="shared" si="6"/>
        <v>1006.3176455072161</v>
      </c>
      <c r="J38" s="12">
        <f t="shared" si="7"/>
        <v>2.6255447509352627E-2</v>
      </c>
      <c r="K38" s="8">
        <f t="shared" si="8"/>
        <v>1.8451373419886084E-2</v>
      </c>
      <c r="L38" s="10">
        <f t="shared" si="9"/>
        <v>1.5601930244224839E-5</v>
      </c>
      <c r="M38" s="10">
        <f t="shared" si="10"/>
        <v>3.3600191438755166E-3</v>
      </c>
      <c r="N38" s="12">
        <f t="shared" si="11"/>
        <v>0.70759440187142264</v>
      </c>
      <c r="O38" s="1">
        <f t="shared" si="12"/>
        <v>0.39812538285550447</v>
      </c>
      <c r="P38" s="12">
        <f t="shared" si="13"/>
        <v>0.3465131835335763</v>
      </c>
      <c r="Q38" s="10">
        <f>((9.807*Eingabemaske!$B$5^3)/(L38)^2)*M38*C38*N38</f>
        <v>6985141.2396057388</v>
      </c>
      <c r="R38" s="10">
        <f t="shared" si="14"/>
        <v>556.68461144594153</v>
      </c>
      <c r="S38" s="10">
        <f t="shared" si="15"/>
        <v>2780962.030317808</v>
      </c>
      <c r="T38" s="14">
        <f t="shared" si="16"/>
        <v>74.718608059749755</v>
      </c>
      <c r="U38" s="14">
        <f t="shared" si="17"/>
        <v>28.188534723671705</v>
      </c>
      <c r="V38" s="14">
        <f t="shared" si="18"/>
        <v>13.960494983151902</v>
      </c>
      <c r="W38" s="14">
        <f t="shared" si="0"/>
        <v>5.6179932396978511</v>
      </c>
      <c r="X38" s="14">
        <f t="shared" si="1"/>
        <v>74.921526579667443</v>
      </c>
      <c r="Y38" s="14">
        <f t="shared" si="19"/>
        <v>29.551196265824824</v>
      </c>
      <c r="Z38" s="14">
        <f t="shared" si="2"/>
        <v>3.9341964168660524</v>
      </c>
      <c r="AA38" s="14">
        <f t="shared" si="3"/>
        <v>1.5517597647918822</v>
      </c>
    </row>
    <row r="39" spans="2:27" x14ac:dyDescent="0.45">
      <c r="B39" s="4">
        <f>Temperaturverlauf!F38-Temperaturverlauf!E38</f>
        <v>1.030657418779434</v>
      </c>
      <c r="C39" s="4">
        <f t="shared" si="4"/>
        <v>1.030657418779434</v>
      </c>
      <c r="D39" s="14">
        <f>Temperaturverlauf!E38</f>
        <v>25.291831180523292</v>
      </c>
      <c r="E39">
        <f>Eingabemaske!$B$5</f>
        <v>0.745</v>
      </c>
      <c r="F39">
        <f>IF(Eingabemaske!$B$4="horizontal_Breite",Eingabemaske!$B$6,Eingabemaske!$B$7)</f>
        <v>0.5</v>
      </c>
      <c r="G39" s="4">
        <f>Eingabemaske!B$8/3600*(1/(Eingabemaske!B$11*Eingabemaske!B$10))</f>
        <v>1.7361111111111112E-2</v>
      </c>
      <c r="H39" s="4">
        <f t="shared" si="5"/>
        <v>1.1832098540291516</v>
      </c>
      <c r="I39" s="6">
        <f t="shared" si="6"/>
        <v>1006.3183286003974</v>
      </c>
      <c r="J39" s="12">
        <f t="shared" si="7"/>
        <v>2.6256911173790781E-2</v>
      </c>
      <c r="K39" s="8">
        <f t="shared" si="8"/>
        <v>1.8452324383581045E-2</v>
      </c>
      <c r="L39" s="10">
        <f t="shared" si="9"/>
        <v>1.5603779128447475E-5</v>
      </c>
      <c r="M39" s="10">
        <f t="shared" si="10"/>
        <v>3.3597965512822126E-3</v>
      </c>
      <c r="N39" s="12">
        <f t="shared" si="11"/>
        <v>0.70759266120187658</v>
      </c>
      <c r="O39" s="1">
        <f t="shared" si="12"/>
        <v>0.39812499362419401</v>
      </c>
      <c r="P39" s="12">
        <f t="shared" si="13"/>
        <v>0.34651280073423346</v>
      </c>
      <c r="Q39" s="10">
        <f>((9.807*Eingabemaske!$B$5^3)/(L39)^2)*M39*C39*N39</f>
        <v>40809008.074510567</v>
      </c>
      <c r="R39" s="10">
        <f t="shared" si="14"/>
        <v>556.61924526537894</v>
      </c>
      <c r="S39" s="10">
        <f t="shared" si="15"/>
        <v>16247086.079474201</v>
      </c>
      <c r="T39" s="14">
        <f t="shared" si="16"/>
        <v>134.57227058862887</v>
      </c>
      <c r="U39" s="14">
        <f t="shared" si="17"/>
        <v>46.827534378169517</v>
      </c>
      <c r="V39" s="14">
        <f t="shared" si="18"/>
        <v>13.959663888140863</v>
      </c>
      <c r="W39" s="14">
        <f t="shared" si="0"/>
        <v>5.6174887159794276</v>
      </c>
      <c r="X39" s="14">
        <f t="shared" si="1"/>
        <v>134.63495530085476</v>
      </c>
      <c r="Y39" s="14">
        <f t="shared" si="19"/>
        <v>47.33984086435531</v>
      </c>
      <c r="Z39" s="14">
        <f t="shared" si="2"/>
        <v>7.0701961244436715</v>
      </c>
      <c r="AA39" s="14">
        <f t="shared" si="3"/>
        <v>2.4859959931135367</v>
      </c>
    </row>
    <row r="40" spans="2:27" x14ac:dyDescent="0.45">
      <c r="B40" s="4">
        <f>Temperaturverlauf!F39-Temperaturverlauf!E39</f>
        <v>1.8913864995700429</v>
      </c>
      <c r="C40" s="4">
        <f t="shared" si="4"/>
        <v>1.8913864995700429</v>
      </c>
      <c r="D40" s="14">
        <f>Temperaturverlauf!E39</f>
        <v>25.272224247066092</v>
      </c>
      <c r="E40">
        <f>Eingabemaske!$B$5</f>
        <v>0.745</v>
      </c>
      <c r="F40">
        <f>IF(Eingabemaske!$B$4="horizontal_Breite",Eingabemaske!$B$6,Eingabemaske!$B$7)</f>
        <v>0.5</v>
      </c>
      <c r="G40" s="4">
        <f>Eingabemaske!B$8/3600*(1/(Eingabemaske!B$11*Eingabemaske!B$10))</f>
        <v>1.7361111111111112E-2</v>
      </c>
      <c r="H40" s="4">
        <f t="shared" si="5"/>
        <v>1.1832878180613031</v>
      </c>
      <c r="I40" s="6">
        <f t="shared" si="6"/>
        <v>1006.3176455072161</v>
      </c>
      <c r="J40" s="12">
        <f t="shared" si="7"/>
        <v>2.6255447509352627E-2</v>
      </c>
      <c r="K40" s="8">
        <f t="shared" si="8"/>
        <v>1.8451373419886084E-2</v>
      </c>
      <c r="L40" s="10">
        <f t="shared" si="9"/>
        <v>1.5601930244224839E-5</v>
      </c>
      <c r="M40" s="10">
        <f t="shared" si="10"/>
        <v>3.3600191438755166E-3</v>
      </c>
      <c r="N40" s="12">
        <f t="shared" si="11"/>
        <v>0.70759440187142264</v>
      </c>
      <c r="O40" s="1">
        <f t="shared" si="12"/>
        <v>0.39812538285550447</v>
      </c>
      <c r="P40" s="12">
        <f t="shared" si="13"/>
        <v>0.3465131835335763</v>
      </c>
      <c r="Q40" s="10">
        <f>((9.807*Eingabemaske!$B$5^3)/(L40)^2)*M40*C40*N40</f>
        <v>74912580.047662109</v>
      </c>
      <c r="R40" s="10">
        <f t="shared" si="14"/>
        <v>556.68461144594153</v>
      </c>
      <c r="S40" s="10">
        <f t="shared" si="15"/>
        <v>29824599.612169102</v>
      </c>
      <c r="T40" s="14">
        <f t="shared" si="16"/>
        <v>164.77397815566817</v>
      </c>
      <c r="U40" s="14">
        <f t="shared" si="17"/>
        <v>56.013553988386889</v>
      </c>
      <c r="V40" s="14">
        <f t="shared" si="18"/>
        <v>13.960494983151902</v>
      </c>
      <c r="W40" s="14">
        <f t="shared" si="0"/>
        <v>5.6179932396978511</v>
      </c>
      <c r="X40" s="14">
        <f t="shared" si="1"/>
        <v>164.81580649716528</v>
      </c>
      <c r="Y40" s="14">
        <f t="shared" si="19"/>
        <v>56.373291467358442</v>
      </c>
      <c r="Z40" s="14">
        <f t="shared" si="2"/>
        <v>8.6546255123958851</v>
      </c>
      <c r="AA40" s="14">
        <f t="shared" si="3"/>
        <v>2.9602119901013317</v>
      </c>
    </row>
    <row r="41" spans="2:27" x14ac:dyDescent="0.45">
      <c r="B41" s="4">
        <f>Temperaturverlauf!F40-Temperaturverlauf!E40</f>
        <v>2.7550329944972525</v>
      </c>
      <c r="C41" s="4">
        <f t="shared" si="4"/>
        <v>2.7550329944972525</v>
      </c>
      <c r="D41" s="14">
        <f>Temperaturverlauf!E40</f>
        <v>25.213738926762012</v>
      </c>
      <c r="E41">
        <f>Eingabemaske!$B$5</f>
        <v>0.745</v>
      </c>
      <c r="F41">
        <f>IF(Eingabemaske!$B$4="horizontal_Breite",Eingabemaske!$B$6,Eingabemaske!$B$7)</f>
        <v>0.5</v>
      </c>
      <c r="G41" s="4">
        <f>Eingabemaske!B$8/3600*(1/(Eingabemaske!B$11*Eingabemaske!B$10))</f>
        <v>1.7361111111111112E-2</v>
      </c>
      <c r="H41" s="4">
        <f t="shared" si="5"/>
        <v>1.1835204371860797</v>
      </c>
      <c r="I41" s="6">
        <f t="shared" si="6"/>
        <v>1006.3156097183145</v>
      </c>
      <c r="J41" s="12">
        <f t="shared" si="7"/>
        <v>2.6251081559742515E-2</v>
      </c>
      <c r="K41" s="8">
        <f t="shared" si="8"/>
        <v>1.8448536800053685E-2</v>
      </c>
      <c r="L41" s="10">
        <f t="shared" si="9"/>
        <v>1.5596415719712026E-5</v>
      </c>
      <c r="M41" s="10">
        <f t="shared" si="10"/>
        <v>3.3606832896043489E-3</v>
      </c>
      <c r="N41" s="12">
        <f t="shared" si="11"/>
        <v>0.70759959002574047</v>
      </c>
      <c r="O41" s="1">
        <f t="shared" si="12"/>
        <v>0.39812654297396294</v>
      </c>
      <c r="P41" s="12">
        <f t="shared" si="13"/>
        <v>0.34651432448172326</v>
      </c>
      <c r="Q41" s="10">
        <f>((9.807*Eingabemaske!$B$5^3)/(L41)^2)*M41*C41*N41</f>
        <v>109218787.69061078</v>
      </c>
      <c r="R41" s="10">
        <f t="shared" si="14"/>
        <v>556.87966029366999</v>
      </c>
      <c r="S41" s="10">
        <f t="shared" si="15"/>
        <v>43482898.371070087</v>
      </c>
      <c r="T41" s="14">
        <f t="shared" si="16"/>
        <v>186.84002404482882</v>
      </c>
      <c r="U41" s="14">
        <f t="shared" si="17"/>
        <v>62.664754450407031</v>
      </c>
      <c r="V41" s="14">
        <f t="shared" si="18"/>
        <v>13.962974604973621</v>
      </c>
      <c r="W41" s="14">
        <f t="shared" si="0"/>
        <v>5.6194986285585005</v>
      </c>
      <c r="X41" s="14">
        <f t="shared" si="1"/>
        <v>186.87257700178398</v>
      </c>
      <c r="Y41" s="14">
        <f t="shared" si="19"/>
        <v>62.952868228220296</v>
      </c>
      <c r="Z41" s="14">
        <f t="shared" si="2"/>
        <v>9.8112145203061889</v>
      </c>
      <c r="AA41" s="14">
        <f t="shared" si="3"/>
        <v>3.3051617565574687</v>
      </c>
    </row>
    <row r="42" spans="2:27" x14ac:dyDescent="0.45">
      <c r="B42" s="4">
        <f>Temperaturverlauf!F41-Temperaturverlauf!E41</f>
        <v>3.6186247655782182</v>
      </c>
      <c r="C42" s="4">
        <f t="shared" si="4"/>
        <v>3.6186247655782182</v>
      </c>
      <c r="D42" s="14">
        <f>Temperaturverlauf!E41</f>
        <v>25.117375919656652</v>
      </c>
      <c r="E42">
        <f>Eingabemaske!$B$5</f>
        <v>0.745</v>
      </c>
      <c r="F42">
        <f>IF(Eingabemaske!$B$4="horizontal_Breite",Eingabemaske!$B$6,Eingabemaske!$B$7)</f>
        <v>0.5</v>
      </c>
      <c r="G42" s="4">
        <f>Eingabemaske!B$8/3600*(1/(Eingabemaske!B$11*Eingabemaske!B$10))</f>
        <v>1.7361111111111112E-2</v>
      </c>
      <c r="H42" s="4">
        <f t="shared" si="5"/>
        <v>1.1839039102281776</v>
      </c>
      <c r="I42" s="6">
        <f t="shared" si="6"/>
        <v>1006.3122613518673</v>
      </c>
      <c r="J42" s="12">
        <f t="shared" si="7"/>
        <v>2.6243888027568742E-2</v>
      </c>
      <c r="K42" s="8">
        <f t="shared" si="8"/>
        <v>1.8443863059435638E-2</v>
      </c>
      <c r="L42" s="10">
        <f t="shared" si="9"/>
        <v>1.5587331361602353E-5</v>
      </c>
      <c r="M42" s="10">
        <f t="shared" si="10"/>
        <v>3.3617781427707342E-3</v>
      </c>
      <c r="N42" s="12">
        <f t="shared" si="11"/>
        <v>0.70760812518963612</v>
      </c>
      <c r="O42" s="1">
        <f t="shared" si="12"/>
        <v>0.39812845149689668</v>
      </c>
      <c r="P42" s="12">
        <f t="shared" si="13"/>
        <v>0.34651620146871043</v>
      </c>
      <c r="Q42" s="10">
        <f>((9.807*Eingabemaske!$B$5^3)/(L42)^2)*M42*C42*N42</f>
        <v>143670257.18260428</v>
      </c>
      <c r="R42" s="10">
        <f t="shared" si="14"/>
        <v>557.20125616079133</v>
      </c>
      <c r="S42" s="10">
        <f t="shared" si="15"/>
        <v>57199217.018271141</v>
      </c>
      <c r="T42" s="14">
        <f t="shared" si="16"/>
        <v>204.72008238781262</v>
      </c>
      <c r="U42" s="14">
        <f t="shared" si="17"/>
        <v>68.023838957433242</v>
      </c>
      <c r="V42" s="14">
        <f t="shared" si="18"/>
        <v>13.967061962278105</v>
      </c>
      <c r="W42" s="14">
        <f t="shared" si="0"/>
        <v>5.6219804460154226</v>
      </c>
      <c r="X42" s="14">
        <f t="shared" si="1"/>
        <v>204.74722401236843</v>
      </c>
      <c r="Y42" s="14">
        <f t="shared" si="19"/>
        <v>68.268817992042671</v>
      </c>
      <c r="Z42" s="14">
        <f t="shared" si="2"/>
        <v>10.746726441872262</v>
      </c>
      <c r="AA42" s="14">
        <f t="shared" si="3"/>
        <v>3.5832784303152763</v>
      </c>
    </row>
    <row r="43" spans="2:27" x14ac:dyDescent="0.45">
      <c r="B43" s="4">
        <f>Temperaturverlauf!F42-Temperaturverlauf!E42</f>
        <v>4.479099468264419</v>
      </c>
      <c r="C43" s="4">
        <f t="shared" si="4"/>
        <v>4.479099468264419</v>
      </c>
      <c r="D43" s="14">
        <f>Temperaturverlauf!E42</f>
        <v>24.984784023518451</v>
      </c>
      <c r="E43">
        <f>Eingabemaske!$B$5</f>
        <v>0.745</v>
      </c>
      <c r="F43">
        <f>IF(Eingabemaske!$B$4="horizontal_Breite",Eingabemaske!$B$6,Eingabemaske!$B$7)</f>
        <v>0.5</v>
      </c>
      <c r="G43" s="4">
        <f>Eingabemaske!B$8/3600*(1/(Eingabemaske!B$11*Eingabemaske!B$10))</f>
        <v>1.7361111111111112E-2</v>
      </c>
      <c r="H43" s="4">
        <f t="shared" si="5"/>
        <v>1.1844319609823428</v>
      </c>
      <c r="I43" s="6">
        <f t="shared" si="6"/>
        <v>1006.3076661067656</v>
      </c>
      <c r="J43" s="12">
        <f t="shared" si="7"/>
        <v>2.6233989996161222E-2</v>
      </c>
      <c r="K43" s="8">
        <f t="shared" si="8"/>
        <v>1.8437432167029727E-2</v>
      </c>
      <c r="L43" s="10">
        <f t="shared" si="9"/>
        <v>1.5574834932718724E-5</v>
      </c>
      <c r="M43" s="10">
        <f t="shared" si="10"/>
        <v>3.3632857952779318E-3</v>
      </c>
      <c r="N43" s="12">
        <f t="shared" si="11"/>
        <v>0.70761984344142692</v>
      </c>
      <c r="O43" s="1">
        <f t="shared" si="12"/>
        <v>0.3981310717457433</v>
      </c>
      <c r="P43" s="12">
        <f t="shared" si="13"/>
        <v>0.34651877842393108</v>
      </c>
      <c r="Q43" s="10">
        <f>((9.807*Eingabemaske!$B$5^3)/(L43)^2)*M43*C43*N43</f>
        <v>178201999.06405303</v>
      </c>
      <c r="R43" s="10">
        <f t="shared" si="14"/>
        <v>557.64421780319935</v>
      </c>
      <c r="S43" s="10">
        <f t="shared" si="15"/>
        <v>70947752.874605373</v>
      </c>
      <c r="T43" s="14">
        <f t="shared" si="16"/>
        <v>219.95979245364276</v>
      </c>
      <c r="U43" s="14">
        <f t="shared" si="17"/>
        <v>72.572960784455901</v>
      </c>
      <c r="V43" s="14">
        <f t="shared" si="18"/>
        <v>13.972689729189925</v>
      </c>
      <c r="W43" s="14">
        <f t="shared" si="0"/>
        <v>5.6253983322685208</v>
      </c>
      <c r="X43" s="14">
        <f t="shared" si="1"/>
        <v>219.98333445205427</v>
      </c>
      <c r="Y43" s="14">
        <f t="shared" si="19"/>
        <v>72.788604546757071</v>
      </c>
      <c r="Z43" s="14">
        <f t="shared" si="2"/>
        <v>11.542081190674759</v>
      </c>
      <c r="AA43" s="14">
        <f t="shared" si="3"/>
        <v>3.8190710470283205</v>
      </c>
    </row>
    <row r="44" spans="2:27" x14ac:dyDescent="0.45">
      <c r="B44" s="4">
        <f>Temperaturverlauf!F43-Temperaturverlauf!E43</f>
        <v>5.3331743321385225</v>
      </c>
      <c r="C44" s="4">
        <f t="shared" si="4"/>
        <v>5.3331743321385225</v>
      </c>
      <c r="D44" s="14">
        <f>Temperaturverlauf!E43</f>
        <v>24.818231922451762</v>
      </c>
      <c r="E44">
        <f>Eingabemaske!$B$5</f>
        <v>0.745</v>
      </c>
      <c r="F44">
        <f>IF(Eingabemaske!$B$4="horizontal_Breite",Eingabemaske!$B$6,Eingabemaske!$B$7)</f>
        <v>0.5</v>
      </c>
      <c r="G44" s="4">
        <f>Eingabemaske!B$8/3600*(1/(Eingabemaske!B$11*Eingabemaske!B$10))</f>
        <v>1.7361111111111112E-2</v>
      </c>
      <c r="H44" s="4">
        <f t="shared" si="5"/>
        <v>1.1850959266701611</v>
      </c>
      <c r="I44" s="6">
        <f t="shared" si="6"/>
        <v>1006.3019135652381</v>
      </c>
      <c r="J44" s="12">
        <f t="shared" si="7"/>
        <v>2.6221556823581595E-2</v>
      </c>
      <c r="K44" s="8">
        <f t="shared" si="8"/>
        <v>1.842935415718799E-2</v>
      </c>
      <c r="L44" s="10">
        <f t="shared" si="9"/>
        <v>1.5559143317581576E-5</v>
      </c>
      <c r="M44" s="10">
        <f t="shared" si="10"/>
        <v>3.3651815282772228E-3</v>
      </c>
      <c r="N44" s="12">
        <f t="shared" si="11"/>
        <v>0.70763452241908098</v>
      </c>
      <c r="O44" s="1">
        <f t="shared" si="12"/>
        <v>0.39813435396777624</v>
      </c>
      <c r="P44" s="12">
        <f t="shared" si="13"/>
        <v>0.3465220064191491</v>
      </c>
      <c r="Q44" s="10">
        <f>((9.807*Eingabemaske!$B$5^3)/(L44)^2)*M44*C44*N44</f>
        <v>212734006.7541244</v>
      </c>
      <c r="R44" s="10">
        <f t="shared" si="14"/>
        <v>558.20138580985372</v>
      </c>
      <c r="S44" s="10">
        <f t="shared" si="15"/>
        <v>84696716.346029863</v>
      </c>
      <c r="T44" s="14">
        <f t="shared" si="16"/>
        <v>233.33825413690866</v>
      </c>
      <c r="U44" s="14">
        <f t="shared" si="17"/>
        <v>76.55387328492715</v>
      </c>
      <c r="V44" s="14">
        <f t="shared" si="18"/>
        <v>13.979765030008753</v>
      </c>
      <c r="W44" s="14">
        <f t="shared" si="0"/>
        <v>5.629696555764192</v>
      </c>
      <c r="X44" s="14">
        <f t="shared" si="1"/>
        <v>233.35920837641072</v>
      </c>
      <c r="Y44" s="14">
        <f t="shared" si="19"/>
        <v>76.748072386744113</v>
      </c>
      <c r="Z44" s="14">
        <f t="shared" si="2"/>
        <v>12.238083485496144</v>
      </c>
      <c r="AA44" s="14">
        <f t="shared" si="3"/>
        <v>4.024907882378729</v>
      </c>
    </row>
    <row r="45" spans="2:27" x14ac:dyDescent="0.45">
      <c r="B45" s="4">
        <f>Temperaturverlauf!F44-Temperaturverlauf!E44</f>
        <v>6.1773271176463105</v>
      </c>
      <c r="C45" s="4">
        <f t="shared" si="4"/>
        <v>6.1773271176463105</v>
      </c>
      <c r="D45" s="14">
        <f>Temperaturverlauf!E44</f>
        <v>24.620569369082791</v>
      </c>
      <c r="E45">
        <f>Eingabemaske!$B$5</f>
        <v>0.745</v>
      </c>
      <c r="F45">
        <f>IF(Eingabemaske!$B$4="horizontal_Breite",Eingabemaske!$B$6,Eingabemaske!$B$7)</f>
        <v>0.5</v>
      </c>
      <c r="G45" s="4">
        <f>Eingabemaske!B$8/3600*(1/(Eingabemaske!B$11*Eingabemaske!B$10))</f>
        <v>1.7361111111111112E-2</v>
      </c>
      <c r="H45" s="4">
        <f t="shared" si="5"/>
        <v>1.1858848813819522</v>
      </c>
      <c r="I45" s="6">
        <f t="shared" si="6"/>
        <v>1006.2951149130679</v>
      </c>
      <c r="J45" s="12">
        <f t="shared" si="7"/>
        <v>2.6206801244859818E-2</v>
      </c>
      <c r="K45" s="8">
        <f t="shared" si="8"/>
        <v>1.8419767246898471E-2</v>
      </c>
      <c r="L45" s="10">
        <f t="shared" si="9"/>
        <v>1.5540528629916015E-5</v>
      </c>
      <c r="M45" s="10">
        <f t="shared" si="10"/>
        <v>3.3674341634210478E-3</v>
      </c>
      <c r="N45" s="12">
        <f t="shared" si="11"/>
        <v>0.70765188777108134</v>
      </c>
      <c r="O45" s="1">
        <f t="shared" si="12"/>
        <v>0.39813823678148141</v>
      </c>
      <c r="P45" s="12">
        <f t="shared" si="13"/>
        <v>0.34652582508976659</v>
      </c>
      <c r="Q45" s="10">
        <f>((9.807*Eingabemaske!$B$5^3)/(L45)^2)*M45*C45*N45</f>
        <v>247168317.32011852</v>
      </c>
      <c r="R45" s="10">
        <f t="shared" si="14"/>
        <v>558.86371729603582</v>
      </c>
      <c r="S45" s="10">
        <f t="shared" si="15"/>
        <v>98407158.046077684</v>
      </c>
      <c r="T45" s="14">
        <f t="shared" si="16"/>
        <v>245.30476418667675</v>
      </c>
      <c r="U45" s="14">
        <f t="shared" si="17"/>
        <v>80.105512853056211</v>
      </c>
      <c r="V45" s="14">
        <f t="shared" si="18"/>
        <v>13.988170808033908</v>
      </c>
      <c r="W45" s="14">
        <f t="shared" si="0"/>
        <v>5.6348047845936344</v>
      </c>
      <c r="X45" s="14">
        <f t="shared" si="1"/>
        <v>245.32376079113922</v>
      </c>
      <c r="Y45" s="14">
        <f t="shared" si="19"/>
        <v>80.283272587953206</v>
      </c>
      <c r="Z45" s="14">
        <f t="shared" si="2"/>
        <v>12.858302079389839</v>
      </c>
      <c r="AA45" s="14">
        <f t="shared" si="3"/>
        <v>4.207935535998784</v>
      </c>
    </row>
    <row r="46" spans="2:27" x14ac:dyDescent="0.45">
      <c r="B46" s="4">
        <f>Temperaturverlauf!F45-Temperaturverlauf!E45</f>
        <v>7.0078218191830857</v>
      </c>
      <c r="C46" s="4">
        <f t="shared" si="4"/>
        <v>7.0078218191830857</v>
      </c>
      <c r="D46" s="14">
        <f>Temperaturverlauf!E45</f>
        <v>24.395178424502102</v>
      </c>
      <c r="E46">
        <f>Eingabemaske!$B$5</f>
        <v>0.745</v>
      </c>
      <c r="F46">
        <f>IF(Eingabemaske!$B$4="horizontal_Breite",Eingabemaske!$B$6,Eingabemaske!$B$7)</f>
        <v>0.5</v>
      </c>
      <c r="G46" s="4">
        <f>Eingabemaske!B$8/3600*(1/(Eingabemaske!B$11*Eingabemaske!B$10))</f>
        <v>1.7361111111111112E-2</v>
      </c>
      <c r="H46" s="4">
        <f t="shared" si="5"/>
        <v>1.1867857939917912</v>
      </c>
      <c r="I46" s="6">
        <f t="shared" si="6"/>
        <v>1006.2874001673745</v>
      </c>
      <c r="J46" s="12">
        <f t="shared" si="7"/>
        <v>2.6189975732038847E-2</v>
      </c>
      <c r="K46" s="8">
        <f t="shared" si="8"/>
        <v>1.8408835470854215E-2</v>
      </c>
      <c r="L46" s="10">
        <f t="shared" si="9"/>
        <v>1.551931333672767E-5</v>
      </c>
      <c r="M46" s="10">
        <f t="shared" si="10"/>
        <v>3.3700065123383493E-3</v>
      </c>
      <c r="N46" s="12">
        <f t="shared" si="11"/>
        <v>0.70767162058349242</v>
      </c>
      <c r="O46" s="1">
        <f t="shared" si="12"/>
        <v>0.39814264884054512</v>
      </c>
      <c r="P46" s="12">
        <f t="shared" si="13"/>
        <v>0.34653016427106709</v>
      </c>
      <c r="Q46" s="10">
        <f>((9.807*Eingabemaske!$B$5^3)/(L46)^2)*M46*C46*N46</f>
        <v>281387992.36716473</v>
      </c>
      <c r="R46" s="10">
        <f t="shared" si="14"/>
        <v>559.62040801551132</v>
      </c>
      <c r="S46" s="10">
        <f t="shared" si="15"/>
        <v>112032560.63298605</v>
      </c>
      <c r="T46" s="14">
        <f t="shared" si="16"/>
        <v>256.14064991903933</v>
      </c>
      <c r="U46" s="14">
        <f t="shared" si="17"/>
        <v>83.314693233125197</v>
      </c>
      <c r="V46" s="14">
        <f t="shared" si="18"/>
        <v>13.997767568188971</v>
      </c>
      <c r="W46" s="14">
        <f t="shared" si="0"/>
        <v>5.6406390762352414</v>
      </c>
      <c r="X46" s="14">
        <f t="shared" si="1"/>
        <v>256.15811184004741</v>
      </c>
      <c r="Y46" s="14">
        <f t="shared" si="19"/>
        <v>83.47942487524918</v>
      </c>
      <c r="Z46" s="14">
        <f t="shared" si="2"/>
        <v>13.417549465311469</v>
      </c>
      <c r="AA46" s="14">
        <f t="shared" si="3"/>
        <v>4.3726482232146724</v>
      </c>
    </row>
    <row r="47" spans="2:27" x14ac:dyDescent="0.45">
      <c r="B47" s="4">
        <f>Temperaturverlauf!F46-Temperaturverlauf!E46</f>
        <v>7.8207573891846067</v>
      </c>
      <c r="C47" s="4">
        <f t="shared" si="4"/>
        <v>7.8207573891846067</v>
      </c>
      <c r="D47" s="14">
        <f>Temperaturverlauf!E46</f>
        <v>24.145915590261648</v>
      </c>
      <c r="E47">
        <f>Eingabemaske!$B$5</f>
        <v>0.745</v>
      </c>
      <c r="F47">
        <f>IF(Eingabemaske!$B$4="horizontal_Breite",Eingabemaske!$B$6,Eingabemaske!$B$7)</f>
        <v>0.5</v>
      </c>
      <c r="G47" s="4">
        <f>Eingabemaske!B$8/3600*(1/(Eingabemaske!B$11*Eingabemaske!B$10))</f>
        <v>1.7361111111111112E-2</v>
      </c>
      <c r="H47" s="4">
        <f t="shared" si="5"/>
        <v>1.1877837197325114</v>
      </c>
      <c r="I47" s="6">
        <f t="shared" si="6"/>
        <v>1006.2789150187232</v>
      </c>
      <c r="J47" s="12">
        <f t="shared" si="7"/>
        <v>2.6171368174307961E-2</v>
      </c>
      <c r="K47" s="8">
        <f t="shared" si="8"/>
        <v>1.8396745874774207E-2</v>
      </c>
      <c r="L47" s="10">
        <f t="shared" si="9"/>
        <v>1.5495864493123696E-5</v>
      </c>
      <c r="M47" s="10">
        <f t="shared" si="10"/>
        <v>3.3728559221029449E-3</v>
      </c>
      <c r="N47" s="12">
        <f t="shared" si="11"/>
        <v>0.70769336529317461</v>
      </c>
      <c r="O47" s="1">
        <f t="shared" si="12"/>
        <v>0.39814751060659515</v>
      </c>
      <c r="P47" s="12">
        <f t="shared" si="13"/>
        <v>0.34653494574141086</v>
      </c>
      <c r="Q47" s="10">
        <f>((9.807*Eingabemaske!$B$5^3)/(L47)^2)*M47*C47*N47</f>
        <v>315257263.35479361</v>
      </c>
      <c r="R47" s="10">
        <f t="shared" si="14"/>
        <v>560.4590419037379</v>
      </c>
      <c r="S47" s="10">
        <f t="shared" si="15"/>
        <v>125518894.60535885</v>
      </c>
      <c r="T47" s="14">
        <f t="shared" si="16"/>
        <v>266.03174000247083</v>
      </c>
      <c r="U47" s="14">
        <f t="shared" si="17"/>
        <v>86.23870685078343</v>
      </c>
      <c r="V47" s="14">
        <f t="shared" si="18"/>
        <v>14.008395479460352</v>
      </c>
      <c r="W47" s="14">
        <f t="shared" si="0"/>
        <v>5.6471030824845823</v>
      </c>
      <c r="X47" s="14">
        <f t="shared" si="1"/>
        <v>266.04796723392934</v>
      </c>
      <c r="Y47" s="14">
        <f t="shared" si="19"/>
        <v>86.392861729494342</v>
      </c>
      <c r="Z47" s="14">
        <f t="shared" si="2"/>
        <v>13.925678605010772</v>
      </c>
      <c r="AA47" s="14">
        <f t="shared" si="3"/>
        <v>4.5220387839093528</v>
      </c>
    </row>
    <row r="48" spans="2:27" x14ac:dyDescent="0.45">
      <c r="B48" s="4">
        <f>Temperaturverlauf!F47-Temperaturverlauf!E47</f>
        <v>8.6121297277336559</v>
      </c>
      <c r="C48" s="4">
        <f t="shared" si="4"/>
        <v>8.6121297277336559</v>
      </c>
      <c r="D48" s="14">
        <f>Temperaturverlauf!E47</f>
        <v>23.877045822563989</v>
      </c>
      <c r="E48">
        <f>Eingabemaske!$B$5</f>
        <v>0.745</v>
      </c>
      <c r="F48">
        <f>IF(Eingabemaske!$B$4="horizontal_Breite",Eingabemaske!$B$6,Eingabemaske!$B$7)</f>
        <v>0.5</v>
      </c>
      <c r="G48" s="4">
        <f>Eingabemaske!B$8/3600*(1/(Eingabemaske!B$11*Eingabemaske!B$10))</f>
        <v>1.7361111111111112E-2</v>
      </c>
      <c r="H48" s="4">
        <f t="shared" si="5"/>
        <v>1.1888620242149053</v>
      </c>
      <c r="I48" s="6">
        <f t="shared" si="6"/>
        <v>1006.269817405239</v>
      </c>
      <c r="J48" s="12">
        <f t="shared" si="7"/>
        <v>2.6151296952138924E-2</v>
      </c>
      <c r="K48" s="8">
        <f t="shared" si="8"/>
        <v>1.8383705314999235E-2</v>
      </c>
      <c r="L48" s="10">
        <f t="shared" si="9"/>
        <v>1.5470587199936003E-5</v>
      </c>
      <c r="M48" s="10">
        <f t="shared" si="10"/>
        <v>3.3759349133257554E-3</v>
      </c>
      <c r="N48" s="12">
        <f t="shared" si="11"/>
        <v>0.70771673763592702</v>
      </c>
      <c r="O48" s="1">
        <f t="shared" si="12"/>
        <v>0.39815273612954288</v>
      </c>
      <c r="P48" s="12">
        <f t="shared" si="13"/>
        <v>0.34654008497292121</v>
      </c>
      <c r="Q48" s="10">
        <f>((9.807*Eingabemaske!$B$5^3)/(L48)^2)*M48*C48*N48</f>
        <v>348622563.85959584</v>
      </c>
      <c r="R48" s="10">
        <f t="shared" si="14"/>
        <v>561.36576779587858</v>
      </c>
      <c r="S48" s="10">
        <f t="shared" si="15"/>
        <v>138805027.67719439</v>
      </c>
      <c r="T48" s="14">
        <f t="shared" si="16"/>
        <v>275.10521220050072</v>
      </c>
      <c r="U48" s="14">
        <f t="shared" si="17"/>
        <v>88.916773449296812</v>
      </c>
      <c r="V48" s="14">
        <f t="shared" si="18"/>
        <v>14.019876818926663</v>
      </c>
      <c r="W48" s="14">
        <f t="shared" si="0"/>
        <v>5.6540894640432224</v>
      </c>
      <c r="X48" s="14">
        <f t="shared" si="1"/>
        <v>275.12042676713122</v>
      </c>
      <c r="Y48" s="14">
        <f t="shared" si="19"/>
        <v>89.062186641012715</v>
      </c>
      <c r="Z48" s="14">
        <f t="shared" si="2"/>
        <v>14.389511955972878</v>
      </c>
      <c r="AA48" s="14">
        <f t="shared" si="3"/>
        <v>4.6581833801118879</v>
      </c>
    </row>
    <row r="49" spans="2:27" x14ac:dyDescent="0.45">
      <c r="B49" s="4">
        <f>Temperaturverlauf!F48-Temperaturverlauf!E48</f>
        <v>9.377901468839525</v>
      </c>
      <c r="C49" s="4">
        <f t="shared" si="4"/>
        <v>9.377901468839525</v>
      </c>
      <c r="D49" s="14">
        <f>Temperaturverlauf!E48</f>
        <v>23.593169557679225</v>
      </c>
      <c r="E49">
        <f>Eingabemaske!$B$5</f>
        <v>0.745</v>
      </c>
      <c r="F49">
        <f>IF(Eingabemaske!$B$4="horizontal_Breite",Eingabemaske!$B$6,Eingabemaske!$B$7)</f>
        <v>0.5</v>
      </c>
      <c r="G49" s="4">
        <f>Eingabemaske!B$8/3600*(1/(Eingabemaske!B$11*Eingabemaske!B$10))</f>
        <v>1.7361111111111112E-2</v>
      </c>
      <c r="H49" s="4">
        <f t="shared" si="5"/>
        <v>1.1900026381645834</v>
      </c>
      <c r="I49" s="6">
        <f t="shared" si="6"/>
        <v>1006.2602739409607</v>
      </c>
      <c r="J49" s="12">
        <f t="shared" si="7"/>
        <v>2.6130105489707841E-2</v>
      </c>
      <c r="K49" s="8">
        <f t="shared" si="8"/>
        <v>1.8369936919122584E-2</v>
      </c>
      <c r="L49" s="10">
        <f t="shared" si="9"/>
        <v>1.5443917411790891E-5</v>
      </c>
      <c r="M49" s="10">
        <f t="shared" si="10"/>
        <v>3.379191906047001E-3</v>
      </c>
      <c r="N49" s="12">
        <f t="shared" si="11"/>
        <v>0.70774133226914937</v>
      </c>
      <c r="O49" s="1">
        <f t="shared" si="12"/>
        <v>0.39815823475472195</v>
      </c>
      <c r="P49" s="12">
        <f t="shared" si="13"/>
        <v>0.34654549281021046</v>
      </c>
      <c r="Q49" s="10">
        <f>((9.807*Eingabemaske!$B$5^3)/(L49)^2)*M49*C49*N49</f>
        <v>381314336.01526409</v>
      </c>
      <c r="R49" s="10">
        <f t="shared" si="14"/>
        <v>562.32550265821681</v>
      </c>
      <c r="S49" s="10">
        <f t="shared" si="15"/>
        <v>151823442.91450644</v>
      </c>
      <c r="T49" s="14">
        <f t="shared" si="16"/>
        <v>283.45015464160707</v>
      </c>
      <c r="U49" s="14">
        <f t="shared" si="17"/>
        <v>91.376406795081394</v>
      </c>
      <c r="V49" s="14">
        <f t="shared" si="18"/>
        <v>14.032018734267281</v>
      </c>
      <c r="W49" s="14">
        <f t="shared" si="0"/>
        <v>5.661481506033458</v>
      </c>
      <c r="X49" s="14">
        <f t="shared" si="1"/>
        <v>283.46452653808518</v>
      </c>
      <c r="Y49" s="14">
        <f t="shared" si="19"/>
        <v>91.514497736379354</v>
      </c>
      <c r="Z49" s="14">
        <f t="shared" si="2"/>
        <v>14.813915962060507</v>
      </c>
      <c r="AA49" s="14">
        <f t="shared" si="3"/>
        <v>4.7825669593784443</v>
      </c>
    </row>
    <row r="50" spans="2:27" x14ac:dyDescent="0.45">
      <c r="B50" s="4">
        <f>Temperaturverlauf!F49-Temperaturverlauf!E49</f>
        <v>9.2342060562507484</v>
      </c>
      <c r="C50" s="4">
        <f t="shared" si="4"/>
        <v>9.2342060562507484</v>
      </c>
      <c r="D50" s="14">
        <f>Temperaturverlauf!E49</f>
        <v>23.299143997204894</v>
      </c>
      <c r="E50">
        <f>Eingabemaske!$B$5</f>
        <v>0.745</v>
      </c>
      <c r="F50">
        <f>IF(Eingabemaske!$B$4="horizontal_Breite",Eingabemaske!$B$6,Eingabemaske!$B$7)</f>
        <v>0.5</v>
      </c>
      <c r="G50" s="4">
        <f>Eingabemaske!B$8/3600*(1/(Eingabemaske!B$11*Eingabemaske!B$10))</f>
        <v>1.7361111111111112E-2</v>
      </c>
      <c r="H50" s="4">
        <f t="shared" si="5"/>
        <v>1.191186340533376</v>
      </c>
      <c r="I50" s="6">
        <f t="shared" si="6"/>
        <v>1006.2504563187919</v>
      </c>
      <c r="J50" s="12">
        <f t="shared" si="7"/>
        <v>2.6108156378812291E-2</v>
      </c>
      <c r="K50" s="8">
        <f t="shared" si="8"/>
        <v>1.8355676268215021E-2</v>
      </c>
      <c r="L50" s="10">
        <f t="shared" si="9"/>
        <v>1.5416314235917566E-5</v>
      </c>
      <c r="M50" s="10">
        <f t="shared" si="10"/>
        <v>3.3825720268410571E-3</v>
      </c>
      <c r="N50" s="12">
        <f t="shared" si="11"/>
        <v>0.7077667298355812</v>
      </c>
      <c r="O50" s="1">
        <f t="shared" si="12"/>
        <v>0.39816391270446844</v>
      </c>
      <c r="P50" s="12">
        <f t="shared" si="13"/>
        <v>0.3465510770256669</v>
      </c>
      <c r="Q50" s="10">
        <f>((9.807*Eingabemaske!$B$5^3)/(L50)^2)*M50*C50*N50</f>
        <v>377207781.67481548</v>
      </c>
      <c r="R50" s="10">
        <f t="shared" si="14"/>
        <v>563.32216012787683</v>
      </c>
      <c r="S50" s="10">
        <f t="shared" si="15"/>
        <v>150190526.25421742</v>
      </c>
      <c r="T50" s="14">
        <f t="shared" si="16"/>
        <v>282.43028613925355</v>
      </c>
      <c r="U50" s="14">
        <f t="shared" si="17"/>
        <v>91.076032906324926</v>
      </c>
      <c r="V50" s="14">
        <f t="shared" si="18"/>
        <v>14.044616296040338</v>
      </c>
      <c r="W50" s="14">
        <f t="shared" si="0"/>
        <v>5.6691549216698771</v>
      </c>
      <c r="X50" s="14">
        <f t="shared" si="1"/>
        <v>282.4448038190896</v>
      </c>
      <c r="Y50" s="14">
        <f t="shared" si="19"/>
        <v>91.215434998801186</v>
      </c>
      <c r="Z50" s="14">
        <f t="shared" si="2"/>
        <v>14.7482262129835</v>
      </c>
      <c r="AA50" s="14">
        <f t="shared" si="3"/>
        <v>4.7629336822201784</v>
      </c>
    </row>
    <row r="51" spans="2:27" x14ac:dyDescent="0.45">
      <c r="B51" s="4">
        <f>Temperaturverlauf!F50-Temperaturverlauf!E50</f>
        <v>9.1039440177415898</v>
      </c>
      <c r="C51" s="4">
        <f t="shared" si="4"/>
        <v>9.1039440177415898</v>
      </c>
      <c r="D51" s="14">
        <f>Temperaturverlauf!E50</f>
        <v>23</v>
      </c>
      <c r="E51">
        <f>Eingabemaske!$B$5</f>
        <v>0.745</v>
      </c>
      <c r="F51">
        <f>IF(Eingabemaske!$B$4="horizontal_Breite",Eingabemaske!$B$6,Eingabemaske!$B$7)</f>
        <v>0.5</v>
      </c>
      <c r="G51" s="4">
        <f>Eingabemaske!B$8/3600*(1/(Eingabemaske!B$11*Eingabemaske!B$10))</f>
        <v>1.7361111111111112E-2</v>
      </c>
      <c r="H51" s="4">
        <f t="shared" si="5"/>
        <v>1.192393066931797</v>
      </c>
      <c r="I51" s="6">
        <f t="shared" si="6"/>
        <v>1006.2405378004402</v>
      </c>
      <c r="J51" s="12">
        <f t="shared" si="7"/>
        <v>2.6085825174825144E-2</v>
      </c>
      <c r="K51" s="8">
        <f t="shared" si="8"/>
        <v>1.8341167365967369E-2</v>
      </c>
      <c r="L51" s="10">
        <f t="shared" si="9"/>
        <v>1.5388251871107622E-5</v>
      </c>
      <c r="M51" s="10">
        <f t="shared" si="10"/>
        <v>3.3860179885086268E-3</v>
      </c>
      <c r="N51" s="12">
        <f t="shared" si="11"/>
        <v>0.70779250337714583</v>
      </c>
      <c r="O51" s="1">
        <f t="shared" si="12"/>
        <v>0.39816967451369656</v>
      </c>
      <c r="P51" s="12">
        <f t="shared" si="13"/>
        <v>0.34655674373120116</v>
      </c>
      <c r="Q51" s="10">
        <f>((9.807*Eingabemaske!$B$5^3)/(L51)^2)*M51*C51*N51</f>
        <v>373638155.32076269</v>
      </c>
      <c r="R51" s="10">
        <f t="shared" si="14"/>
        <v>564.33890248265641</v>
      </c>
      <c r="S51" s="10">
        <f t="shared" si="15"/>
        <v>148771382.68996608</v>
      </c>
      <c r="T51" s="14">
        <f t="shared" si="16"/>
        <v>281.537912496562</v>
      </c>
      <c r="U51" s="14">
        <f t="shared" si="17"/>
        <v>90.813177493217225</v>
      </c>
      <c r="V51" s="14">
        <f t="shared" si="18"/>
        <v>14.057455804714957</v>
      </c>
      <c r="W51" s="14">
        <f t="shared" si="0"/>
        <v>5.6769798265207836</v>
      </c>
      <c r="X51" s="14">
        <f t="shared" si="1"/>
        <v>281.55256531786887</v>
      </c>
      <c r="Y51" s="14">
        <f t="shared" si="19"/>
        <v>90.953797648531577</v>
      </c>
      <c r="Z51" s="14">
        <f t="shared" si="2"/>
        <v>14.689061992810929</v>
      </c>
      <c r="AA51" s="14">
        <f t="shared" si="3"/>
        <v>4.7452097288920339</v>
      </c>
    </row>
    <row r="52" spans="2:27" x14ac:dyDescent="0.45">
      <c r="B52" s="4">
        <f>Temperaturverlauf!F51-Temperaturverlauf!E51</f>
        <v>8.9812575530767838</v>
      </c>
      <c r="C52" s="4">
        <f t="shared" si="4"/>
        <v>8.9812575530767838</v>
      </c>
      <c r="D52" s="14">
        <f>Temperaturverlauf!E51</f>
        <v>22.70085600279511</v>
      </c>
      <c r="E52">
        <f>Eingabemaske!$B$5</f>
        <v>0.745</v>
      </c>
      <c r="F52">
        <f>IF(Eingabemaske!$B$4="horizontal_Breite",Eingabemaske!$B$6,Eingabemaske!$B$7)</f>
        <v>0.5</v>
      </c>
      <c r="G52" s="4">
        <f>Eingabemaske!B$8/3600*(1/(Eingabemaske!B$11*Eingabemaske!B$10))</f>
        <v>1.7361111111111112E-2</v>
      </c>
      <c r="H52" s="4">
        <f t="shared" si="5"/>
        <v>1.193602239547088</v>
      </c>
      <c r="I52" s="6">
        <f t="shared" si="6"/>
        <v>1006.23068989237</v>
      </c>
      <c r="J52" s="12">
        <f t="shared" si="7"/>
        <v>2.6063493970837993E-2</v>
      </c>
      <c r="K52" s="8">
        <f t="shared" si="8"/>
        <v>1.8326658463719718E-2</v>
      </c>
      <c r="L52" s="10">
        <f t="shared" si="9"/>
        <v>1.5360211341379261E-5</v>
      </c>
      <c r="M52" s="10">
        <f t="shared" si="10"/>
        <v>3.3894710314818057E-3</v>
      </c>
      <c r="N52" s="12">
        <f t="shared" si="11"/>
        <v>0.70781822414354889</v>
      </c>
      <c r="O52" s="1">
        <f t="shared" si="12"/>
        <v>0.39817542432939473</v>
      </c>
      <c r="P52" s="12">
        <f t="shared" si="13"/>
        <v>0.34656239865622007</v>
      </c>
      <c r="Q52" s="10">
        <f>((9.807*Eingabemaske!$B$5^3)/(L52)^2)*M52*C52*N52</f>
        <v>370340687.58762664</v>
      </c>
      <c r="R52" s="10">
        <f t="shared" si="14"/>
        <v>565.35841338099851</v>
      </c>
      <c r="S52" s="10">
        <f t="shared" si="15"/>
        <v>147460560.42664304</v>
      </c>
      <c r="T52" s="14">
        <f t="shared" si="16"/>
        <v>280.7085966685504</v>
      </c>
      <c r="U52" s="14">
        <f t="shared" si="17"/>
        <v>90.568867173428927</v>
      </c>
      <c r="V52" s="14">
        <f t="shared" si="18"/>
        <v>14.070318310515347</v>
      </c>
      <c r="W52" s="14">
        <f t="shared" si="0"/>
        <v>5.6848228603764168</v>
      </c>
      <c r="X52" s="14">
        <f t="shared" si="1"/>
        <v>280.72337958389477</v>
      </c>
      <c r="Y52" s="14">
        <f t="shared" si="19"/>
        <v>90.710660818267115</v>
      </c>
      <c r="Z52" s="14">
        <f t="shared" si="2"/>
        <v>14.633264222516214</v>
      </c>
      <c r="AA52" s="14">
        <f t="shared" si="3"/>
        <v>4.7284735226552703</v>
      </c>
    </row>
    <row r="53" spans="2:27" x14ac:dyDescent="0.45">
      <c r="B53" s="4">
        <f>Temperaturverlauf!F52-Temperaturverlauf!E52</f>
        <v>8.8605922738125109</v>
      </c>
      <c r="C53" s="4">
        <f t="shared" si="4"/>
        <v>8.8605922738125109</v>
      </c>
      <c r="D53" s="14">
        <f>Temperaturverlauf!E52</f>
        <v>22.406830442320778</v>
      </c>
      <c r="E53">
        <f>Eingabemaske!$B$5</f>
        <v>0.745</v>
      </c>
      <c r="F53">
        <f>IF(Eingabemaske!$B$4="horizontal_Breite",Eingabemaske!$B$6,Eingabemaske!$B$7)</f>
        <v>0.5</v>
      </c>
      <c r="G53" s="4">
        <f>Eingabemaske!B$8/3600*(1/(Eingabemaske!B$11*Eingabemaske!B$10))</f>
        <v>1.7361111111111112E-2</v>
      </c>
      <c r="H53" s="4">
        <f t="shared" si="5"/>
        <v>1.1947931138897654</v>
      </c>
      <c r="I53" s="6">
        <f t="shared" si="6"/>
        <v>1006.2210792891007</v>
      </c>
      <c r="J53" s="12">
        <f t="shared" si="7"/>
        <v>2.6041544859942447E-2</v>
      </c>
      <c r="K53" s="8">
        <f t="shared" si="8"/>
        <v>1.8312397812812152E-2</v>
      </c>
      <c r="L53" s="10">
        <f t="shared" si="9"/>
        <v>1.5332672179823326E-5</v>
      </c>
      <c r="M53" s="10">
        <f t="shared" si="10"/>
        <v>3.3928719136994026E-3</v>
      </c>
      <c r="N53" s="12">
        <f t="shared" si="11"/>
        <v>0.70784346694855316</v>
      </c>
      <c r="O53" s="1">
        <f t="shared" si="12"/>
        <v>0.39818106710821766</v>
      </c>
      <c r="P53" s="12">
        <f t="shared" si="13"/>
        <v>0.34656794832543875</v>
      </c>
      <c r="Q53" s="10">
        <f>((9.807*Eingabemaske!$B$5^3)/(L53)^2)*M53*C53*N53</f>
        <v>367059727.84076059</v>
      </c>
      <c r="R53" s="10">
        <f t="shared" si="14"/>
        <v>566.36318785402284</v>
      </c>
      <c r="S53" s="10">
        <f t="shared" si="15"/>
        <v>146156234.12408599</v>
      </c>
      <c r="T53" s="14">
        <f t="shared" si="16"/>
        <v>279.87849795790726</v>
      </c>
      <c r="U53" s="14">
        <f t="shared" si="17"/>
        <v>90.324293581177756</v>
      </c>
      <c r="V53" s="14">
        <f t="shared" si="18"/>
        <v>14.082983296771125</v>
      </c>
      <c r="W53" s="14">
        <f t="shared" si="0"/>
        <v>5.6925494279235123</v>
      </c>
      <c r="X53" s="14">
        <f t="shared" si="1"/>
        <v>279.89341175630005</v>
      </c>
      <c r="Y53" s="14">
        <f t="shared" si="19"/>
        <v>90.46726659577233</v>
      </c>
      <c r="Z53" s="14">
        <f t="shared" si="2"/>
        <v>14.577713676508061</v>
      </c>
      <c r="AA53" s="14">
        <f t="shared" si="3"/>
        <v>4.7118147628203557</v>
      </c>
    </row>
    <row r="54" spans="2:27" x14ac:dyDescent="0.45">
      <c r="B54" s="4">
        <f>Temperaturverlauf!F53-Temperaturverlauf!E53</f>
        <v>8.7367647904039245</v>
      </c>
      <c r="C54" s="4">
        <f t="shared" si="4"/>
        <v>8.7367647904039245</v>
      </c>
      <c r="D54" s="14">
        <f>Temperaturverlauf!E53</f>
        <v>22.122954177436011</v>
      </c>
      <c r="E54">
        <f>Eingabemaske!$B$5</f>
        <v>0.745</v>
      </c>
      <c r="F54">
        <f>IF(Eingabemaske!$B$4="horizontal_Breite",Eingabemaske!$B$6,Eingabemaske!$B$7)</f>
        <v>0.5</v>
      </c>
      <c r="G54" s="4">
        <f>Eingabemaske!B$8/3600*(1/(Eingabemaske!B$11*Eingabemaske!B$10))</f>
        <v>1.7361111111111112E-2</v>
      </c>
      <c r="H54" s="4">
        <f t="shared" si="5"/>
        <v>1.1959451368911627</v>
      </c>
      <c r="I54" s="6">
        <f t="shared" si="6"/>
        <v>1006.2118651444217</v>
      </c>
      <c r="J54" s="12">
        <f t="shared" si="7"/>
        <v>2.6020353397511364E-2</v>
      </c>
      <c r="K54" s="8">
        <f t="shared" si="8"/>
        <v>1.82986294169355E-2</v>
      </c>
      <c r="L54" s="10">
        <f t="shared" si="9"/>
        <v>1.5306104214831496E-5</v>
      </c>
      <c r="M54" s="10">
        <f t="shared" si="10"/>
        <v>3.3961619333403555E-3</v>
      </c>
      <c r="N54" s="12">
        <f t="shared" si="11"/>
        <v>0.70786781529208209</v>
      </c>
      <c r="O54" s="1">
        <f t="shared" si="12"/>
        <v>0.39818650976095837</v>
      </c>
      <c r="P54" s="12">
        <f t="shared" si="13"/>
        <v>0.34657330118450791</v>
      </c>
      <c r="Q54" s="10">
        <f>((9.807*Eingabemaske!$B$5^3)/(L54)^2)*M54*C54*N54</f>
        <v>363552270.98946184</v>
      </c>
      <c r="R54" s="10">
        <f t="shared" si="14"/>
        <v>567.33583514031466</v>
      </c>
      <c r="S54" s="10">
        <f t="shared" si="15"/>
        <v>144761609.90096393</v>
      </c>
      <c r="T54" s="14">
        <f t="shared" si="16"/>
        <v>278.98545028952054</v>
      </c>
      <c r="U54" s="14">
        <f t="shared" si="17"/>
        <v>90.061132105624012</v>
      </c>
      <c r="V54" s="14">
        <f t="shared" si="18"/>
        <v>14.09523246996282</v>
      </c>
      <c r="W54" s="14">
        <f t="shared" si="0"/>
        <v>5.7000260234942033</v>
      </c>
      <c r="X54" s="14">
        <f t="shared" si="1"/>
        <v>279.00050172049811</v>
      </c>
      <c r="Y54" s="14">
        <f t="shared" si="19"/>
        <v>90.205341748643036</v>
      </c>
      <c r="Z54" s="14">
        <f t="shared" si="2"/>
        <v>14.519383305700677</v>
      </c>
      <c r="AA54" s="14">
        <f t="shared" si="3"/>
        <v>4.6943497412859552</v>
      </c>
    </row>
    <row r="55" spans="2:27" x14ac:dyDescent="0.45">
      <c r="B55" s="4">
        <f>Temperaturverlauf!F54-Temperaturverlauf!E54</f>
        <v>8.6050259725201457</v>
      </c>
      <c r="C55" s="4">
        <f t="shared" si="4"/>
        <v>8.6050259725201457</v>
      </c>
      <c r="D55" s="14">
        <f>Temperaturverlauf!E54</f>
        <v>21.854084409738356</v>
      </c>
      <c r="E55">
        <f>Eingabemaske!$B$5</f>
        <v>0.745</v>
      </c>
      <c r="F55">
        <f>IF(Eingabemaske!$B$4="horizontal_Breite",Eingabemaske!$B$6,Eingabemaske!$B$7)</f>
        <v>0.5</v>
      </c>
      <c r="G55" s="4">
        <f>Eingabemaske!B$8/3600*(1/(Eingabemaske!B$11*Eingabemaske!B$10))</f>
        <v>1.7361111111111112E-2</v>
      </c>
      <c r="H55" s="4">
        <f t="shared" si="5"/>
        <v>1.1970383101029913</v>
      </c>
      <c r="I55" s="6">
        <f t="shared" si="6"/>
        <v>1006.203196708758</v>
      </c>
      <c r="J55" s="12">
        <f t="shared" si="7"/>
        <v>2.6000282175342324E-2</v>
      </c>
      <c r="K55" s="8">
        <f t="shared" si="8"/>
        <v>1.8285588857160532E-2</v>
      </c>
      <c r="L55" s="10">
        <f t="shared" si="9"/>
        <v>1.5280959603721066E-5</v>
      </c>
      <c r="M55" s="10">
        <f t="shared" si="10"/>
        <v>3.3992839665699785E-3</v>
      </c>
      <c r="N55" s="12">
        <f t="shared" si="11"/>
        <v>0.70789086647990818</v>
      </c>
      <c r="O55" s="1">
        <f t="shared" si="12"/>
        <v>0.39819166229574959</v>
      </c>
      <c r="P55" s="12">
        <f t="shared" si="13"/>
        <v>0.34657836872444897</v>
      </c>
      <c r="Q55" s="10">
        <f>((9.807*Eingabemaske!$B$5^3)/(L55)^2)*M55*C55*N55</f>
        <v>359591716.22517866</v>
      </c>
      <c r="R55" s="10">
        <f t="shared" si="14"/>
        <v>568.25938908214675</v>
      </c>
      <c r="S55" s="10">
        <f t="shared" si="15"/>
        <v>143186423.23148537</v>
      </c>
      <c r="T55" s="14">
        <f t="shared" si="16"/>
        <v>277.96985459196549</v>
      </c>
      <c r="U55" s="14">
        <f t="shared" si="17"/>
        <v>89.761804298156449</v>
      </c>
      <c r="V55" s="14">
        <f t="shared" si="18"/>
        <v>14.106853592403359</v>
      </c>
      <c r="W55" s="14">
        <f t="shared" si="0"/>
        <v>5.7071225994532364</v>
      </c>
      <c r="X55" s="14">
        <f t="shared" si="1"/>
        <v>277.98505642242463</v>
      </c>
      <c r="Y55" s="14">
        <f t="shared" si="19"/>
        <v>89.907359536025652</v>
      </c>
      <c r="Z55" s="14">
        <f t="shared" si="2"/>
        <v>14.455379815022996</v>
      </c>
      <c r="AA55" s="14">
        <f t="shared" si="3"/>
        <v>4.6752334351532427</v>
      </c>
    </row>
    <row r="56" spans="2:27" x14ac:dyDescent="0.45">
      <c r="B56" s="4">
        <f>Temperaturverlauf!F55-Temperaturverlauf!E55</f>
        <v>8.4611185248385787</v>
      </c>
      <c r="C56" s="4">
        <f t="shared" si="4"/>
        <v>8.4611185248385787</v>
      </c>
      <c r="D56" s="14">
        <f>Temperaturverlauf!E55</f>
        <v>21.604821575497898</v>
      </c>
      <c r="E56">
        <f>Eingabemaske!$B$5</f>
        <v>0.745</v>
      </c>
      <c r="F56">
        <f>IF(Eingabemaske!$B$4="horizontal_Breite",Eingabemaske!$B$6,Eingabemaske!$B$7)</f>
        <v>0.5</v>
      </c>
      <c r="G56" s="4">
        <f>Eingabemaske!B$8/3600*(1/(Eingabemaske!B$11*Eingabemaske!B$10))</f>
        <v>1.7361111111111112E-2</v>
      </c>
      <c r="H56" s="4">
        <f t="shared" si="5"/>
        <v>1.1980535510794283</v>
      </c>
      <c r="I56" s="6">
        <f t="shared" si="6"/>
        <v>1006.1952113484953</v>
      </c>
      <c r="J56" s="12">
        <f t="shared" si="7"/>
        <v>2.5981674617611437E-2</v>
      </c>
      <c r="K56" s="8">
        <f t="shared" si="8"/>
        <v>1.827349926108052E-2</v>
      </c>
      <c r="L56" s="10">
        <f t="shared" si="9"/>
        <v>1.5257665248222211E-5</v>
      </c>
      <c r="M56" s="10">
        <f t="shared" si="10"/>
        <v>3.4021835005078054E-3</v>
      </c>
      <c r="N56" s="12">
        <f t="shared" si="11"/>
        <v>0.70791223693442651</v>
      </c>
      <c r="O56" s="1">
        <f t="shared" si="12"/>
        <v>0.3981964390033173</v>
      </c>
      <c r="P56" s="12">
        <f t="shared" si="13"/>
        <v>0.34658306664749772</v>
      </c>
      <c r="Q56" s="10">
        <f>((9.807*Eingabemaske!$B$5^3)/(L56)^2)*M56*C56*N56</f>
        <v>354971725.28686869</v>
      </c>
      <c r="R56" s="10">
        <f t="shared" si="14"/>
        <v>569.11762000753492</v>
      </c>
      <c r="S56" s="10">
        <f t="shared" si="15"/>
        <v>141348476.95609492</v>
      </c>
      <c r="T56" s="14">
        <f t="shared" si="16"/>
        <v>276.77538535778552</v>
      </c>
      <c r="U56" s="14">
        <f t="shared" si="17"/>
        <v>89.409684092740662</v>
      </c>
      <c r="V56" s="14">
        <f t="shared" si="18"/>
        <v>14.117644286993643</v>
      </c>
      <c r="W56" s="14">
        <f t="shared" si="0"/>
        <v>5.7137149326936756</v>
      </c>
      <c r="X56" s="14">
        <f t="shared" si="1"/>
        <v>276.79075641266212</v>
      </c>
      <c r="Y56" s="14">
        <f t="shared" si="19"/>
        <v>89.556745752980049</v>
      </c>
      <c r="Z56" s="14">
        <f t="shared" si="2"/>
        <v>14.382974740552667</v>
      </c>
      <c r="AA56" s="14">
        <f t="shared" si="3"/>
        <v>4.6536684559321655</v>
      </c>
    </row>
    <row r="57" spans="2:27" x14ac:dyDescent="0.45">
      <c r="B57" s="4">
        <f>Temperaturverlauf!F56-Temperaturverlauf!E56</f>
        <v>8.3013276671254239</v>
      </c>
      <c r="C57" s="4">
        <f t="shared" si="4"/>
        <v>8.3013276671254239</v>
      </c>
      <c r="D57" s="14">
        <f>Temperaturverlauf!E56</f>
        <v>21.379430630917209</v>
      </c>
      <c r="E57">
        <f>Eingabemaske!$B$5</f>
        <v>0.745</v>
      </c>
      <c r="F57">
        <f>IF(Eingabemaske!$B$4="horizontal_Breite",Eingabemaske!$B$6,Eingabemaske!$B$7)</f>
        <v>0.5</v>
      </c>
      <c r="G57" s="4">
        <f>Eingabemaske!B$8/3600*(1/(Eingabemaske!B$11*Eingabemaske!B$10))</f>
        <v>1.7361111111111112E-2</v>
      </c>
      <c r="H57" s="4">
        <f t="shared" si="5"/>
        <v>1.1989730455055632</v>
      </c>
      <c r="I57" s="6">
        <f t="shared" si="6"/>
        <v>1006.1880329420843</v>
      </c>
      <c r="J57" s="12">
        <f t="shared" si="7"/>
        <v>2.5964849104790466E-2</v>
      </c>
      <c r="K57" s="8">
        <f t="shared" si="8"/>
        <v>1.8262567485036268E-2</v>
      </c>
      <c r="L57" s="10">
        <f t="shared" si="9"/>
        <v>1.5236615713128861E-5</v>
      </c>
      <c r="M57" s="10">
        <f t="shared" si="10"/>
        <v>3.4048096401201509E-3</v>
      </c>
      <c r="N57" s="12">
        <f t="shared" si="11"/>
        <v>0.70793156780762223</v>
      </c>
      <c r="O57" s="1">
        <f t="shared" si="12"/>
        <v>0.3982007597092122</v>
      </c>
      <c r="P57" s="12">
        <f t="shared" si="13"/>
        <v>0.34658731609886478</v>
      </c>
      <c r="Q57" s="10">
        <f>((9.807*Eingabemaske!$B$5^3)/(L57)^2)*M57*C57*N57</f>
        <v>349510024.22637683</v>
      </c>
      <c r="R57" s="10">
        <f t="shared" si="14"/>
        <v>569.89534136711279</v>
      </c>
      <c r="S57" s="10">
        <f t="shared" si="15"/>
        <v>139175157.17292842</v>
      </c>
      <c r="T57" s="14">
        <f t="shared" si="16"/>
        <v>275.34952174872166</v>
      </c>
      <c r="U57" s="14">
        <f t="shared" si="17"/>
        <v>88.989251112084673</v>
      </c>
      <c r="V57" s="14">
        <f t="shared" si="18"/>
        <v>14.127415738276875</v>
      </c>
      <c r="W57" s="14">
        <f t="shared" si="0"/>
        <v>5.7196869396235588</v>
      </c>
      <c r="X57" s="14">
        <f t="shared" si="1"/>
        <v>275.36508698418606</v>
      </c>
      <c r="Y57" s="14">
        <f t="shared" si="19"/>
        <v>89.138032257965435</v>
      </c>
      <c r="Z57" s="14">
        <f t="shared" si="2"/>
        <v>14.299625864543785</v>
      </c>
      <c r="AA57" s="14">
        <f t="shared" si="3"/>
        <v>4.6289111141520349</v>
      </c>
    </row>
    <row r="58" spans="2:27" x14ac:dyDescent="0.45">
      <c r="B58" s="4">
        <f>Temperaturverlauf!F57-Temperaturverlauf!E57</f>
        <v>8.1225238738654717</v>
      </c>
      <c r="C58" s="4">
        <f t="shared" si="4"/>
        <v>8.1225238738654717</v>
      </c>
      <c r="D58" s="14">
        <f>Temperaturverlauf!E57</f>
        <v>21.181768077548242</v>
      </c>
      <c r="E58">
        <f>Eingabemaske!$B$5</f>
        <v>0.745</v>
      </c>
      <c r="F58">
        <f>IF(Eingabemaske!$B$4="horizontal_Breite",Eingabemaske!$B$6,Eingabemaske!$B$7)</f>
        <v>0.5</v>
      </c>
      <c r="G58" s="4">
        <f>Eingabemaske!B$8/3600*(1/(Eingabemaske!B$11*Eingabemaske!B$10))</f>
        <v>1.7361111111111112E-2</v>
      </c>
      <c r="H58" s="4">
        <f t="shared" si="5"/>
        <v>1.1997805823230765</v>
      </c>
      <c r="I58" s="6">
        <f t="shared" si="6"/>
        <v>1006.1817706294831</v>
      </c>
      <c r="J58" s="12">
        <f t="shared" si="7"/>
        <v>2.5950093526068693E-2</v>
      </c>
      <c r="K58" s="8">
        <f t="shared" si="8"/>
        <v>1.8252980574746749E-2</v>
      </c>
      <c r="L58" s="10">
        <f t="shared" si="9"/>
        <v>1.5218166754506409E-5</v>
      </c>
      <c r="M58" s="10">
        <f t="shared" si="10"/>
        <v>3.4071160668198764E-3</v>
      </c>
      <c r="N58" s="12">
        <f t="shared" si="11"/>
        <v>0.70794853089541976</v>
      </c>
      <c r="O58" s="1">
        <f t="shared" si="12"/>
        <v>0.39820455109296321</v>
      </c>
      <c r="P58" s="12">
        <f t="shared" si="13"/>
        <v>0.34659104496434945</v>
      </c>
      <c r="Q58" s="10">
        <f>((9.807*Eingabemaske!$B$5^3)/(L58)^2)*M58*C58*N58</f>
        <v>343051976.75109941</v>
      </c>
      <c r="R58" s="10">
        <f t="shared" si="14"/>
        <v>570.57870393733003</v>
      </c>
      <c r="S58" s="10">
        <f t="shared" si="15"/>
        <v>136604858.40372518</v>
      </c>
      <c r="T58" s="14">
        <f t="shared" si="16"/>
        <v>273.64391896782342</v>
      </c>
      <c r="U58" s="14">
        <f t="shared" si="17"/>
        <v>88.486195950889737</v>
      </c>
      <c r="V58" s="14">
        <f t="shared" si="18"/>
        <v>14.135996210649617</v>
      </c>
      <c r="W58" s="14">
        <f t="shared" si="0"/>
        <v>5.724932887327534</v>
      </c>
      <c r="X58" s="14">
        <f t="shared" si="1"/>
        <v>273.65970962246462</v>
      </c>
      <c r="Y58" s="14">
        <f t="shared" si="19"/>
        <v>88.636962844878411</v>
      </c>
      <c r="Z58" s="14">
        <f t="shared" si="2"/>
        <v>14.202990118039514</v>
      </c>
      <c r="AA58" s="14">
        <f t="shared" si="3"/>
        <v>4.6002749513825414</v>
      </c>
    </row>
    <row r="59" spans="2:27" x14ac:dyDescent="0.45">
      <c r="B59" s="4">
        <f>Temperaturverlauf!F58-Temperaturverlauf!E58</f>
        <v>7.9221968094323216</v>
      </c>
      <c r="C59" s="4">
        <f t="shared" si="4"/>
        <v>7.9221968094323216</v>
      </c>
      <c r="D59" s="14">
        <f>Temperaturverlauf!E58</f>
        <v>21.015215976481549</v>
      </c>
      <c r="E59">
        <f>Eingabemaske!$B$5</f>
        <v>0.745</v>
      </c>
      <c r="F59">
        <f>IF(Eingabemaske!$B$4="horizontal_Breite",Eingabemaske!$B$6,Eingabemaske!$B$7)</f>
        <v>0.5</v>
      </c>
      <c r="G59" s="4">
        <f>Eingabemaske!B$8/3600*(1/(Eingabemaske!B$11*Eingabemaske!B$10))</f>
        <v>1.7361111111111112E-2</v>
      </c>
      <c r="H59" s="4">
        <f t="shared" si="5"/>
        <v>1.2004618640373381</v>
      </c>
      <c r="I59" s="6">
        <f t="shared" si="6"/>
        <v>1006.176517877127</v>
      </c>
      <c r="J59" s="12">
        <f t="shared" si="7"/>
        <v>2.5937660353489062E-2</v>
      </c>
      <c r="K59" s="8">
        <f t="shared" si="8"/>
        <v>1.8244902564905012E-2</v>
      </c>
      <c r="L59" s="10">
        <f t="shared" si="9"/>
        <v>1.5202629548103125E-5</v>
      </c>
      <c r="M59" s="10">
        <f t="shared" si="10"/>
        <v>3.4090619263443009E-3</v>
      </c>
      <c r="N59" s="12">
        <f t="shared" si="11"/>
        <v>0.70796283473002586</v>
      </c>
      <c r="O59" s="1">
        <f t="shared" si="12"/>
        <v>0.39820774804673198</v>
      </c>
      <c r="P59" s="12">
        <f t="shared" si="13"/>
        <v>0.34659418920682333</v>
      </c>
      <c r="Q59" s="10">
        <f>((9.807*Eingabemaske!$B$5^3)/(L59)^2)*M59*C59*N59</f>
        <v>335473751.19332397</v>
      </c>
      <c r="R59" s="10">
        <f t="shared" si="14"/>
        <v>571.15547019399219</v>
      </c>
      <c r="S59" s="10">
        <f t="shared" si="15"/>
        <v>133588246.9914832</v>
      </c>
      <c r="T59" s="14">
        <f t="shared" si="16"/>
        <v>271.61463706659475</v>
      </c>
      <c r="U59" s="14">
        <f t="shared" si="17"/>
        <v>87.887482748631584</v>
      </c>
      <c r="V59" s="14">
        <f t="shared" si="18"/>
        <v>14.143234303582926</v>
      </c>
      <c r="W59" s="14">
        <f t="shared" si="0"/>
        <v>5.729359447612131</v>
      </c>
      <c r="X59" s="14">
        <f t="shared" si="1"/>
        <v>271.63069093378164</v>
      </c>
      <c r="Y59" s="14">
        <f t="shared" si="19"/>
        <v>88.040556748368346</v>
      </c>
      <c r="Z59" s="14">
        <f t="shared" si="2"/>
        <v>14.090929206047978</v>
      </c>
      <c r="AA59" s="14">
        <f t="shared" si="3"/>
        <v>4.5671321165425152</v>
      </c>
    </row>
    <row r="60" spans="2:27" x14ac:dyDescent="0.45">
      <c r="B60" s="4">
        <f>Temperaturverlauf!F59-Temperaturverlauf!E59</f>
        <v>7.6984797846975113</v>
      </c>
      <c r="C60" s="4">
        <f t="shared" si="4"/>
        <v>7.6984797846975113</v>
      </c>
      <c r="D60" s="14">
        <f>Temperaturverlauf!E59</f>
        <v>20.882624080343351</v>
      </c>
      <c r="E60">
        <f>Eingabemaske!$B$5</f>
        <v>0.745</v>
      </c>
      <c r="F60">
        <f>IF(Eingabemaske!$B$4="horizontal_Breite",Eingabemaske!$B$6,Eingabemaske!$B$7)</f>
        <v>0.5</v>
      </c>
      <c r="G60" s="4">
        <f>Eingabemaske!B$8/3600*(1/(Eingabemaske!B$11*Eingabemaske!B$10))</f>
        <v>1.7361111111111112E-2</v>
      </c>
      <c r="H60" s="4">
        <f t="shared" si="5"/>
        <v>1.2010047846010909</v>
      </c>
      <c r="I60" s="6">
        <f t="shared" si="6"/>
        <v>1006.1723518109156</v>
      </c>
      <c r="J60" s="12">
        <f t="shared" si="7"/>
        <v>2.5927762322081542E-2</v>
      </c>
      <c r="K60" s="8">
        <f t="shared" si="8"/>
        <v>1.8238471672499097E-2</v>
      </c>
      <c r="L60" s="10">
        <f t="shared" si="9"/>
        <v>1.519026569287362E-5</v>
      </c>
      <c r="M60" s="10">
        <f t="shared" si="10"/>
        <v>3.4106126240710678E-3</v>
      </c>
      <c r="N60" s="12">
        <f t="shared" si="11"/>
        <v>0.70797423061401832</v>
      </c>
      <c r="O60" s="1">
        <f t="shared" si="12"/>
        <v>0.39821029502085492</v>
      </c>
      <c r="P60" s="12">
        <f t="shared" si="13"/>
        <v>0.3465966941898263</v>
      </c>
      <c r="Q60" s="10">
        <f>((9.807*Eingabemaske!$B$5^3)/(L60)^2)*M60*C60*N60</f>
        <v>326684908.50645709</v>
      </c>
      <c r="R60" s="10">
        <f t="shared" si="14"/>
        <v>571.61526154287037</v>
      </c>
      <c r="S60" s="10">
        <f t="shared" si="15"/>
        <v>130089293.79521728</v>
      </c>
      <c r="T60" s="14">
        <f t="shared" si="16"/>
        <v>269.22224310040417</v>
      </c>
      <c r="U60" s="14">
        <f t="shared" si="17"/>
        <v>87.181373955410649</v>
      </c>
      <c r="V60" s="14">
        <f t="shared" si="18"/>
        <v>14.149001865483962</v>
      </c>
      <c r="W60" s="14">
        <f t="shared" si="0"/>
        <v>5.7328875416497205</v>
      </c>
      <c r="X60" s="14">
        <f t="shared" si="1"/>
        <v>269.23860496506705</v>
      </c>
      <c r="Y60" s="14">
        <f t="shared" si="19"/>
        <v>87.337134679196822</v>
      </c>
      <c r="Z60" s="14">
        <f t="shared" si="2"/>
        <v>13.961509114926123</v>
      </c>
      <c r="AA60" s="14">
        <f t="shared" si="3"/>
        <v>4.5289129397076815</v>
      </c>
    </row>
    <row r="61" spans="2:27" x14ac:dyDescent="0.45">
      <c r="B61" s="4">
        <f>Temperaturverlauf!F60-Temperaturverlauf!E60</f>
        <v>7.4501642556498986</v>
      </c>
      <c r="C61" s="4">
        <f t="shared" si="4"/>
        <v>7.4501642556498986</v>
      </c>
      <c r="D61" s="14">
        <f>Temperaturverlauf!E60</f>
        <v>20.786261073237988</v>
      </c>
      <c r="E61">
        <f>Eingabemaske!$B$5</f>
        <v>0.745</v>
      </c>
      <c r="F61">
        <f>IF(Eingabemaske!$B$4="horizontal_Breite",Eingabemaske!$B$6,Eingabemaske!$B$7)</f>
        <v>0.5</v>
      </c>
      <c r="G61" s="4">
        <f>Eingabemaske!B$8/3600*(1/(Eingabemaske!B$11*Eingabemaske!B$10))</f>
        <v>1.7361111111111112E-2</v>
      </c>
      <c r="H61" s="4">
        <f t="shared" si="5"/>
        <v>1.2013996677750609</v>
      </c>
      <c r="I61" s="6">
        <f t="shared" si="6"/>
        <v>1006.1693327651381</v>
      </c>
      <c r="J61" s="12">
        <f t="shared" si="7"/>
        <v>2.5920568789907769E-2</v>
      </c>
      <c r="K61" s="8">
        <f t="shared" si="8"/>
        <v>1.8233797931881051E-2</v>
      </c>
      <c r="L61" s="10">
        <f t="shared" si="9"/>
        <v>1.5181283049494082E-5</v>
      </c>
      <c r="M61" s="10">
        <f t="shared" si="10"/>
        <v>3.4117405073699173E-3</v>
      </c>
      <c r="N61" s="12">
        <f t="shared" si="11"/>
        <v>0.7079825182753483</v>
      </c>
      <c r="O61" s="1">
        <f t="shared" si="12"/>
        <v>0.39821214728478327</v>
      </c>
      <c r="P61" s="12">
        <f t="shared" si="13"/>
        <v>0.34659851591794477</v>
      </c>
      <c r="Q61" s="10">
        <f>((9.807*Eingabemaske!$B$5^3)/(L61)^2)*M61*C61*N61</f>
        <v>316630256.0603587</v>
      </c>
      <c r="R61" s="10">
        <f t="shared" si="14"/>
        <v>571.94977149072406</v>
      </c>
      <c r="S61" s="10">
        <f t="shared" si="15"/>
        <v>126086014.1611262</v>
      </c>
      <c r="T61" s="14">
        <f t="shared" si="16"/>
        <v>266.43179968618051</v>
      </c>
      <c r="U61" s="14">
        <f t="shared" si="17"/>
        <v>86.357421288091956</v>
      </c>
      <c r="V61" s="14">
        <f t="shared" si="18"/>
        <v>14.153196492654514</v>
      </c>
      <c r="W61" s="14">
        <f t="shared" si="0"/>
        <v>5.7354539260711768</v>
      </c>
      <c r="X61" s="14">
        <f t="shared" si="1"/>
        <v>266.44852197277925</v>
      </c>
      <c r="Y61" s="14">
        <f t="shared" si="19"/>
        <v>86.516311405913285</v>
      </c>
      <c r="Z61" s="14">
        <f t="shared" si="2"/>
        <v>13.812994485529352</v>
      </c>
      <c r="AA61" s="14">
        <f t="shared" si="3"/>
        <v>4.4851040024921147</v>
      </c>
    </row>
    <row r="62" spans="2:27" x14ac:dyDescent="0.45">
      <c r="B62" s="4">
        <f>Temperaturverlauf!F61-Temperaturverlauf!E61</f>
        <v>7.1767040802915432</v>
      </c>
      <c r="C62" s="4">
        <f t="shared" si="4"/>
        <v>7.1767040802915432</v>
      </c>
      <c r="D62" s="14">
        <f>Temperaturverlauf!E61</f>
        <v>20.727775752933908</v>
      </c>
      <c r="E62">
        <f>Eingabemaske!$B$5</f>
        <v>0.745</v>
      </c>
      <c r="F62">
        <f>IF(Eingabemaske!$B$4="horizontal_Breite",Eingabemaske!$B$6,Eingabemaske!$B$7)</f>
        <v>0.5</v>
      </c>
      <c r="G62" s="4">
        <f>Eingabemaske!B$8/3600*(1/(Eingabemaske!B$11*Eingabemaske!B$10))</f>
        <v>1.7361111111111112E-2</v>
      </c>
      <c r="H62" s="4">
        <f t="shared" si="5"/>
        <v>1.2016394596644486</v>
      </c>
      <c r="I62" s="6">
        <f t="shared" si="6"/>
        <v>1006.1675039959189</v>
      </c>
      <c r="J62" s="12">
        <f t="shared" si="7"/>
        <v>2.5916202840297657E-2</v>
      </c>
      <c r="K62" s="8">
        <f t="shared" si="8"/>
        <v>1.8230961312048655E-2</v>
      </c>
      <c r="L62" s="10">
        <f t="shared" si="9"/>
        <v>1.5175832459927419E-5</v>
      </c>
      <c r="M62" s="10">
        <f t="shared" si="10"/>
        <v>3.4124254168741925E-3</v>
      </c>
      <c r="N62" s="12">
        <f t="shared" si="11"/>
        <v>0.70798755078035525</v>
      </c>
      <c r="O62" s="1">
        <f t="shared" si="12"/>
        <v>0.39821327202253654</v>
      </c>
      <c r="P62" s="12">
        <f t="shared" si="13"/>
        <v>0.34659962211440504</v>
      </c>
      <c r="Q62" s="10">
        <f>((9.807*Eingabemaske!$B$5^3)/(L62)^2)*M62*C62*N62</f>
        <v>305290841.0030095</v>
      </c>
      <c r="R62" s="10">
        <f t="shared" si="14"/>
        <v>572.15293855466257</v>
      </c>
      <c r="S62" s="10">
        <f t="shared" si="15"/>
        <v>121570864.71432038</v>
      </c>
      <c r="T62" s="14">
        <f t="shared" si="16"/>
        <v>263.21274937985186</v>
      </c>
      <c r="U62" s="14">
        <f t="shared" si="17"/>
        <v>85.406425720183293</v>
      </c>
      <c r="V62" s="14">
        <f t="shared" si="18"/>
        <v>14.15574354775454</v>
      </c>
      <c r="W62" s="14">
        <f t="shared" si="0"/>
        <v>5.7370124766403343</v>
      </c>
      <c r="X62" s="14">
        <f t="shared" si="1"/>
        <v>263.22989306655353</v>
      </c>
      <c r="Y62" s="14">
        <f t="shared" si="19"/>
        <v>85.568957779671095</v>
      </c>
      <c r="Z62" s="14">
        <f t="shared" si="2"/>
        <v>13.643838604685326</v>
      </c>
      <c r="AA62" s="14">
        <f t="shared" si="3"/>
        <v>4.4352449333016448</v>
      </c>
    </row>
    <row r="63" spans="2:27" x14ac:dyDescent="0.45">
      <c r="B63" s="4">
        <f>Temperaturverlauf!F62-Temperaturverlauf!E62</f>
        <v>6.8782094436367736</v>
      </c>
      <c r="C63" s="4">
        <f t="shared" si="4"/>
        <v>6.8782094436367736</v>
      </c>
      <c r="D63" s="14">
        <f>Temperaturverlauf!E62</f>
        <v>20.708168819476708</v>
      </c>
      <c r="E63">
        <f>Eingabemaske!$B$5</f>
        <v>0.745</v>
      </c>
      <c r="F63">
        <f>IF(Eingabemaske!$B$4="horizontal_Breite",Eingabemaske!$B$6,Eingabemaske!$B$7)</f>
        <v>0.5</v>
      </c>
      <c r="G63" s="4">
        <f>Eingabemaske!B$8/3600*(1/(Eingabemaske!B$11*Eingabemaske!B$10))</f>
        <v>1.7361111111111112E-2</v>
      </c>
      <c r="H63" s="4">
        <f t="shared" si="5"/>
        <v>1.2017198702028966</v>
      </c>
      <c r="I63" s="6">
        <f t="shared" si="6"/>
        <v>1006.1668915133058</v>
      </c>
      <c r="J63" s="12">
        <f t="shared" si="7"/>
        <v>2.5914739175859507E-2</v>
      </c>
      <c r="K63" s="8">
        <f t="shared" si="8"/>
        <v>1.8230010348353694E-2</v>
      </c>
      <c r="L63" s="10">
        <f t="shared" si="9"/>
        <v>1.5174005381734467E-5</v>
      </c>
      <c r="M63" s="10">
        <f t="shared" si="10"/>
        <v>3.4126550916339592E-3</v>
      </c>
      <c r="N63" s="12">
        <f t="shared" si="11"/>
        <v>0.70798923834975147</v>
      </c>
      <c r="O63" s="1">
        <f t="shared" si="12"/>
        <v>0.39821364918353175</v>
      </c>
      <c r="P63" s="12">
        <f t="shared" si="13"/>
        <v>0.34659999305803296</v>
      </c>
      <c r="Q63" s="10">
        <f>((9.807*Eingabemaske!$B$5^3)/(L63)^2)*M63*C63*N63</f>
        <v>292683996.07211941</v>
      </c>
      <c r="R63" s="10">
        <f t="shared" si="14"/>
        <v>572.22107372272046</v>
      </c>
      <c r="S63" s="10">
        <f t="shared" si="15"/>
        <v>116550762.13349715</v>
      </c>
      <c r="T63" s="14">
        <f t="shared" si="16"/>
        <v>259.53870037603696</v>
      </c>
      <c r="U63" s="14">
        <f t="shared" si="17"/>
        <v>84.320368096982008</v>
      </c>
      <c r="V63" s="14">
        <f t="shared" si="18"/>
        <v>14.156597643110757</v>
      </c>
      <c r="W63" s="14">
        <f t="shared" si="0"/>
        <v>5.7375351329497413</v>
      </c>
      <c r="X63" s="14">
        <f t="shared" si="1"/>
        <v>259.55633624455368</v>
      </c>
      <c r="Y63" s="14">
        <f t="shared" si="19"/>
        <v>84.487133891696303</v>
      </c>
      <c r="Z63" s="14">
        <f t="shared" si="2"/>
        <v>13.452669510438596</v>
      </c>
      <c r="AA63" s="14">
        <f t="shared" si="3"/>
        <v>4.3789240770384597</v>
      </c>
    </row>
    <row r="64" spans="2:27" x14ac:dyDescent="0.45">
      <c r="B64" s="4">
        <f>Temperaturverlauf!F63-Temperaturverlauf!E63</f>
        <v>6.5554305493839919</v>
      </c>
      <c r="C64" s="4">
        <f t="shared" si="4"/>
        <v>6.5554305493839919</v>
      </c>
      <c r="D64" s="14">
        <f>Temperaturverlauf!E63</f>
        <v>20.727775752933908</v>
      </c>
      <c r="E64">
        <f>Eingabemaske!$B$5</f>
        <v>0.745</v>
      </c>
      <c r="F64">
        <f>IF(Eingabemaske!$B$4="horizontal_Breite",Eingabemaske!$B$6,Eingabemaske!$B$7)</f>
        <v>0.5</v>
      </c>
      <c r="G64" s="4">
        <f>Eingabemaske!B$8/3600*(1/(Eingabemaske!B$11*Eingabemaske!B$10))</f>
        <v>1.7361111111111112E-2</v>
      </c>
      <c r="H64" s="4">
        <f t="shared" si="5"/>
        <v>1.2016394596644486</v>
      </c>
      <c r="I64" s="6">
        <f t="shared" si="6"/>
        <v>1006.1675039959189</v>
      </c>
      <c r="J64" s="12">
        <f t="shared" si="7"/>
        <v>2.5916202840297657E-2</v>
      </c>
      <c r="K64" s="8">
        <f t="shared" si="8"/>
        <v>1.8230961312048655E-2</v>
      </c>
      <c r="L64" s="10">
        <f t="shared" si="9"/>
        <v>1.5175832459927419E-5</v>
      </c>
      <c r="M64" s="10">
        <f t="shared" si="10"/>
        <v>3.4124254168741925E-3</v>
      </c>
      <c r="N64" s="12">
        <f t="shared" si="11"/>
        <v>0.70798755078035525</v>
      </c>
      <c r="O64" s="1">
        <f t="shared" si="12"/>
        <v>0.39821327202253654</v>
      </c>
      <c r="P64" s="12">
        <f t="shared" si="13"/>
        <v>0.34659962211440504</v>
      </c>
      <c r="Q64" s="10">
        <f>((9.807*Eingabemaske!$B$5^3)/(L64)^2)*M64*C64*N64</f>
        <v>278862397.44149506</v>
      </c>
      <c r="R64" s="10">
        <f t="shared" si="14"/>
        <v>572.15293855466257</v>
      </c>
      <c r="S64" s="10">
        <f t="shared" si="15"/>
        <v>111046707.72922677</v>
      </c>
      <c r="T64" s="14">
        <f t="shared" si="16"/>
        <v>255.38711500694507</v>
      </c>
      <c r="U64" s="14">
        <f t="shared" si="17"/>
        <v>83.092310664885773</v>
      </c>
      <c r="V64" s="14">
        <f t="shared" si="18"/>
        <v>14.15574354775454</v>
      </c>
      <c r="W64" s="14">
        <f t="shared" si="0"/>
        <v>5.7370124766403343</v>
      </c>
      <c r="X64" s="14">
        <f t="shared" si="1"/>
        <v>255.40532532033777</v>
      </c>
      <c r="Y64" s="14">
        <f t="shared" si="19"/>
        <v>83.263993809676762</v>
      </c>
      <c r="Z64" s="14">
        <f t="shared" si="2"/>
        <v>13.23827243498817</v>
      </c>
      <c r="AA64" s="14">
        <f t="shared" si="3"/>
        <v>4.3157731057297433</v>
      </c>
    </row>
    <row r="65" spans="2:27" x14ac:dyDescent="0.45">
      <c r="B65" s="4">
        <f>Temperaturverlauf!F64-Temperaturverlauf!E64</f>
        <v>6.2097313584317462</v>
      </c>
      <c r="C65" s="4">
        <f t="shared" si="4"/>
        <v>6.2097313584317462</v>
      </c>
      <c r="D65" s="14">
        <f>Temperaturverlauf!E64</f>
        <v>20.786261073237988</v>
      </c>
      <c r="E65">
        <f>Eingabemaske!$B$5</f>
        <v>0.745</v>
      </c>
      <c r="F65">
        <f>IF(Eingabemaske!$B$4="horizontal_Breite",Eingabemaske!$B$6,Eingabemaske!$B$7)</f>
        <v>0.5</v>
      </c>
      <c r="G65" s="4">
        <f>Eingabemaske!B$8/3600*(1/(Eingabemaske!B$11*Eingabemaske!B$10))</f>
        <v>1.7361111111111112E-2</v>
      </c>
      <c r="H65" s="4">
        <f t="shared" si="5"/>
        <v>1.2013996677750609</v>
      </c>
      <c r="I65" s="6">
        <f t="shared" si="6"/>
        <v>1006.1693327651381</v>
      </c>
      <c r="J65" s="12">
        <f t="shared" si="7"/>
        <v>2.5920568789907769E-2</v>
      </c>
      <c r="K65" s="8">
        <f t="shared" si="8"/>
        <v>1.8233797931881051E-2</v>
      </c>
      <c r="L65" s="10">
        <f t="shared" si="9"/>
        <v>1.5181283049494082E-5</v>
      </c>
      <c r="M65" s="10">
        <f t="shared" si="10"/>
        <v>3.4117405073699173E-3</v>
      </c>
      <c r="N65" s="12">
        <f t="shared" si="11"/>
        <v>0.7079825182753483</v>
      </c>
      <c r="O65" s="1">
        <f t="shared" si="12"/>
        <v>0.39821214728478327</v>
      </c>
      <c r="P65" s="12">
        <f t="shared" si="13"/>
        <v>0.34659851591794477</v>
      </c>
      <c r="Q65" s="10">
        <f>((9.807*Eingabemaske!$B$5^3)/(L65)^2)*M65*C65*N65</f>
        <v>263912145.10407686</v>
      </c>
      <c r="R65" s="10">
        <f t="shared" si="14"/>
        <v>571.94977149072406</v>
      </c>
      <c r="S65" s="10">
        <f t="shared" si="15"/>
        <v>105093021.99642774</v>
      </c>
      <c r="T65" s="14">
        <f t="shared" si="16"/>
        <v>250.73889822987655</v>
      </c>
      <c r="U65" s="14">
        <f t="shared" si="17"/>
        <v>81.71626839879481</v>
      </c>
      <c r="V65" s="14">
        <f t="shared" si="18"/>
        <v>14.153196492654514</v>
      </c>
      <c r="W65" s="14">
        <f t="shared" si="0"/>
        <v>5.7354539260711768</v>
      </c>
      <c r="X65" s="14">
        <f t="shared" si="1"/>
        <v>250.75777896537838</v>
      </c>
      <c r="Y65" s="14">
        <f t="shared" si="19"/>
        <v>81.893661016893262</v>
      </c>
      <c r="Z65" s="14">
        <f t="shared" si="2"/>
        <v>12.999568518553156</v>
      </c>
      <c r="AA65" s="14">
        <f t="shared" si="3"/>
        <v>4.2454605476915397</v>
      </c>
    </row>
    <row r="66" spans="2:27" x14ac:dyDescent="0.45">
      <c r="B66" s="4">
        <f>Temperaturverlauf!F65-Temperaturverlauf!E65</f>
        <v>5.8430538268083971</v>
      </c>
      <c r="C66" s="4">
        <f t="shared" si="4"/>
        <v>5.8430538268083971</v>
      </c>
      <c r="D66" s="14">
        <f>Temperaturverlauf!E65</f>
        <v>20.882624080343348</v>
      </c>
      <c r="E66">
        <f>Eingabemaske!$B$5</f>
        <v>0.745</v>
      </c>
      <c r="F66">
        <f>IF(Eingabemaske!$B$4="horizontal_Breite",Eingabemaske!$B$6,Eingabemaske!$B$7)</f>
        <v>0.5</v>
      </c>
      <c r="G66" s="4">
        <f>Eingabemaske!B$8/3600*(1/(Eingabemaske!B$11*Eingabemaske!B$10))</f>
        <v>1.7361111111111112E-2</v>
      </c>
      <c r="H66" s="4">
        <f t="shared" si="5"/>
        <v>1.2010047846010909</v>
      </c>
      <c r="I66" s="6">
        <f t="shared" si="6"/>
        <v>1006.1723518109156</v>
      </c>
      <c r="J66" s="12">
        <f t="shared" si="7"/>
        <v>2.5927762322081542E-2</v>
      </c>
      <c r="K66" s="8">
        <f t="shared" si="8"/>
        <v>1.8238471672499097E-2</v>
      </c>
      <c r="L66" s="10">
        <f t="shared" si="9"/>
        <v>1.5190265692873617E-5</v>
      </c>
      <c r="M66" s="10">
        <f t="shared" si="10"/>
        <v>3.4106126240710678E-3</v>
      </c>
      <c r="N66" s="12">
        <f t="shared" si="11"/>
        <v>0.70797423061401799</v>
      </c>
      <c r="O66" s="1">
        <f t="shared" si="12"/>
        <v>0.39821029502085492</v>
      </c>
      <c r="P66" s="12">
        <f t="shared" si="13"/>
        <v>0.3465966941898263</v>
      </c>
      <c r="Q66" s="10">
        <f>((9.807*Eingabemaske!$B$5^3)/(L66)^2)*M66*C66*N66</f>
        <v>247949927.54328671</v>
      </c>
      <c r="R66" s="10">
        <f t="shared" si="14"/>
        <v>571.61526154287037</v>
      </c>
      <c r="S66" s="10">
        <f t="shared" si="15"/>
        <v>98736213.797411799</v>
      </c>
      <c r="T66" s="14">
        <f t="shared" si="16"/>
        <v>245.57787826359484</v>
      </c>
      <c r="U66" s="14">
        <f t="shared" si="17"/>
        <v>80.187047349243073</v>
      </c>
      <c r="V66" s="14">
        <f t="shared" si="18"/>
        <v>14.149001865483958</v>
      </c>
      <c r="W66" s="14">
        <f t="shared" si="0"/>
        <v>5.7328875416497196</v>
      </c>
      <c r="X66" s="14">
        <f t="shared" si="1"/>
        <v>245.59754207982155</v>
      </c>
      <c r="Y66" s="14">
        <f t="shared" si="19"/>
        <v>80.371072135507163</v>
      </c>
      <c r="Z66" s="14">
        <f t="shared" si="2"/>
        <v>12.735589395866066</v>
      </c>
      <c r="AA66" s="14">
        <f t="shared" si="3"/>
        <v>4.1676841118006003</v>
      </c>
    </row>
    <row r="67" spans="2:27" x14ac:dyDescent="0.45">
      <c r="B67" s="4">
        <f>Temperaturverlauf!F66-Temperaturverlauf!E66</f>
        <v>5.4578732568963844</v>
      </c>
      <c r="C67" s="4">
        <f t="shared" si="4"/>
        <v>5.4578732568963844</v>
      </c>
      <c r="D67" s="14">
        <f>Temperaturverlauf!E66</f>
        <v>21.015215976481549</v>
      </c>
      <c r="E67">
        <f>Eingabemaske!$B$5</f>
        <v>0.745</v>
      </c>
      <c r="F67">
        <f>IF(Eingabemaske!$B$4="horizontal_Breite",Eingabemaske!$B$6,Eingabemaske!$B$7)</f>
        <v>0.5</v>
      </c>
      <c r="G67" s="4">
        <f>Eingabemaske!B$8/3600*(1/(Eingabemaske!B$11*Eingabemaske!B$10))</f>
        <v>1.7361111111111112E-2</v>
      </c>
      <c r="H67" s="4">
        <f t="shared" si="5"/>
        <v>1.2004618640373381</v>
      </c>
      <c r="I67" s="6">
        <f t="shared" si="6"/>
        <v>1006.176517877127</v>
      </c>
      <c r="J67" s="12">
        <f t="shared" si="7"/>
        <v>2.5937660353489062E-2</v>
      </c>
      <c r="K67" s="8">
        <f t="shared" si="8"/>
        <v>1.8244902564905012E-2</v>
      </c>
      <c r="L67" s="10">
        <f t="shared" si="9"/>
        <v>1.5202629548103125E-5</v>
      </c>
      <c r="M67" s="10">
        <f t="shared" si="10"/>
        <v>3.4090619263443009E-3</v>
      </c>
      <c r="N67" s="12">
        <f t="shared" si="11"/>
        <v>0.70796283473002586</v>
      </c>
      <c r="O67" s="1">
        <f t="shared" si="12"/>
        <v>0.39820774804673198</v>
      </c>
      <c r="P67" s="12">
        <f t="shared" si="13"/>
        <v>0.34659418920682333</v>
      </c>
      <c r="Q67" s="10">
        <f>((9.807*Eingabemaske!$B$5^3)/(L67)^2)*M67*C67*N67</f>
        <v>231119380.02458635</v>
      </c>
      <c r="R67" s="10">
        <f t="shared" si="14"/>
        <v>571.15547019399219</v>
      </c>
      <c r="S67" s="10">
        <f t="shared" si="15"/>
        <v>92033527.849547386</v>
      </c>
      <c r="T67" s="14">
        <f t="shared" si="16"/>
        <v>239.89016488921303</v>
      </c>
      <c r="U67" s="14">
        <f t="shared" si="17"/>
        <v>78.500045030011933</v>
      </c>
      <c r="V67" s="14">
        <f t="shared" si="18"/>
        <v>14.143234303582926</v>
      </c>
      <c r="W67" s="14">
        <f t="shared" ref="W67:W130" si="20">(0.037*R67^0.8*N67)/(1+2.443*R67^(-0.1)*(N67^(2/3)-1))</f>
        <v>5.729359447612131</v>
      </c>
      <c r="X67" s="14">
        <f t="shared" ref="X67:X130" si="21">((SQRT(V67^2+W67^2))^3+T67^3)^(1/3)</f>
        <v>239.910745086373</v>
      </c>
      <c r="Y67" s="14">
        <f t="shared" si="19"/>
        <v>78.691784495875424</v>
      </c>
      <c r="Z67" s="14">
        <f t="shared" ref="Z67:Z130" si="22">IF(G67=0,T67*J67/E67,X67*J67/F67)</f>
        <v>12.445446842405676</v>
      </c>
      <c r="AA67" s="14">
        <f t="shared" ref="AA67:AA130" si="23">IF(G67=0,U67*J67/E67,Y67*J67/F67)</f>
        <v>4.0821615577279466</v>
      </c>
    </row>
    <row r="68" spans="2:27" x14ac:dyDescent="0.45">
      <c r="B68" s="4">
        <f>Temperaturverlauf!F67-Temperaturverlauf!E67</f>
        <v>5.0571455242970025</v>
      </c>
      <c r="C68" s="4">
        <f t="shared" ref="C68:C131" si="24">IF(B68&lt;0,B68*-1,B68)</f>
        <v>5.0571455242970025</v>
      </c>
      <c r="D68" s="14">
        <f>Temperaturverlauf!E67</f>
        <v>21.181768077548242</v>
      </c>
      <c r="E68">
        <f>Eingabemaske!$B$5</f>
        <v>0.745</v>
      </c>
      <c r="F68">
        <f>IF(Eingabemaske!$B$4="horizontal_Breite",Eingabemaske!$B$6,Eingabemaske!$B$7)</f>
        <v>0.5</v>
      </c>
      <c r="G68" s="4">
        <f>Eingabemaske!B$8/3600*(1/(Eingabemaske!B$11*Eingabemaske!B$10))</f>
        <v>1.7361111111111112E-2</v>
      </c>
      <c r="H68" s="4">
        <f t="shared" ref="H68:H131" si="25">1/(0.773330490472441 + 0.00283985410776385*D68 + 4.70956808663608E-09*D68^2)</f>
        <v>1.1997805823230765</v>
      </c>
      <c r="I68" s="6">
        <f t="shared" ref="I68:I131" si="26">1/(0.00099434309240287 + -1.47552070405302E-08*D68 + -3.88577798747135E-10*D68^2)</f>
        <v>1006.1817706294831</v>
      </c>
      <c r="J68" s="12">
        <f t="shared" ref="J68:J131" si="27">0.0243688671328671 + 0.0000746503496503496*D68</f>
        <v>2.5950093526068693E-2</v>
      </c>
      <c r="K68" s="8">
        <f t="shared" ref="K68:K131" si="28">0.0172256351981352 + 0.0000485013986013987*D68</f>
        <v>1.8252980574746749E-2</v>
      </c>
      <c r="L68" s="10">
        <f t="shared" ref="L68:L131" si="29">1/(75096.6870491945 + -483.306616171698*D68 + 1.8979292970075*D68^2)</f>
        <v>1.5218166754506409E-5</v>
      </c>
      <c r="M68" s="10">
        <f t="shared" ref="M68:M131" si="30">1/(272.185875471518 + 1.00695372308461*D68 + -0.0000258090290708686*D68^2)</f>
        <v>3.4071160668198764E-3</v>
      </c>
      <c r="N68" s="12">
        <f t="shared" ref="N68:N131" si="31">L68*H68*I68/J68</f>
        <v>0.70794853089541976</v>
      </c>
      <c r="O68" s="1">
        <f t="shared" ref="O68:O131" si="32">((1+(0.332/N68)^(11/20)))^(-20/11)</f>
        <v>0.39820455109296321</v>
      </c>
      <c r="P68" s="12">
        <f t="shared" ref="P68:P131" si="33">((1+(0.492/N68)^(9/16)))^(-16/9)</f>
        <v>0.34659104496434945</v>
      </c>
      <c r="Q68" s="10">
        <f>((9.807*Eingabemaske!$B$5^3)/(L68)^2)*M68*C68*N68</f>
        <v>213586786.04935244</v>
      </c>
      <c r="R68" s="10">
        <f t="shared" ref="R68:R131" si="34">H68*G68*F68*(1/K68*1000)</f>
        <v>570.57870393733003</v>
      </c>
      <c r="S68" s="10">
        <f t="shared" ref="S68:S131" si="35">Q68*O68</f>
        <v>85051230.258171171</v>
      </c>
      <c r="T68" s="14">
        <f t="shared" ref="T68:T131" si="36">IF(S68&gt;7*10^4,(0.15*S68)^(1/3),(0.766*S68)^(1/5))</f>
        <v>233.66336122836063</v>
      </c>
      <c r="U68" s="14">
        <f t="shared" ref="U68:U131" si="37">(0.825+0.387*(Q68*P68)^(1/6))^2</f>
        <v>76.651004661639618</v>
      </c>
      <c r="V68" s="14">
        <f t="shared" ref="V68:V131" si="38">0.664*SQRT(R68)*N68^(1/3)</f>
        <v>14.135996210649617</v>
      </c>
      <c r="W68" s="14">
        <f t="shared" si="20"/>
        <v>5.724932887327534</v>
      </c>
      <c r="X68" s="14">
        <f t="shared" si="21"/>
        <v>233.68501708211363</v>
      </c>
      <c r="Y68" s="14">
        <f t="shared" ref="Y68:Y131" si="39">((SQRT(V68^2+W68^2))^3+U68^3)^(1/3)</f>
        <v>76.851740192696695</v>
      </c>
      <c r="Z68" s="14">
        <f t="shared" si="22"/>
        <v>12.128296097843618</v>
      </c>
      <c r="AA68" s="14">
        <f t="shared" si="23"/>
        <v>3.9886196912832235</v>
      </c>
    </row>
    <row r="69" spans="2:27" x14ac:dyDescent="0.45">
      <c r="B69" s="4">
        <f>Temperaturverlauf!F68-Temperaturverlauf!E68</f>
        <v>4.6442470766172157</v>
      </c>
      <c r="C69" s="4">
        <f t="shared" si="24"/>
        <v>4.6442470766172157</v>
      </c>
      <c r="D69" s="14">
        <f>Temperaturverlauf!E68</f>
        <v>21.379430630917209</v>
      </c>
      <c r="E69">
        <f>Eingabemaske!$B$5</f>
        <v>0.745</v>
      </c>
      <c r="F69">
        <f>IF(Eingabemaske!$B$4="horizontal_Breite",Eingabemaske!$B$6,Eingabemaske!$B$7)</f>
        <v>0.5</v>
      </c>
      <c r="G69" s="4">
        <f>Eingabemaske!B$8/3600*(1/(Eingabemaske!B$11*Eingabemaske!B$10))</f>
        <v>1.7361111111111112E-2</v>
      </c>
      <c r="H69" s="4">
        <f t="shared" si="25"/>
        <v>1.1989730455055632</v>
      </c>
      <c r="I69" s="6">
        <f t="shared" si="26"/>
        <v>1006.1880329420843</v>
      </c>
      <c r="J69" s="12">
        <f t="shared" si="27"/>
        <v>2.5964849104790466E-2</v>
      </c>
      <c r="K69" s="8">
        <f t="shared" si="28"/>
        <v>1.8262567485036268E-2</v>
      </c>
      <c r="L69" s="10">
        <f t="shared" si="29"/>
        <v>1.5236615713128861E-5</v>
      </c>
      <c r="M69" s="10">
        <f t="shared" si="30"/>
        <v>3.4048096401201509E-3</v>
      </c>
      <c r="N69" s="12">
        <f t="shared" si="31"/>
        <v>0.70793156780762223</v>
      </c>
      <c r="O69" s="1">
        <f t="shared" si="32"/>
        <v>0.3982007597092122</v>
      </c>
      <c r="P69" s="12">
        <f t="shared" si="33"/>
        <v>0.34658731609886478</v>
      </c>
      <c r="Q69" s="10">
        <f>((9.807*Eingabemaske!$B$5^3)/(L69)^2)*M69*C69*N69</f>
        <v>195536301.34248716</v>
      </c>
      <c r="R69" s="10">
        <f t="shared" si="34"/>
        <v>569.89534136711279</v>
      </c>
      <c r="S69" s="10">
        <f t="shared" si="35"/>
        <v>77862703.745307833</v>
      </c>
      <c r="T69" s="14">
        <f t="shared" si="36"/>
        <v>226.88558966271972</v>
      </c>
      <c r="U69" s="14">
        <f t="shared" si="37"/>
        <v>74.635710102006371</v>
      </c>
      <c r="V69" s="14">
        <f t="shared" si="38"/>
        <v>14.127415738276875</v>
      </c>
      <c r="W69" s="14">
        <f t="shared" si="20"/>
        <v>5.7196869396235588</v>
      </c>
      <c r="X69" s="14">
        <f t="shared" si="21"/>
        <v>226.90851370454649</v>
      </c>
      <c r="Y69" s="14">
        <f t="shared" si="39"/>
        <v>74.846974745390767</v>
      </c>
      <c r="Z69" s="14">
        <f t="shared" si="22"/>
        <v>11.783290637861658</v>
      </c>
      <c r="AA69" s="14">
        <f t="shared" si="23"/>
        <v>3.8867808104282684</v>
      </c>
    </row>
    <row r="70" spans="2:27" x14ac:dyDescent="0.45">
      <c r="B70" s="4">
        <f>Temperaturverlauf!F69-Temperaturverlauf!E69</f>
        <v>4.2229087182308298</v>
      </c>
      <c r="C70" s="4">
        <f t="shared" si="24"/>
        <v>4.2229087182308298</v>
      </c>
      <c r="D70" s="14">
        <f>Temperaturverlauf!E69</f>
        <v>21.604821575497898</v>
      </c>
      <c r="E70">
        <f>Eingabemaske!$B$5</f>
        <v>0.745</v>
      </c>
      <c r="F70">
        <f>IF(Eingabemaske!$B$4="horizontal_Breite",Eingabemaske!$B$6,Eingabemaske!$B$7)</f>
        <v>0.5</v>
      </c>
      <c r="G70" s="4">
        <f>Eingabemaske!B$8/3600*(1/(Eingabemaske!B$11*Eingabemaske!B$10))</f>
        <v>1.7361111111111112E-2</v>
      </c>
      <c r="H70" s="4">
        <f t="shared" si="25"/>
        <v>1.1980535510794283</v>
      </c>
      <c r="I70" s="6">
        <f t="shared" si="26"/>
        <v>1006.1952113484953</v>
      </c>
      <c r="J70" s="12">
        <f t="shared" si="27"/>
        <v>2.5981674617611437E-2</v>
      </c>
      <c r="K70" s="8">
        <f t="shared" si="28"/>
        <v>1.827349926108052E-2</v>
      </c>
      <c r="L70" s="10">
        <f t="shared" si="29"/>
        <v>1.5257665248222211E-5</v>
      </c>
      <c r="M70" s="10">
        <f t="shared" si="30"/>
        <v>3.4021835005078054E-3</v>
      </c>
      <c r="N70" s="12">
        <f t="shared" si="31"/>
        <v>0.70791223693442651</v>
      </c>
      <c r="O70" s="1">
        <f t="shared" si="32"/>
        <v>0.3981964390033173</v>
      </c>
      <c r="P70" s="12">
        <f t="shared" si="33"/>
        <v>0.34658306664749772</v>
      </c>
      <c r="Q70" s="10">
        <f>((9.807*Eingabemaske!$B$5^3)/(L70)^2)*M70*C70*N70</f>
        <v>177164897.17509955</v>
      </c>
      <c r="R70" s="10">
        <f t="shared" si="34"/>
        <v>569.11762000753492</v>
      </c>
      <c r="S70" s="10">
        <f t="shared" si="35"/>
        <v>70546431.171513513</v>
      </c>
      <c r="T70" s="14">
        <f t="shared" si="36"/>
        <v>219.54426786366383</v>
      </c>
      <c r="U70" s="14">
        <f t="shared" si="37"/>
        <v>72.449600196663937</v>
      </c>
      <c r="V70" s="14">
        <f t="shared" si="38"/>
        <v>14.117644286993643</v>
      </c>
      <c r="W70" s="14">
        <f t="shared" si="20"/>
        <v>5.7137149326936756</v>
      </c>
      <c r="X70" s="14">
        <f t="shared" si="21"/>
        <v>219.56869599201505</v>
      </c>
      <c r="Y70" s="14">
        <f t="shared" si="39"/>
        <v>72.673251154322017</v>
      </c>
      <c r="Z70" s="14">
        <f t="shared" si="22"/>
        <v>11.40952483095556</v>
      </c>
      <c r="AA70" s="14">
        <f t="shared" si="23"/>
        <v>3.7763455297910991</v>
      </c>
    </row>
    <row r="71" spans="2:27" x14ac:dyDescent="0.45">
      <c r="B71" s="4">
        <f>Temperaturverlauf!F70-Temperaturverlauf!E70</f>
        <v>3.797144295054661</v>
      </c>
      <c r="C71" s="4">
        <f t="shared" si="24"/>
        <v>3.797144295054661</v>
      </c>
      <c r="D71" s="14">
        <f>Temperaturverlauf!E70</f>
        <v>21.854084409738352</v>
      </c>
      <c r="E71">
        <f>Eingabemaske!$B$5</f>
        <v>0.745</v>
      </c>
      <c r="F71">
        <f>IF(Eingabemaske!$B$4="horizontal_Breite",Eingabemaske!$B$6,Eingabemaske!$B$7)</f>
        <v>0.5</v>
      </c>
      <c r="G71" s="4">
        <f>Eingabemaske!B$8/3600*(1/(Eingabemaske!B$11*Eingabemaske!B$10))</f>
        <v>1.7361111111111112E-2</v>
      </c>
      <c r="H71" s="4">
        <f t="shared" si="25"/>
        <v>1.1970383101029913</v>
      </c>
      <c r="I71" s="6">
        <f t="shared" si="26"/>
        <v>1006.203196708758</v>
      </c>
      <c r="J71" s="12">
        <f t="shared" si="27"/>
        <v>2.6000282175342324E-2</v>
      </c>
      <c r="K71" s="8">
        <f t="shared" si="28"/>
        <v>1.8285588857160532E-2</v>
      </c>
      <c r="L71" s="10">
        <f t="shared" si="29"/>
        <v>1.5280959603721066E-5</v>
      </c>
      <c r="M71" s="10">
        <f t="shared" si="30"/>
        <v>3.3992839665699785E-3</v>
      </c>
      <c r="N71" s="12">
        <f t="shared" si="31"/>
        <v>0.70789086647990818</v>
      </c>
      <c r="O71" s="1">
        <f t="shared" si="32"/>
        <v>0.39819166229574959</v>
      </c>
      <c r="P71" s="12">
        <f t="shared" si="33"/>
        <v>0.34657836872444897</v>
      </c>
      <c r="Q71" s="10">
        <f>((9.807*Eingabemaske!$B$5^3)/(L71)^2)*M71*C71*N71</f>
        <v>158677224.00534043</v>
      </c>
      <c r="R71" s="10">
        <f t="shared" si="34"/>
        <v>568.25938908214675</v>
      </c>
      <c r="S71" s="10">
        <f t="shared" si="35"/>
        <v>63183947.595161527</v>
      </c>
      <c r="T71" s="14">
        <f t="shared" si="36"/>
        <v>211.62452926624621</v>
      </c>
      <c r="U71" s="14">
        <f t="shared" si="37"/>
        <v>70.08726765454081</v>
      </c>
      <c r="V71" s="14">
        <f t="shared" si="38"/>
        <v>14.106853592403359</v>
      </c>
      <c r="W71" s="14">
        <f t="shared" si="20"/>
        <v>5.7071225994532364</v>
      </c>
      <c r="X71" s="14">
        <f t="shared" si="21"/>
        <v>211.65075509407524</v>
      </c>
      <c r="Y71" s="14">
        <f t="shared" si="39"/>
        <v>70.325587861082568</v>
      </c>
      <c r="Z71" s="14">
        <f t="shared" si="22"/>
        <v>11.005958710140456</v>
      </c>
      <c r="AA71" s="14">
        <f t="shared" si="23"/>
        <v>3.6569702570699509</v>
      </c>
    </row>
    <row r="72" spans="2:27" x14ac:dyDescent="0.45">
      <c r="B72" s="4">
        <f>Temperaturverlauf!F71-Temperaturverlauf!E71</f>
        <v>3.3711754739562743</v>
      </c>
      <c r="C72" s="4">
        <f t="shared" si="24"/>
        <v>3.3711754739562743</v>
      </c>
      <c r="D72" s="14">
        <f>Temperaturverlauf!E71</f>
        <v>22.122954177436011</v>
      </c>
      <c r="E72">
        <f>Eingabemaske!$B$5</f>
        <v>0.745</v>
      </c>
      <c r="F72">
        <f>IF(Eingabemaske!$B$4="horizontal_Breite",Eingabemaske!$B$6,Eingabemaske!$B$7)</f>
        <v>0.5</v>
      </c>
      <c r="G72" s="4">
        <f>Eingabemaske!B$8/3600*(1/(Eingabemaske!B$11*Eingabemaske!B$10))</f>
        <v>1.7361111111111112E-2</v>
      </c>
      <c r="H72" s="4">
        <f t="shared" si="25"/>
        <v>1.1959451368911627</v>
      </c>
      <c r="I72" s="6">
        <f t="shared" si="26"/>
        <v>1006.2118651444217</v>
      </c>
      <c r="J72" s="12">
        <f t="shared" si="27"/>
        <v>2.6020353397511364E-2</v>
      </c>
      <c r="K72" s="8">
        <f t="shared" si="28"/>
        <v>1.82986294169355E-2</v>
      </c>
      <c r="L72" s="10">
        <f t="shared" si="29"/>
        <v>1.5306104214831496E-5</v>
      </c>
      <c r="M72" s="10">
        <f t="shared" si="30"/>
        <v>3.3961619333403555E-3</v>
      </c>
      <c r="N72" s="12">
        <f t="shared" si="31"/>
        <v>0.70786781529208209</v>
      </c>
      <c r="O72" s="1">
        <f t="shared" si="32"/>
        <v>0.39818650976095837</v>
      </c>
      <c r="P72" s="12">
        <f t="shared" si="33"/>
        <v>0.34657330118450791</v>
      </c>
      <c r="Q72" s="10">
        <f>((9.807*Eingabemaske!$B$5^3)/(L72)^2)*M72*C72*N72</f>
        <v>140280587.70758277</v>
      </c>
      <c r="R72" s="10">
        <f t="shared" si="34"/>
        <v>567.33583514031466</v>
      </c>
      <c r="S72" s="10">
        <f t="shared" si="35"/>
        <v>55857837.606498383</v>
      </c>
      <c r="T72" s="14">
        <f t="shared" si="36"/>
        <v>203.10710971712169</v>
      </c>
      <c r="U72" s="14">
        <f t="shared" si="37"/>
        <v>67.541783807441206</v>
      </c>
      <c r="V72" s="14">
        <f t="shared" si="38"/>
        <v>14.09523246996282</v>
      </c>
      <c r="W72" s="14">
        <f t="shared" si="20"/>
        <v>5.7000260234942033</v>
      </c>
      <c r="X72" s="14">
        <f t="shared" si="21"/>
        <v>203.13550546833531</v>
      </c>
      <c r="Y72" s="14">
        <f t="shared" si="39"/>
        <v>67.797627807391336</v>
      </c>
      <c r="Z72" s="14">
        <f t="shared" si="22"/>
        <v>10.571315279736373</v>
      </c>
      <c r="AA72" s="14">
        <f t="shared" si="23"/>
        <v>3.5282364701225322</v>
      </c>
    </row>
    <row r="73" spans="2:27" x14ac:dyDescent="0.45">
      <c r="B73" s="4">
        <f>Temperaturverlauf!F72-Temperaturverlauf!E72</f>
        <v>2.9493538708693841</v>
      </c>
      <c r="C73" s="4">
        <f t="shared" si="24"/>
        <v>2.9493538708693841</v>
      </c>
      <c r="D73" s="14">
        <f>Temperaturverlauf!E72</f>
        <v>22.406830442320778</v>
      </c>
      <c r="E73">
        <f>Eingabemaske!$B$5</f>
        <v>0.745</v>
      </c>
      <c r="F73">
        <f>IF(Eingabemaske!$B$4="horizontal_Breite",Eingabemaske!$B$6,Eingabemaske!$B$7)</f>
        <v>0.5</v>
      </c>
      <c r="G73" s="4">
        <f>Eingabemaske!B$8/3600*(1/(Eingabemaske!B$11*Eingabemaske!B$10))</f>
        <v>1.7361111111111112E-2</v>
      </c>
      <c r="H73" s="4">
        <f t="shared" si="25"/>
        <v>1.1947931138897654</v>
      </c>
      <c r="I73" s="6">
        <f t="shared" si="26"/>
        <v>1006.2210792891007</v>
      </c>
      <c r="J73" s="12">
        <f t="shared" si="27"/>
        <v>2.6041544859942447E-2</v>
      </c>
      <c r="K73" s="8">
        <f t="shared" si="28"/>
        <v>1.8312397812812152E-2</v>
      </c>
      <c r="L73" s="10">
        <f t="shared" si="29"/>
        <v>1.5332672179823326E-5</v>
      </c>
      <c r="M73" s="10">
        <f t="shared" si="30"/>
        <v>3.3928719136994026E-3</v>
      </c>
      <c r="N73" s="12">
        <f t="shared" si="31"/>
        <v>0.70784346694855316</v>
      </c>
      <c r="O73" s="1">
        <f t="shared" si="32"/>
        <v>0.39818106710821766</v>
      </c>
      <c r="P73" s="12">
        <f t="shared" si="33"/>
        <v>0.34656794832543875</v>
      </c>
      <c r="Q73" s="10">
        <f>((9.807*Eingabemaske!$B$5^3)/(L73)^2)*M73*C73*N73</f>
        <v>122180210.4975536</v>
      </c>
      <c r="R73" s="10">
        <f t="shared" si="34"/>
        <v>566.36318785402284</v>
      </c>
      <c r="S73" s="10">
        <f t="shared" si="35"/>
        <v>48649846.595422551</v>
      </c>
      <c r="T73" s="14">
        <f t="shared" si="36"/>
        <v>193.96539033742965</v>
      </c>
      <c r="U73" s="14">
        <f t="shared" si="37"/>
        <v>64.803747529114517</v>
      </c>
      <c r="V73" s="14">
        <f t="shared" si="38"/>
        <v>14.082983296771125</v>
      </c>
      <c r="W73" s="14">
        <f t="shared" si="20"/>
        <v>5.6925494279235123</v>
      </c>
      <c r="X73" s="14">
        <f t="shared" si="21"/>
        <v>193.99643825480214</v>
      </c>
      <c r="Y73" s="14">
        <f t="shared" si="39"/>
        <v>65.080757323880476</v>
      </c>
      <c r="Z73" s="14">
        <f t="shared" si="22"/>
        <v>10.103933898962969</v>
      </c>
      <c r="AA73" s="14">
        <f t="shared" si="23"/>
        <v>3.3896069227377228</v>
      </c>
    </row>
    <row r="74" spans="2:27" x14ac:dyDescent="0.45">
      <c r="B74" s="4">
        <f>Temperaturverlauf!F73-Temperaturverlauf!E73</f>
        <v>2.5360818181223017</v>
      </c>
      <c r="C74" s="4">
        <f t="shared" si="24"/>
        <v>2.5360818181223017</v>
      </c>
      <c r="D74" s="14">
        <f>Temperaturverlauf!E73</f>
        <v>22.700856002795106</v>
      </c>
      <c r="E74">
        <f>Eingabemaske!$B$5</f>
        <v>0.745</v>
      </c>
      <c r="F74">
        <f>IF(Eingabemaske!$B$4="horizontal_Breite",Eingabemaske!$B$6,Eingabemaske!$B$7)</f>
        <v>0.5</v>
      </c>
      <c r="G74" s="4">
        <f>Eingabemaske!B$8/3600*(1/(Eingabemaske!B$11*Eingabemaske!B$10))</f>
        <v>1.7361111111111112E-2</v>
      </c>
      <c r="H74" s="4">
        <f t="shared" si="25"/>
        <v>1.193602239547088</v>
      </c>
      <c r="I74" s="6">
        <f t="shared" si="26"/>
        <v>1006.23068989237</v>
      </c>
      <c r="J74" s="12">
        <f t="shared" si="27"/>
        <v>2.6063493970837993E-2</v>
      </c>
      <c r="K74" s="8">
        <f t="shared" si="28"/>
        <v>1.8326658463719718E-2</v>
      </c>
      <c r="L74" s="10">
        <f t="shared" si="29"/>
        <v>1.5360211341379258E-5</v>
      </c>
      <c r="M74" s="10">
        <f t="shared" si="30"/>
        <v>3.3894710314818057E-3</v>
      </c>
      <c r="N74" s="12">
        <f t="shared" si="31"/>
        <v>0.70781822414354878</v>
      </c>
      <c r="O74" s="1">
        <f t="shared" si="32"/>
        <v>0.39817542432939473</v>
      </c>
      <c r="P74" s="12">
        <f t="shared" si="33"/>
        <v>0.34656239865622002</v>
      </c>
      <c r="Q74" s="10">
        <f>((9.807*Eingabemaske!$B$5^3)/(L74)^2)*M74*C74*N74</f>
        <v>104574919.35304061</v>
      </c>
      <c r="R74" s="10">
        <f t="shared" si="34"/>
        <v>565.35841338099851</v>
      </c>
      <c r="S74" s="10">
        <f t="shared" si="35"/>
        <v>41639162.887609176</v>
      </c>
      <c r="T74" s="14">
        <f t="shared" si="36"/>
        <v>184.16103609558908</v>
      </c>
      <c r="U74" s="14">
        <f t="shared" si="37"/>
        <v>61.859874548401713</v>
      </c>
      <c r="V74" s="14">
        <f t="shared" si="38"/>
        <v>14.070318310515345</v>
      </c>
      <c r="W74" s="14">
        <f t="shared" si="20"/>
        <v>5.6848228603764186</v>
      </c>
      <c r="X74" s="14">
        <f t="shared" si="21"/>
        <v>184.19537748840159</v>
      </c>
      <c r="Y74" s="14">
        <f t="shared" si="39"/>
        <v>62.16281080436525</v>
      </c>
      <c r="Z74" s="14">
        <f t="shared" si="22"/>
        <v>9.6015502212503669</v>
      </c>
      <c r="AA74" s="14">
        <f t="shared" si="23"/>
        <v>3.2403600892198332</v>
      </c>
    </row>
    <row r="75" spans="2:27" x14ac:dyDescent="0.45">
      <c r="B75" s="4">
        <f>Temperaturverlauf!F74-Temperaturverlauf!E74</f>
        <v>2.1357330724298045</v>
      </c>
      <c r="C75" s="4">
        <f t="shared" si="24"/>
        <v>2.1357330724298045</v>
      </c>
      <c r="D75" s="14">
        <f>Temperaturverlauf!E74</f>
        <v>23</v>
      </c>
      <c r="E75">
        <f>Eingabemaske!$B$5</f>
        <v>0.745</v>
      </c>
      <c r="F75">
        <f>IF(Eingabemaske!$B$4="horizontal_Breite",Eingabemaske!$B$6,Eingabemaske!$B$7)</f>
        <v>0.5</v>
      </c>
      <c r="G75" s="4">
        <f>Eingabemaske!B$8/3600*(1/(Eingabemaske!B$11*Eingabemaske!B$10))</f>
        <v>1.7361111111111112E-2</v>
      </c>
      <c r="H75" s="4">
        <f t="shared" si="25"/>
        <v>1.192393066931797</v>
      </c>
      <c r="I75" s="6">
        <f t="shared" si="26"/>
        <v>1006.2405378004402</v>
      </c>
      <c r="J75" s="12">
        <f t="shared" si="27"/>
        <v>2.6085825174825144E-2</v>
      </c>
      <c r="K75" s="8">
        <f t="shared" si="28"/>
        <v>1.8341167365967369E-2</v>
      </c>
      <c r="L75" s="10">
        <f t="shared" si="29"/>
        <v>1.5388251871107622E-5</v>
      </c>
      <c r="M75" s="10">
        <f t="shared" si="30"/>
        <v>3.3860179885086268E-3</v>
      </c>
      <c r="N75" s="12">
        <f t="shared" si="31"/>
        <v>0.70779250337714583</v>
      </c>
      <c r="O75" s="1">
        <f t="shared" si="32"/>
        <v>0.39816967451369656</v>
      </c>
      <c r="P75" s="12">
        <f t="shared" si="33"/>
        <v>0.34655674373120116</v>
      </c>
      <c r="Q75" s="10">
        <f>((9.807*Eingabemaske!$B$5^3)/(L75)^2)*M75*C75*N75</f>
        <v>87653369.120581895</v>
      </c>
      <c r="R75" s="10">
        <f t="shared" si="34"/>
        <v>564.33890248265641</v>
      </c>
      <c r="S75" s="10">
        <f t="shared" si="35"/>
        <v>34900913.452770993</v>
      </c>
      <c r="T75" s="14">
        <f t="shared" si="36"/>
        <v>173.63716413941859</v>
      </c>
      <c r="U75" s="14">
        <f t="shared" si="37"/>
        <v>58.690777653340362</v>
      </c>
      <c r="V75" s="14">
        <f t="shared" si="38"/>
        <v>14.057455804714957</v>
      </c>
      <c r="W75" s="14">
        <f t="shared" si="20"/>
        <v>5.6769798265207836</v>
      </c>
      <c r="X75" s="14">
        <f t="shared" si="21"/>
        <v>173.67567967399677</v>
      </c>
      <c r="Y75" s="14">
        <f t="shared" si="39"/>
        <v>59.026051237268668</v>
      </c>
      <c r="Z75" s="14">
        <f t="shared" si="22"/>
        <v>9.0609468341896253</v>
      </c>
      <c r="AA75" s="14">
        <f t="shared" si="23"/>
        <v>3.0794865066713237</v>
      </c>
    </row>
    <row r="76" spans="2:27" x14ac:dyDescent="0.45">
      <c r="B76" s="4">
        <f>Temperaturverlauf!F75-Temperaturverlauf!E75</f>
        <v>1.7525747466357409</v>
      </c>
      <c r="C76" s="4">
        <f t="shared" si="24"/>
        <v>1.7525747466357409</v>
      </c>
      <c r="D76" s="14">
        <f>Temperaturverlauf!E75</f>
        <v>23.29914399720489</v>
      </c>
      <c r="E76">
        <f>Eingabemaske!$B$5</f>
        <v>0.745</v>
      </c>
      <c r="F76">
        <f>IF(Eingabemaske!$B$4="horizontal_Breite",Eingabemaske!$B$6,Eingabemaske!$B$7)</f>
        <v>0.5</v>
      </c>
      <c r="G76" s="4">
        <f>Eingabemaske!B$8/3600*(1/(Eingabemaske!B$11*Eingabemaske!B$10))</f>
        <v>1.7361111111111112E-2</v>
      </c>
      <c r="H76" s="4">
        <f t="shared" si="25"/>
        <v>1.191186340533376</v>
      </c>
      <c r="I76" s="6">
        <f t="shared" si="26"/>
        <v>1006.2504563187919</v>
      </c>
      <c r="J76" s="12">
        <f t="shared" si="27"/>
        <v>2.6108156378812291E-2</v>
      </c>
      <c r="K76" s="8">
        <f t="shared" si="28"/>
        <v>1.8355676268215017E-2</v>
      </c>
      <c r="L76" s="10">
        <f t="shared" si="29"/>
        <v>1.5416314235917566E-5</v>
      </c>
      <c r="M76" s="10">
        <f t="shared" si="30"/>
        <v>3.3825720268410571E-3</v>
      </c>
      <c r="N76" s="12">
        <f t="shared" si="31"/>
        <v>0.7077667298355812</v>
      </c>
      <c r="O76" s="1">
        <f t="shared" si="32"/>
        <v>0.39816391270446844</v>
      </c>
      <c r="P76" s="12">
        <f t="shared" si="33"/>
        <v>0.3465510770256669</v>
      </c>
      <c r="Q76" s="10">
        <f>((9.807*Eingabemaske!$B$5^3)/(L76)^2)*M76*C76*N76</f>
        <v>71590868.599934816</v>
      </c>
      <c r="R76" s="10">
        <f t="shared" si="34"/>
        <v>563.32216012787683</v>
      </c>
      <c r="S76" s="10">
        <f t="shared" si="35"/>
        <v>28504900.355661515</v>
      </c>
      <c r="T76" s="14">
        <f t="shared" si="36"/>
        <v>162.30687973524388</v>
      </c>
      <c r="U76" s="14">
        <f t="shared" si="37"/>
        <v>55.267228178524668</v>
      </c>
      <c r="V76" s="14">
        <f t="shared" si="38"/>
        <v>14.044616296040338</v>
      </c>
      <c r="W76" s="14">
        <f t="shared" si="20"/>
        <v>5.6691549216698771</v>
      </c>
      <c r="X76" s="14">
        <f t="shared" si="21"/>
        <v>162.35082889947421</v>
      </c>
      <c r="Y76" s="14">
        <f t="shared" si="39"/>
        <v>55.643802679358423</v>
      </c>
      <c r="Z76" s="14">
        <f t="shared" si="22"/>
        <v>8.4773616582745408</v>
      </c>
      <c r="AA76" s="14">
        <f t="shared" si="23"/>
        <v>2.9055142037289281</v>
      </c>
    </row>
    <row r="77" spans="2:27" x14ac:dyDescent="0.45">
      <c r="B77" s="4">
        <f>Temperaturverlauf!F76-Temperaturverlauf!E76</f>
        <v>1.3906916932695914</v>
      </c>
      <c r="C77" s="4">
        <f t="shared" si="24"/>
        <v>1.3906916932695914</v>
      </c>
      <c r="D77" s="14">
        <f>Temperaturverlauf!E76</f>
        <v>23.593169557679222</v>
      </c>
      <c r="E77">
        <f>Eingabemaske!$B$5</f>
        <v>0.745</v>
      </c>
      <c r="F77">
        <f>IF(Eingabemaske!$B$4="horizontal_Breite",Eingabemaske!$B$6,Eingabemaske!$B$7)</f>
        <v>0.5</v>
      </c>
      <c r="G77" s="4">
        <f>Eingabemaske!B$8/3600*(1/(Eingabemaske!B$11*Eingabemaske!B$10))</f>
        <v>1.7361111111111112E-2</v>
      </c>
      <c r="H77" s="4">
        <f t="shared" si="25"/>
        <v>1.1900026381645834</v>
      </c>
      <c r="I77" s="6">
        <f t="shared" si="26"/>
        <v>1006.2602739409607</v>
      </c>
      <c r="J77" s="12">
        <f t="shared" si="27"/>
        <v>2.6130105489707841E-2</v>
      </c>
      <c r="K77" s="8">
        <f t="shared" si="28"/>
        <v>1.8369936919122584E-2</v>
      </c>
      <c r="L77" s="10">
        <f t="shared" si="29"/>
        <v>1.5443917411790891E-5</v>
      </c>
      <c r="M77" s="10">
        <f t="shared" si="30"/>
        <v>3.379191906047001E-3</v>
      </c>
      <c r="N77" s="12">
        <f t="shared" si="31"/>
        <v>0.70774133226914937</v>
      </c>
      <c r="O77" s="1">
        <f t="shared" si="32"/>
        <v>0.39815823475472195</v>
      </c>
      <c r="P77" s="12">
        <f t="shared" si="33"/>
        <v>0.34654549281021046</v>
      </c>
      <c r="Q77" s="10">
        <f>((9.807*Eingabemaske!$B$5^3)/(L77)^2)*M77*C77*N77</f>
        <v>56546838.477996804</v>
      </c>
      <c r="R77" s="10">
        <f t="shared" si="34"/>
        <v>562.32550265821681</v>
      </c>
      <c r="S77" s="10">
        <f t="shared" si="35"/>
        <v>22514589.389359597</v>
      </c>
      <c r="T77" s="14">
        <f t="shared" si="36"/>
        <v>150.03241386035006</v>
      </c>
      <c r="U77" s="14">
        <f t="shared" si="37"/>
        <v>51.543331833991836</v>
      </c>
      <c r="V77" s="14">
        <f t="shared" si="38"/>
        <v>14.032018734267281</v>
      </c>
      <c r="W77" s="14">
        <f t="shared" si="20"/>
        <v>5.661481506033458</v>
      </c>
      <c r="X77" s="14">
        <f t="shared" si="21"/>
        <v>150.08369655834619</v>
      </c>
      <c r="Y77" s="14">
        <f t="shared" si="39"/>
        <v>51.97437197691945</v>
      </c>
      <c r="Z77" s="14">
        <f t="shared" si="22"/>
        <v>7.8434056467097752</v>
      </c>
      <c r="AA77" s="14">
        <f t="shared" si="23"/>
        <v>2.7161916450364405</v>
      </c>
    </row>
    <row r="78" spans="2:27" x14ac:dyDescent="0.45">
      <c r="B78" s="4">
        <f>Temperaturverlauf!F77-Temperaturverlauf!E77</f>
        <v>1.053914459375914</v>
      </c>
      <c r="C78" s="4">
        <f t="shared" si="24"/>
        <v>1.053914459375914</v>
      </c>
      <c r="D78" s="14">
        <f>Temperaturverlauf!E77</f>
        <v>23.877045822563989</v>
      </c>
      <c r="E78">
        <f>Eingabemaske!$B$5</f>
        <v>0.745</v>
      </c>
      <c r="F78">
        <f>IF(Eingabemaske!$B$4="horizontal_Breite",Eingabemaske!$B$6,Eingabemaske!$B$7)</f>
        <v>0.5</v>
      </c>
      <c r="G78" s="4">
        <f>Eingabemaske!B$8/3600*(1/(Eingabemaske!B$11*Eingabemaske!B$10))</f>
        <v>1.7361111111111112E-2</v>
      </c>
      <c r="H78" s="4">
        <f t="shared" si="25"/>
        <v>1.1888620242149053</v>
      </c>
      <c r="I78" s="6">
        <f t="shared" si="26"/>
        <v>1006.269817405239</v>
      </c>
      <c r="J78" s="12">
        <f t="shared" si="27"/>
        <v>2.6151296952138924E-2</v>
      </c>
      <c r="K78" s="8">
        <f t="shared" si="28"/>
        <v>1.8383705314999235E-2</v>
      </c>
      <c r="L78" s="10">
        <f t="shared" si="29"/>
        <v>1.5470587199936003E-5</v>
      </c>
      <c r="M78" s="10">
        <f t="shared" si="30"/>
        <v>3.3759349133257554E-3</v>
      </c>
      <c r="N78" s="12">
        <f t="shared" si="31"/>
        <v>0.70771673763592702</v>
      </c>
      <c r="O78" s="1">
        <f t="shared" si="32"/>
        <v>0.39815273612954288</v>
      </c>
      <c r="P78" s="12">
        <f t="shared" si="33"/>
        <v>0.34654008497292121</v>
      </c>
      <c r="Q78" s="10">
        <f>((9.807*Eingabemaske!$B$5^3)/(L78)^2)*M78*C78*N78</f>
        <v>42662892.052488834</v>
      </c>
      <c r="R78" s="10">
        <f t="shared" si="34"/>
        <v>561.36576779587858</v>
      </c>
      <c r="S78" s="10">
        <f t="shared" si="35"/>
        <v>16986347.201897759</v>
      </c>
      <c r="T78" s="14">
        <f t="shared" si="36"/>
        <v>136.58313764753586</v>
      </c>
      <c r="U78" s="14">
        <f t="shared" si="37"/>
        <v>47.442753866283972</v>
      </c>
      <c r="V78" s="14">
        <f t="shared" si="38"/>
        <v>14.019876818926663</v>
      </c>
      <c r="W78" s="14">
        <f t="shared" si="20"/>
        <v>5.6540894640432224</v>
      </c>
      <c r="X78" s="14">
        <f t="shared" si="21"/>
        <v>136.64483846184135</v>
      </c>
      <c r="Y78" s="14">
        <f t="shared" si="39"/>
        <v>47.948946679732956</v>
      </c>
      <c r="Z78" s="14">
        <f t="shared" si="22"/>
        <v>7.1468794951853347</v>
      </c>
      <c r="AA78" s="14">
        <f t="shared" si="23"/>
        <v>2.5078542863279445</v>
      </c>
    </row>
    <row r="79" spans="2:27" x14ac:dyDescent="0.45">
      <c r="B79" s="4">
        <f>Temperaturverlauf!F78-Temperaturverlauf!E78</f>
        <v>0.74575172468048478</v>
      </c>
      <c r="C79" s="4">
        <f t="shared" si="24"/>
        <v>0.74575172468048478</v>
      </c>
      <c r="D79" s="14">
        <f>Temperaturverlauf!E78</f>
        <v>24.145915590261644</v>
      </c>
      <c r="E79">
        <f>Eingabemaske!$B$5</f>
        <v>0.745</v>
      </c>
      <c r="F79">
        <f>IF(Eingabemaske!$B$4="horizontal_Breite",Eingabemaske!$B$6,Eingabemaske!$B$7)</f>
        <v>0.5</v>
      </c>
      <c r="G79" s="4">
        <f>Eingabemaske!B$8/3600*(1/(Eingabemaske!B$11*Eingabemaske!B$10))</f>
        <v>1.7361111111111112E-2</v>
      </c>
      <c r="H79" s="4">
        <f t="shared" si="25"/>
        <v>1.1877837197325114</v>
      </c>
      <c r="I79" s="6">
        <f t="shared" si="26"/>
        <v>1006.2789150187232</v>
      </c>
      <c r="J79" s="12">
        <f t="shared" si="27"/>
        <v>2.6171368174307961E-2</v>
      </c>
      <c r="K79" s="8">
        <f t="shared" si="28"/>
        <v>1.8396745874774207E-2</v>
      </c>
      <c r="L79" s="10">
        <f t="shared" si="29"/>
        <v>1.5495864493123696E-5</v>
      </c>
      <c r="M79" s="10">
        <f t="shared" si="30"/>
        <v>3.3728559221029449E-3</v>
      </c>
      <c r="N79" s="12">
        <f t="shared" si="31"/>
        <v>0.70769336529317461</v>
      </c>
      <c r="O79" s="1">
        <f t="shared" si="32"/>
        <v>0.39814751060659515</v>
      </c>
      <c r="P79" s="12">
        <f t="shared" si="33"/>
        <v>0.34653494574141086</v>
      </c>
      <c r="Q79" s="10">
        <f>((9.807*Eingabemaske!$B$5^3)/(L79)^2)*M79*C79*N79</f>
        <v>30061493.556879029</v>
      </c>
      <c r="R79" s="10">
        <f t="shared" si="34"/>
        <v>560.4590419037379</v>
      </c>
      <c r="S79" s="10">
        <f t="shared" si="35"/>
        <v>11968908.824787585</v>
      </c>
      <c r="T79" s="14">
        <f t="shared" si="36"/>
        <v>121.53889193320798</v>
      </c>
      <c r="U79" s="14">
        <f t="shared" si="37"/>
        <v>42.826889073049891</v>
      </c>
      <c r="V79" s="14">
        <f t="shared" si="38"/>
        <v>14.008395479460352</v>
      </c>
      <c r="W79" s="14">
        <f t="shared" si="20"/>
        <v>5.6471030824845823</v>
      </c>
      <c r="X79" s="14">
        <f t="shared" si="21"/>
        <v>121.61659348014295</v>
      </c>
      <c r="Y79" s="14">
        <f t="shared" si="39"/>
        <v>43.444138184481979</v>
      </c>
      <c r="Z79" s="14">
        <f t="shared" si="22"/>
        <v>6.3657452881479246</v>
      </c>
      <c r="AA79" s="14">
        <f t="shared" si="23"/>
        <v>2.2739850708831777</v>
      </c>
    </row>
    <row r="80" spans="2:27" x14ac:dyDescent="0.45">
      <c r="B80" s="4">
        <f>Temperaturverlauf!F79-Temperaturverlauf!E79</f>
        <v>0.46932768805178426</v>
      </c>
      <c r="C80" s="4">
        <f t="shared" si="24"/>
        <v>0.46932768805178426</v>
      </c>
      <c r="D80" s="14">
        <f>Temperaturverlauf!E79</f>
        <v>24.395178424502102</v>
      </c>
      <c r="E80">
        <f>Eingabemaske!$B$5</f>
        <v>0.745</v>
      </c>
      <c r="F80">
        <f>IF(Eingabemaske!$B$4="horizontal_Breite",Eingabemaske!$B$6,Eingabemaske!$B$7)</f>
        <v>0.5</v>
      </c>
      <c r="G80" s="4">
        <f>Eingabemaske!B$8/3600*(1/(Eingabemaske!B$11*Eingabemaske!B$10))</f>
        <v>1.7361111111111112E-2</v>
      </c>
      <c r="H80" s="4">
        <f t="shared" si="25"/>
        <v>1.1867857939917912</v>
      </c>
      <c r="I80" s="6">
        <f t="shared" si="26"/>
        <v>1006.2874001673745</v>
      </c>
      <c r="J80" s="12">
        <f t="shared" si="27"/>
        <v>2.6189975732038847E-2</v>
      </c>
      <c r="K80" s="8">
        <f t="shared" si="28"/>
        <v>1.8408835470854215E-2</v>
      </c>
      <c r="L80" s="10">
        <f t="shared" si="29"/>
        <v>1.551931333672767E-5</v>
      </c>
      <c r="M80" s="10">
        <f t="shared" si="30"/>
        <v>3.3700065123383493E-3</v>
      </c>
      <c r="N80" s="12">
        <f t="shared" si="31"/>
        <v>0.70767162058349242</v>
      </c>
      <c r="O80" s="1">
        <f t="shared" si="32"/>
        <v>0.39814264884054512</v>
      </c>
      <c r="P80" s="12">
        <f t="shared" si="33"/>
        <v>0.34653016427106709</v>
      </c>
      <c r="Q80" s="10">
        <f>((9.807*Eingabemaske!$B$5^3)/(L80)^2)*M80*C80*N80</f>
        <v>18845110.40815952</v>
      </c>
      <c r="R80" s="10">
        <f t="shared" si="34"/>
        <v>559.62040801551132</v>
      </c>
      <c r="S80" s="10">
        <f t="shared" si="35"/>
        <v>7503042.1755971583</v>
      </c>
      <c r="T80" s="14">
        <f t="shared" si="36"/>
        <v>104.01825143003286</v>
      </c>
      <c r="U80" s="14">
        <f t="shared" si="37"/>
        <v>37.404933223484285</v>
      </c>
      <c r="V80" s="14">
        <f t="shared" si="38"/>
        <v>13.997767568188971</v>
      </c>
      <c r="W80" s="14">
        <f t="shared" si="20"/>
        <v>5.6406390762352414</v>
      </c>
      <c r="X80" s="14">
        <f t="shared" si="21"/>
        <v>104.12403493505076</v>
      </c>
      <c r="Y80" s="14">
        <f t="shared" si="39"/>
        <v>38.206513941396089</v>
      </c>
      <c r="Z80" s="14">
        <f t="shared" si="22"/>
        <v>5.4540118961418891</v>
      </c>
      <c r="AA80" s="14">
        <f t="shared" si="23"/>
        <v>2.0012553458619351</v>
      </c>
    </row>
    <row r="81" spans="2:27" x14ac:dyDescent="0.45">
      <c r="B81" s="4">
        <f>Temperaturverlauf!F80-Temperaturverlauf!E80</f>
        <v>0.22732364146100181</v>
      </c>
      <c r="C81" s="4">
        <f t="shared" si="24"/>
        <v>0.22732364146100181</v>
      </c>
      <c r="D81" s="14">
        <f>Temperaturverlauf!E80</f>
        <v>24.620569369082791</v>
      </c>
      <c r="E81">
        <f>Eingabemaske!$B$5</f>
        <v>0.745</v>
      </c>
      <c r="F81">
        <f>IF(Eingabemaske!$B$4="horizontal_Breite",Eingabemaske!$B$6,Eingabemaske!$B$7)</f>
        <v>0.5</v>
      </c>
      <c r="G81" s="4">
        <f>Eingabemaske!B$8/3600*(1/(Eingabemaske!B$11*Eingabemaske!B$10))</f>
        <v>1.7361111111111112E-2</v>
      </c>
      <c r="H81" s="4">
        <f t="shared" si="25"/>
        <v>1.1858848813819522</v>
      </c>
      <c r="I81" s="6">
        <f t="shared" si="26"/>
        <v>1006.2951149130679</v>
      </c>
      <c r="J81" s="12">
        <f t="shared" si="27"/>
        <v>2.6206801244859818E-2</v>
      </c>
      <c r="K81" s="8">
        <f t="shared" si="28"/>
        <v>1.8419767246898471E-2</v>
      </c>
      <c r="L81" s="10">
        <f t="shared" si="29"/>
        <v>1.5540528629916015E-5</v>
      </c>
      <c r="M81" s="10">
        <f t="shared" si="30"/>
        <v>3.3674341634210478E-3</v>
      </c>
      <c r="N81" s="12">
        <f t="shared" si="31"/>
        <v>0.70765188777108134</v>
      </c>
      <c r="O81" s="1">
        <f t="shared" si="32"/>
        <v>0.39813823678148141</v>
      </c>
      <c r="P81" s="12">
        <f t="shared" si="33"/>
        <v>0.34652582508976659</v>
      </c>
      <c r="Q81" s="10">
        <f>((9.807*Eingabemaske!$B$5^3)/(L81)^2)*M81*C81*N81</f>
        <v>9095714.1943304166</v>
      </c>
      <c r="R81" s="10">
        <f t="shared" si="34"/>
        <v>558.86371729603582</v>
      </c>
      <c r="S81" s="10">
        <f t="shared" si="35"/>
        <v>3621351.6115990048</v>
      </c>
      <c r="T81" s="14">
        <f t="shared" si="36"/>
        <v>81.593203457009693</v>
      </c>
      <c r="U81" s="14">
        <f t="shared" si="37"/>
        <v>30.371606547156066</v>
      </c>
      <c r="V81" s="14">
        <f t="shared" si="38"/>
        <v>13.988170808033908</v>
      </c>
      <c r="W81" s="14">
        <f t="shared" si="20"/>
        <v>5.6348047845936344</v>
      </c>
      <c r="X81" s="14">
        <f t="shared" si="21"/>
        <v>81.764560456798037</v>
      </c>
      <c r="Y81" s="14">
        <f t="shared" si="39"/>
        <v>31.56354425034797</v>
      </c>
      <c r="Z81" s="14">
        <f t="shared" si="22"/>
        <v>4.2855751695292614</v>
      </c>
      <c r="AA81" s="14">
        <f t="shared" si="23"/>
        <v>1.6543590615044144</v>
      </c>
    </row>
    <row r="82" spans="2:27" x14ac:dyDescent="0.45">
      <c r="B82" s="4">
        <f>Temperaturverlauf!F81-Temperaturverlauf!E81</f>
        <v>2.1918089500552185E-2</v>
      </c>
      <c r="C82" s="4">
        <f t="shared" si="24"/>
        <v>2.1918089500552185E-2</v>
      </c>
      <c r="D82" s="14">
        <f>Temperaturverlauf!E81</f>
        <v>24.818231922451758</v>
      </c>
      <c r="E82">
        <f>Eingabemaske!$B$5</f>
        <v>0.745</v>
      </c>
      <c r="F82">
        <f>IF(Eingabemaske!$B$4="horizontal_Breite",Eingabemaske!$B$6,Eingabemaske!$B$7)</f>
        <v>0.5</v>
      </c>
      <c r="G82" s="4">
        <f>Eingabemaske!B$8/3600*(1/(Eingabemaske!B$11*Eingabemaske!B$10))</f>
        <v>1.7361111111111112E-2</v>
      </c>
      <c r="H82" s="4">
        <f t="shared" si="25"/>
        <v>1.1850959266701611</v>
      </c>
      <c r="I82" s="6">
        <f t="shared" si="26"/>
        <v>1006.3019135652381</v>
      </c>
      <c r="J82" s="12">
        <f t="shared" si="27"/>
        <v>2.6221556823581595E-2</v>
      </c>
      <c r="K82" s="8">
        <f t="shared" si="28"/>
        <v>1.842935415718799E-2</v>
      </c>
      <c r="L82" s="10">
        <f t="shared" si="29"/>
        <v>1.5559143317581572E-5</v>
      </c>
      <c r="M82" s="10">
        <f t="shared" si="30"/>
        <v>3.3651815282772228E-3</v>
      </c>
      <c r="N82" s="12">
        <f t="shared" si="31"/>
        <v>0.70763452241908087</v>
      </c>
      <c r="O82" s="1">
        <f t="shared" si="32"/>
        <v>0.39813435396777624</v>
      </c>
      <c r="P82" s="12">
        <f t="shared" si="33"/>
        <v>0.3465220064191491</v>
      </c>
      <c r="Q82" s="10">
        <f>((9.807*Eingabemaske!$B$5^3)/(L82)^2)*M82*C82*N82</f>
        <v>874286.62733743619</v>
      </c>
      <c r="R82" s="10">
        <f t="shared" si="34"/>
        <v>558.20138580985372</v>
      </c>
      <c r="S82" s="10">
        <f t="shared" si="35"/>
        <v>348083.54155765608</v>
      </c>
      <c r="T82" s="14">
        <f t="shared" si="36"/>
        <v>37.375893421123386</v>
      </c>
      <c r="U82" s="14">
        <f t="shared" si="37"/>
        <v>15.972616896752214</v>
      </c>
      <c r="V82" s="14">
        <f t="shared" si="38"/>
        <v>13.979765030008753</v>
      </c>
      <c r="W82" s="14">
        <f t="shared" si="20"/>
        <v>5.6296965557641911</v>
      </c>
      <c r="X82" s="14">
        <f t="shared" si="21"/>
        <v>38.175437356117307</v>
      </c>
      <c r="Y82" s="14">
        <f t="shared" si="39"/>
        <v>19.572583546902393</v>
      </c>
      <c r="Z82" s="14">
        <f t="shared" si="22"/>
        <v>2.002038799797019</v>
      </c>
      <c r="AA82" s="14">
        <f t="shared" si="23"/>
        <v>1.0264472233187987</v>
      </c>
    </row>
    <row r="83" spans="2:27" x14ac:dyDescent="0.45">
      <c r="B83" s="4">
        <f>Temperaturverlauf!F82-Temperaturverlauf!E82</f>
        <v>-0.14532369944687318</v>
      </c>
      <c r="C83" s="4">
        <f t="shared" si="24"/>
        <v>0.14532369944687318</v>
      </c>
      <c r="D83" s="14">
        <f>Temperaturverlauf!E82</f>
        <v>24.984784023518451</v>
      </c>
      <c r="E83">
        <f>Eingabemaske!$B$5</f>
        <v>0.745</v>
      </c>
      <c r="F83">
        <f>IF(Eingabemaske!$B$4="horizontal_Breite",Eingabemaske!$B$6,Eingabemaske!$B$7)</f>
        <v>0.5</v>
      </c>
      <c r="G83" s="4">
        <f>Eingabemaske!B$8/3600*(1/(Eingabemaske!B$11*Eingabemaske!B$10))</f>
        <v>1.7361111111111112E-2</v>
      </c>
      <c r="H83" s="4">
        <f t="shared" si="25"/>
        <v>1.1844319609823428</v>
      </c>
      <c r="I83" s="6">
        <f t="shared" si="26"/>
        <v>1006.3076661067656</v>
      </c>
      <c r="J83" s="12">
        <f t="shared" si="27"/>
        <v>2.6233989996161222E-2</v>
      </c>
      <c r="K83" s="8">
        <f t="shared" si="28"/>
        <v>1.8437432167029727E-2</v>
      </c>
      <c r="L83" s="10">
        <f t="shared" si="29"/>
        <v>1.5574834932718724E-5</v>
      </c>
      <c r="M83" s="10">
        <f t="shared" si="30"/>
        <v>3.3632857952779318E-3</v>
      </c>
      <c r="N83" s="12">
        <f t="shared" si="31"/>
        <v>0.70761984344142692</v>
      </c>
      <c r="O83" s="1">
        <f t="shared" si="32"/>
        <v>0.3981310717457433</v>
      </c>
      <c r="P83" s="12">
        <f t="shared" si="33"/>
        <v>0.34651877842393108</v>
      </c>
      <c r="Q83" s="10">
        <f>((9.807*Eingabemaske!$B$5^3)/(L83)^2)*M83*C83*N83</f>
        <v>5781736.6942402571</v>
      </c>
      <c r="R83" s="10">
        <f t="shared" si="34"/>
        <v>557.64421780319935</v>
      </c>
      <c r="S83" s="10">
        <f t="shared" si="35"/>
        <v>2301889.0266295644</v>
      </c>
      <c r="T83" s="14">
        <f t="shared" si="36"/>
        <v>70.15498679463559</v>
      </c>
      <c r="U83" s="14">
        <f t="shared" si="37"/>
        <v>26.730834394552886</v>
      </c>
      <c r="V83" s="14">
        <f t="shared" si="38"/>
        <v>13.972689729189925</v>
      </c>
      <c r="W83" s="14">
        <f t="shared" si="20"/>
        <v>5.6253983322685208</v>
      </c>
      <c r="X83" s="14">
        <f t="shared" si="21"/>
        <v>70.3856785112376</v>
      </c>
      <c r="Y83" s="14">
        <f t="shared" si="39"/>
        <v>28.238439243365697</v>
      </c>
      <c r="Z83" s="14">
        <f t="shared" si="22"/>
        <v>3.6929943718736542</v>
      </c>
      <c r="AA83" s="14">
        <f t="shared" si="23"/>
        <v>1.4816138652353243</v>
      </c>
    </row>
    <row r="84" spans="2:27" x14ac:dyDescent="0.45">
      <c r="B84" s="4">
        <f>Temperaturverlauf!F83-Temperaturverlauf!E83</f>
        <v>0.60681067708940972</v>
      </c>
      <c r="C84" s="4">
        <f t="shared" si="24"/>
        <v>0.60681067708940972</v>
      </c>
      <c r="D84" s="14">
        <f>Temperaturverlauf!E83</f>
        <v>25.117375919656649</v>
      </c>
      <c r="E84">
        <f>Eingabemaske!$B$5</f>
        <v>0.745</v>
      </c>
      <c r="F84">
        <f>IF(Eingabemaske!$B$4="horizontal_Breite",Eingabemaske!$B$6,Eingabemaske!$B$7)</f>
        <v>0.5</v>
      </c>
      <c r="G84" s="4">
        <f>Eingabemaske!B$8/3600*(1/(Eingabemaske!B$11*Eingabemaske!B$10))</f>
        <v>1.7361111111111112E-2</v>
      </c>
      <c r="H84" s="4">
        <f t="shared" si="25"/>
        <v>1.1839039102281776</v>
      </c>
      <c r="I84" s="6">
        <f t="shared" si="26"/>
        <v>1006.3122613518673</v>
      </c>
      <c r="J84" s="12">
        <f t="shared" si="27"/>
        <v>2.6243888027568742E-2</v>
      </c>
      <c r="K84" s="8">
        <f t="shared" si="28"/>
        <v>1.8443863059435638E-2</v>
      </c>
      <c r="L84" s="10">
        <f t="shared" si="29"/>
        <v>1.558733136160235E-5</v>
      </c>
      <c r="M84" s="10">
        <f t="shared" si="30"/>
        <v>3.3617781427707346E-3</v>
      </c>
      <c r="N84" s="12">
        <f t="shared" si="31"/>
        <v>0.70760812518963601</v>
      </c>
      <c r="O84" s="1">
        <f t="shared" si="32"/>
        <v>0.39812845149689668</v>
      </c>
      <c r="P84" s="12">
        <f t="shared" si="33"/>
        <v>0.34651620146871043</v>
      </c>
      <c r="Q84" s="10">
        <f>((9.807*Eingabemaske!$B$5^3)/(L84)^2)*M84*C84*N84</f>
        <v>24092203.996358603</v>
      </c>
      <c r="R84" s="10">
        <f t="shared" si="34"/>
        <v>557.20125616079133</v>
      </c>
      <c r="S84" s="10">
        <f t="shared" si="35"/>
        <v>9591791.8702175971</v>
      </c>
      <c r="T84" s="14">
        <f t="shared" si="36"/>
        <v>112.89213034773323</v>
      </c>
      <c r="U84" s="14">
        <f t="shared" si="37"/>
        <v>40.157853543642929</v>
      </c>
      <c r="V84" s="14">
        <f t="shared" si="38"/>
        <v>13.967061962278105</v>
      </c>
      <c r="W84" s="14">
        <f t="shared" si="20"/>
        <v>5.6219804460154217</v>
      </c>
      <c r="X84" s="14">
        <f t="shared" si="21"/>
        <v>112.9813260408544</v>
      </c>
      <c r="Y84" s="14">
        <f t="shared" si="39"/>
        <v>40.851272644421144</v>
      </c>
      <c r="Z84" s="14">
        <f t="shared" si="22"/>
        <v>5.9301385396448385</v>
      </c>
      <c r="AA84" s="14">
        <f t="shared" si="23"/>
        <v>2.1441924501277412</v>
      </c>
    </row>
    <row r="85" spans="2:27" x14ac:dyDescent="0.45">
      <c r="B85" s="4">
        <f>Temperaturverlauf!F84-Temperaturverlauf!E84</f>
        <v>1.3683661972043453</v>
      </c>
      <c r="C85" s="4">
        <f t="shared" si="24"/>
        <v>1.3683661972043453</v>
      </c>
      <c r="D85" s="14">
        <f>Temperaturverlauf!E84</f>
        <v>25.213738926762012</v>
      </c>
      <c r="E85">
        <f>Eingabemaske!$B$5</f>
        <v>0.745</v>
      </c>
      <c r="F85">
        <f>IF(Eingabemaske!$B$4="horizontal_Breite",Eingabemaske!$B$6,Eingabemaske!$B$7)</f>
        <v>0.5</v>
      </c>
      <c r="G85" s="4">
        <f>Eingabemaske!B$8/3600*(1/(Eingabemaske!B$11*Eingabemaske!B$10))</f>
        <v>1.7361111111111112E-2</v>
      </c>
      <c r="H85" s="4">
        <f t="shared" si="25"/>
        <v>1.1835204371860797</v>
      </c>
      <c r="I85" s="6">
        <f t="shared" si="26"/>
        <v>1006.3156097183145</v>
      </c>
      <c r="J85" s="12">
        <f t="shared" si="27"/>
        <v>2.6251081559742515E-2</v>
      </c>
      <c r="K85" s="8">
        <f t="shared" si="28"/>
        <v>1.8448536800053685E-2</v>
      </c>
      <c r="L85" s="10">
        <f t="shared" si="29"/>
        <v>1.5596415719712026E-5</v>
      </c>
      <c r="M85" s="10">
        <f t="shared" si="30"/>
        <v>3.3606832896043489E-3</v>
      </c>
      <c r="N85" s="12">
        <f t="shared" si="31"/>
        <v>0.70759959002574047</v>
      </c>
      <c r="O85" s="1">
        <f t="shared" si="32"/>
        <v>0.39812654297396294</v>
      </c>
      <c r="P85" s="12">
        <f t="shared" si="33"/>
        <v>0.34651432448172326</v>
      </c>
      <c r="Q85" s="10">
        <f>((9.807*Eingabemaske!$B$5^3)/(L85)^2)*M85*C85*N85</f>
        <v>54246645.130557574</v>
      </c>
      <c r="R85" s="10">
        <f t="shared" si="34"/>
        <v>556.87966029366999</v>
      </c>
      <c r="S85" s="10">
        <f t="shared" si="35"/>
        <v>21597029.293764248</v>
      </c>
      <c r="T85" s="14">
        <f t="shared" si="36"/>
        <v>147.9659404528964</v>
      </c>
      <c r="U85" s="14">
        <f t="shared" si="37"/>
        <v>50.914573679904017</v>
      </c>
      <c r="V85" s="14">
        <f t="shared" si="38"/>
        <v>13.962974604973621</v>
      </c>
      <c r="W85" s="14">
        <f t="shared" si="20"/>
        <v>5.6194986285585005</v>
      </c>
      <c r="X85" s="14">
        <f t="shared" si="21"/>
        <v>148.01783600184436</v>
      </c>
      <c r="Y85" s="14">
        <f t="shared" si="39"/>
        <v>51.349302877261806</v>
      </c>
      <c r="Z85" s="14">
        <f t="shared" si="22"/>
        <v>7.7712565703620164</v>
      </c>
      <c r="AA85" s="14">
        <f t="shared" si="23"/>
        <v>2.6959494757338414</v>
      </c>
    </row>
    <row r="86" spans="2:27" x14ac:dyDescent="0.45">
      <c r="B86" s="4">
        <f>Temperaturverlauf!F85-Temperaturverlauf!E85</f>
        <v>2.1371827975549778</v>
      </c>
      <c r="C86" s="4">
        <f t="shared" si="24"/>
        <v>2.1371827975549778</v>
      </c>
      <c r="D86" s="14">
        <f>Temperaturverlauf!E85</f>
        <v>25.272224247066092</v>
      </c>
      <c r="E86">
        <f>Eingabemaske!$B$5</f>
        <v>0.745</v>
      </c>
      <c r="F86">
        <f>IF(Eingabemaske!$B$4="horizontal_Breite",Eingabemaske!$B$6,Eingabemaske!$B$7)</f>
        <v>0.5</v>
      </c>
      <c r="G86" s="4">
        <f>Eingabemaske!B$8/3600*(1/(Eingabemaske!B$11*Eingabemaske!B$10))</f>
        <v>1.7361111111111112E-2</v>
      </c>
      <c r="H86" s="4">
        <f t="shared" si="25"/>
        <v>1.1832878180613031</v>
      </c>
      <c r="I86" s="6">
        <f t="shared" si="26"/>
        <v>1006.3176455072161</v>
      </c>
      <c r="J86" s="12">
        <f t="shared" si="27"/>
        <v>2.6255447509352627E-2</v>
      </c>
      <c r="K86" s="8">
        <f t="shared" si="28"/>
        <v>1.8451373419886084E-2</v>
      </c>
      <c r="L86" s="10">
        <f t="shared" si="29"/>
        <v>1.5601930244224839E-5</v>
      </c>
      <c r="M86" s="10">
        <f t="shared" si="30"/>
        <v>3.3600191438755166E-3</v>
      </c>
      <c r="N86" s="12">
        <f t="shared" si="31"/>
        <v>0.70759440187142264</v>
      </c>
      <c r="O86" s="1">
        <f t="shared" si="32"/>
        <v>0.39812538285550447</v>
      </c>
      <c r="P86" s="12">
        <f t="shared" si="33"/>
        <v>0.3465131835335763</v>
      </c>
      <c r="Q86" s="10">
        <f>((9.807*Eingabemaske!$B$5^3)/(L86)^2)*M86*C86*N86</f>
        <v>84647890.547341168</v>
      </c>
      <c r="R86" s="10">
        <f t="shared" si="34"/>
        <v>556.68461144594153</v>
      </c>
      <c r="S86" s="10">
        <f t="shared" si="35"/>
        <v>33700473.832071044</v>
      </c>
      <c r="T86" s="14">
        <f t="shared" si="36"/>
        <v>171.62310517734193</v>
      </c>
      <c r="U86" s="14">
        <f t="shared" si="37"/>
        <v>58.082879748714618</v>
      </c>
      <c r="V86" s="14">
        <f t="shared" si="38"/>
        <v>13.960494983151902</v>
      </c>
      <c r="W86" s="14">
        <f t="shared" si="20"/>
        <v>5.6179932396978511</v>
      </c>
      <c r="X86" s="14">
        <f t="shared" si="21"/>
        <v>171.66166269480271</v>
      </c>
      <c r="Y86" s="14">
        <f t="shared" si="39"/>
        <v>58.417660943756132</v>
      </c>
      <c r="Z86" s="14">
        <f t="shared" si="22"/>
        <v>9.0141075485031781</v>
      </c>
      <c r="AA86" s="14">
        <f t="shared" si="23"/>
        <v>3.0675636610558965</v>
      </c>
    </row>
    <row r="87" spans="2:27" x14ac:dyDescent="0.45">
      <c r="B87" s="4">
        <f>Temperaturverlauf!F86-Temperaturverlauf!E86</f>
        <v>2.9120984571982937</v>
      </c>
      <c r="C87" s="4">
        <f t="shared" si="24"/>
        <v>2.9120984571982937</v>
      </c>
      <c r="D87" s="14">
        <f>Temperaturverlauf!E86</f>
        <v>25.291831180523292</v>
      </c>
      <c r="E87">
        <f>Eingabemaske!$B$5</f>
        <v>0.745</v>
      </c>
      <c r="F87">
        <f>IF(Eingabemaske!$B$4="horizontal_Breite",Eingabemaske!$B$6,Eingabemaske!$B$7)</f>
        <v>0.5</v>
      </c>
      <c r="G87" s="4">
        <f>Eingabemaske!B$8/3600*(1/(Eingabemaske!B$11*Eingabemaske!B$10))</f>
        <v>1.7361111111111112E-2</v>
      </c>
      <c r="H87" s="4">
        <f t="shared" si="25"/>
        <v>1.1832098540291516</v>
      </c>
      <c r="I87" s="6">
        <f t="shared" si="26"/>
        <v>1006.3183286003974</v>
      </c>
      <c r="J87" s="12">
        <f t="shared" si="27"/>
        <v>2.6256911173790781E-2</v>
      </c>
      <c r="K87" s="8">
        <f t="shared" si="28"/>
        <v>1.8452324383581045E-2</v>
      </c>
      <c r="L87" s="10">
        <f t="shared" si="29"/>
        <v>1.5603779128447475E-5</v>
      </c>
      <c r="M87" s="10">
        <f t="shared" si="30"/>
        <v>3.3597965512822126E-3</v>
      </c>
      <c r="N87" s="12">
        <f t="shared" si="31"/>
        <v>0.70759266120187658</v>
      </c>
      <c r="O87" s="1">
        <f t="shared" si="32"/>
        <v>0.39812499362419401</v>
      </c>
      <c r="P87" s="12">
        <f t="shared" si="33"/>
        <v>0.34651280073423346</v>
      </c>
      <c r="Q87" s="10">
        <f>((9.807*Eingabemaske!$B$5^3)/(L87)^2)*M87*C87*N87</f>
        <v>115304898.8812521</v>
      </c>
      <c r="R87" s="10">
        <f t="shared" si="34"/>
        <v>556.61924526537894</v>
      </c>
      <c r="S87" s="10">
        <f t="shared" si="35"/>
        <v>45905762.131936826</v>
      </c>
      <c r="T87" s="14">
        <f t="shared" si="36"/>
        <v>190.24773151589793</v>
      </c>
      <c r="U87" s="14">
        <f t="shared" si="37"/>
        <v>63.688069755916629</v>
      </c>
      <c r="V87" s="14">
        <f t="shared" si="38"/>
        <v>13.959663888140863</v>
      </c>
      <c r="W87" s="14">
        <f t="shared" si="20"/>
        <v>5.6174887159794276</v>
      </c>
      <c r="X87" s="14">
        <f t="shared" si="21"/>
        <v>190.27910512543912</v>
      </c>
      <c r="Y87" s="14">
        <f t="shared" si="39"/>
        <v>63.96684825616093</v>
      </c>
      <c r="Z87" s="14">
        <f t="shared" si="22"/>
        <v>9.992283123014106</v>
      </c>
      <c r="AA87" s="14">
        <f t="shared" si="23"/>
        <v>3.3591437054587425</v>
      </c>
    </row>
    <row r="88" spans="2:27" x14ac:dyDescent="0.45">
      <c r="B88" s="4">
        <f>Temperaturverlauf!F87-Temperaturverlauf!E87</f>
        <v>3.6918035010729326</v>
      </c>
      <c r="C88" s="4">
        <f t="shared" si="24"/>
        <v>3.6918035010729326</v>
      </c>
      <c r="D88" s="14">
        <f>Temperaturverlauf!E87</f>
        <v>25.272224247066092</v>
      </c>
      <c r="E88">
        <f>Eingabemaske!$B$5</f>
        <v>0.745</v>
      </c>
      <c r="F88">
        <f>IF(Eingabemaske!$B$4="horizontal_Breite",Eingabemaske!$B$6,Eingabemaske!$B$7)</f>
        <v>0.5</v>
      </c>
      <c r="G88" s="4">
        <f>Eingabemaske!B$8/3600*(1/(Eingabemaske!B$11*Eingabemaske!B$10))</f>
        <v>1.7361111111111112E-2</v>
      </c>
      <c r="H88" s="4">
        <f t="shared" si="25"/>
        <v>1.1832878180613031</v>
      </c>
      <c r="I88" s="6">
        <f t="shared" si="26"/>
        <v>1006.3176455072161</v>
      </c>
      <c r="J88" s="12">
        <f t="shared" si="27"/>
        <v>2.6255447509352627E-2</v>
      </c>
      <c r="K88" s="8">
        <f t="shared" si="28"/>
        <v>1.8451373419886084E-2</v>
      </c>
      <c r="L88" s="10">
        <f t="shared" si="29"/>
        <v>1.5601930244224839E-5</v>
      </c>
      <c r="M88" s="10">
        <f t="shared" si="30"/>
        <v>3.3600191438755166E-3</v>
      </c>
      <c r="N88" s="12">
        <f t="shared" si="31"/>
        <v>0.70759440187142264</v>
      </c>
      <c r="O88" s="1">
        <f t="shared" si="32"/>
        <v>0.39812538285550447</v>
      </c>
      <c r="P88" s="12">
        <f t="shared" si="33"/>
        <v>0.3465131835335763</v>
      </c>
      <c r="Q88" s="10">
        <f>((9.807*Eingabemaske!$B$5^3)/(L88)^2)*M88*C88*N88</f>
        <v>146222110.26526549</v>
      </c>
      <c r="R88" s="10">
        <f t="shared" si="34"/>
        <v>556.68461144594153</v>
      </c>
      <c r="S88" s="10">
        <f t="shared" si="35"/>
        <v>58214733.631298617</v>
      </c>
      <c r="T88" s="14">
        <f t="shared" si="36"/>
        <v>205.92451789392638</v>
      </c>
      <c r="U88" s="14">
        <f t="shared" si="37"/>
        <v>68.38394013001006</v>
      </c>
      <c r="V88" s="14">
        <f t="shared" si="38"/>
        <v>13.960494983151902</v>
      </c>
      <c r="W88" s="14">
        <f t="shared" si="20"/>
        <v>5.6179932396978511</v>
      </c>
      <c r="X88" s="14">
        <f t="shared" si="21"/>
        <v>205.95130251693362</v>
      </c>
      <c r="Y88" s="14">
        <f t="shared" si="39"/>
        <v>68.625994852631607</v>
      </c>
      <c r="Z88" s="14">
        <f t="shared" si="22"/>
        <v>10.814687225432309</v>
      </c>
      <c r="AA88" s="14">
        <f t="shared" si="23"/>
        <v>3.6036124112607455</v>
      </c>
    </row>
    <row r="89" spans="2:27" x14ac:dyDescent="0.45">
      <c r="B89" s="4">
        <f>Temperaturverlauf!F88-Temperaturverlauf!E88</f>
        <v>4.4746222657749826</v>
      </c>
      <c r="C89" s="4">
        <f t="shared" si="24"/>
        <v>4.4746222657749826</v>
      </c>
      <c r="D89" s="14">
        <f>Temperaturverlauf!E88</f>
        <v>25.213738926762012</v>
      </c>
      <c r="E89">
        <f>Eingabemaske!$B$5</f>
        <v>0.745</v>
      </c>
      <c r="F89">
        <f>IF(Eingabemaske!$B$4="horizontal_Breite",Eingabemaske!$B$6,Eingabemaske!$B$7)</f>
        <v>0.5</v>
      </c>
      <c r="G89" s="4">
        <f>Eingabemaske!B$8/3600*(1/(Eingabemaske!B$11*Eingabemaske!B$10))</f>
        <v>1.7361111111111112E-2</v>
      </c>
      <c r="H89" s="4">
        <f t="shared" si="25"/>
        <v>1.1835204371860797</v>
      </c>
      <c r="I89" s="6">
        <f t="shared" si="26"/>
        <v>1006.3156097183145</v>
      </c>
      <c r="J89" s="12">
        <f t="shared" si="27"/>
        <v>2.6251081559742515E-2</v>
      </c>
      <c r="K89" s="8">
        <f t="shared" si="28"/>
        <v>1.8448536800053685E-2</v>
      </c>
      <c r="L89" s="10">
        <f t="shared" si="29"/>
        <v>1.5596415719712026E-5</v>
      </c>
      <c r="M89" s="10">
        <f t="shared" si="30"/>
        <v>3.3606832896043489E-3</v>
      </c>
      <c r="N89" s="12">
        <f t="shared" si="31"/>
        <v>0.70759959002574047</v>
      </c>
      <c r="O89" s="1">
        <f t="shared" si="32"/>
        <v>0.39812654297396294</v>
      </c>
      <c r="P89" s="12">
        <f t="shared" si="33"/>
        <v>0.34651432448172326</v>
      </c>
      <c r="Q89" s="10">
        <f>((9.807*Eingabemaske!$B$5^3)/(L89)^2)*M89*C89*N89</f>
        <v>177389098.50353336</v>
      </c>
      <c r="R89" s="10">
        <f t="shared" si="34"/>
        <v>556.87966029366999</v>
      </c>
      <c r="S89" s="10">
        <f t="shared" si="35"/>
        <v>70623308.548479527</v>
      </c>
      <c r="T89" s="14">
        <f t="shared" si="36"/>
        <v>219.6239877492707</v>
      </c>
      <c r="U89" s="14">
        <f t="shared" si="37"/>
        <v>72.472859934221859</v>
      </c>
      <c r="V89" s="14">
        <f t="shared" si="38"/>
        <v>13.962974604973621</v>
      </c>
      <c r="W89" s="14">
        <f t="shared" si="20"/>
        <v>5.6194986285585005</v>
      </c>
      <c r="X89" s="14">
        <f t="shared" si="21"/>
        <v>219.64754907923376</v>
      </c>
      <c r="Y89" s="14">
        <f t="shared" si="39"/>
        <v>72.688615922794597</v>
      </c>
      <c r="Z89" s="14">
        <f t="shared" si="22"/>
        <v>11.531971450553025</v>
      </c>
      <c r="AA89" s="14">
        <f t="shared" si="23"/>
        <v>3.8163095701081589</v>
      </c>
    </row>
    <row r="90" spans="2:27" x14ac:dyDescent="0.45">
      <c r="B90" s="4">
        <f>Temperaturverlauf!F89-Temperaturverlauf!E89</f>
        <v>5.2584545533342002</v>
      </c>
      <c r="C90" s="4">
        <f t="shared" si="24"/>
        <v>5.2584545533342002</v>
      </c>
      <c r="D90" s="14">
        <f>Temperaturverlauf!E89</f>
        <v>25.117375919656652</v>
      </c>
      <c r="E90">
        <f>Eingabemaske!$B$5</f>
        <v>0.745</v>
      </c>
      <c r="F90">
        <f>IF(Eingabemaske!$B$4="horizontal_Breite",Eingabemaske!$B$6,Eingabemaske!$B$7)</f>
        <v>0.5</v>
      </c>
      <c r="G90" s="4">
        <f>Eingabemaske!B$8/3600*(1/(Eingabemaske!B$11*Eingabemaske!B$10))</f>
        <v>1.7361111111111112E-2</v>
      </c>
      <c r="H90" s="4">
        <f t="shared" si="25"/>
        <v>1.1839039102281776</v>
      </c>
      <c r="I90" s="6">
        <f t="shared" si="26"/>
        <v>1006.3122613518673</v>
      </c>
      <c r="J90" s="12">
        <f t="shared" si="27"/>
        <v>2.6243888027568742E-2</v>
      </c>
      <c r="K90" s="8">
        <f t="shared" si="28"/>
        <v>1.8443863059435638E-2</v>
      </c>
      <c r="L90" s="10">
        <f t="shared" si="29"/>
        <v>1.5587331361602353E-5</v>
      </c>
      <c r="M90" s="10">
        <f t="shared" si="30"/>
        <v>3.3617781427707342E-3</v>
      </c>
      <c r="N90" s="12">
        <f t="shared" si="31"/>
        <v>0.70760812518963612</v>
      </c>
      <c r="O90" s="1">
        <f t="shared" si="32"/>
        <v>0.39812845149689668</v>
      </c>
      <c r="P90" s="12">
        <f t="shared" si="33"/>
        <v>0.34651620146871043</v>
      </c>
      <c r="Q90" s="10">
        <f>((9.807*Eingabemaske!$B$5^3)/(L90)^2)*M90*C90*N90</f>
        <v>208776418.3915993</v>
      </c>
      <c r="R90" s="10">
        <f t="shared" si="34"/>
        <v>557.20125616079133</v>
      </c>
      <c r="S90" s="10">
        <f t="shared" si="35"/>
        <v>83119832.163315654</v>
      </c>
      <c r="T90" s="14">
        <f t="shared" si="36"/>
        <v>231.88107524886166</v>
      </c>
      <c r="U90" s="14">
        <f t="shared" si="37"/>
        <v>76.120770193439114</v>
      </c>
      <c r="V90" s="14">
        <f t="shared" si="38"/>
        <v>13.967061962278105</v>
      </c>
      <c r="W90" s="14">
        <f t="shared" si="20"/>
        <v>5.6219804460154226</v>
      </c>
      <c r="X90" s="14">
        <f t="shared" si="21"/>
        <v>231.90223176122942</v>
      </c>
      <c r="Y90" s="14">
        <f t="shared" si="39"/>
        <v>76.316605564931066</v>
      </c>
      <c r="Z90" s="14">
        <f t="shared" si="22"/>
        <v>12.172032407370001</v>
      </c>
      <c r="AA90" s="14">
        <f t="shared" si="23"/>
        <v>4.0056889021803608</v>
      </c>
    </row>
    <row r="91" spans="2:27" x14ac:dyDescent="0.45">
      <c r="B91" s="4">
        <f>Temperaturverlauf!F90-Temperaturverlauf!E90</f>
        <v>6.040774673743158</v>
      </c>
      <c r="C91" s="4">
        <f t="shared" si="24"/>
        <v>6.040774673743158</v>
      </c>
      <c r="D91" s="14">
        <f>Temperaturverlauf!E90</f>
        <v>24.984784023518451</v>
      </c>
      <c r="E91">
        <f>Eingabemaske!$B$5</f>
        <v>0.745</v>
      </c>
      <c r="F91">
        <f>IF(Eingabemaske!$B$4="horizontal_Breite",Eingabemaske!$B$6,Eingabemaske!$B$7)</f>
        <v>0.5</v>
      </c>
      <c r="G91" s="4">
        <f>Eingabemaske!B$8/3600*(1/(Eingabemaske!B$11*Eingabemaske!B$10))</f>
        <v>1.7361111111111112E-2</v>
      </c>
      <c r="H91" s="4">
        <f t="shared" si="25"/>
        <v>1.1844319609823428</v>
      </c>
      <c r="I91" s="6">
        <f t="shared" si="26"/>
        <v>1006.3076661067656</v>
      </c>
      <c r="J91" s="12">
        <f t="shared" si="27"/>
        <v>2.6233989996161222E-2</v>
      </c>
      <c r="K91" s="8">
        <f t="shared" si="28"/>
        <v>1.8437432167029727E-2</v>
      </c>
      <c r="L91" s="10">
        <f t="shared" si="29"/>
        <v>1.5574834932718724E-5</v>
      </c>
      <c r="M91" s="10">
        <f t="shared" si="30"/>
        <v>3.3632857952779318E-3</v>
      </c>
      <c r="N91" s="12">
        <f t="shared" si="31"/>
        <v>0.70761984344142692</v>
      </c>
      <c r="O91" s="1">
        <f t="shared" si="32"/>
        <v>0.3981310717457433</v>
      </c>
      <c r="P91" s="12">
        <f t="shared" si="33"/>
        <v>0.34651877842393108</v>
      </c>
      <c r="Q91" s="10">
        <f>((9.807*Eingabemaske!$B$5^3)/(L91)^2)*M91*C91*N91</f>
        <v>240333605.08817899</v>
      </c>
      <c r="R91" s="10">
        <f t="shared" si="34"/>
        <v>557.64421780319935</v>
      </c>
      <c r="S91" s="10">
        <f t="shared" si="35"/>
        <v>95684275.770274922</v>
      </c>
      <c r="T91" s="14">
        <f t="shared" si="36"/>
        <v>243.02107877427466</v>
      </c>
      <c r="U91" s="14">
        <f t="shared" si="37"/>
        <v>79.428302642568184</v>
      </c>
      <c r="V91" s="14">
        <f t="shared" si="38"/>
        <v>13.972689729189925</v>
      </c>
      <c r="W91" s="14">
        <f t="shared" si="20"/>
        <v>5.6253983322685208</v>
      </c>
      <c r="X91" s="14">
        <f t="shared" si="21"/>
        <v>243.04036530240617</v>
      </c>
      <c r="Y91" s="14">
        <f t="shared" si="39"/>
        <v>79.608455513076407</v>
      </c>
      <c r="Z91" s="14">
        <f t="shared" si="22"/>
        <v>12.751837024013385</v>
      </c>
      <c r="AA91" s="14">
        <f t="shared" si="23"/>
        <v>4.1768948510797843</v>
      </c>
    </row>
    <row r="92" spans="2:27" x14ac:dyDescent="0.45">
      <c r="B92" s="4">
        <f>Temperaturverlauf!F91-Temperaturverlauf!E91</f>
        <v>6.8186602925029796</v>
      </c>
      <c r="C92" s="4">
        <f t="shared" si="24"/>
        <v>6.8186602925029796</v>
      </c>
      <c r="D92" s="14">
        <f>Temperaturverlauf!E91</f>
        <v>24.818231922451762</v>
      </c>
      <c r="E92">
        <f>Eingabemaske!$B$5</f>
        <v>0.745</v>
      </c>
      <c r="F92">
        <f>IF(Eingabemaske!$B$4="horizontal_Breite",Eingabemaske!$B$6,Eingabemaske!$B$7)</f>
        <v>0.5</v>
      </c>
      <c r="G92" s="4">
        <f>Eingabemaske!B$8/3600*(1/(Eingabemaske!B$11*Eingabemaske!B$10))</f>
        <v>1.7361111111111112E-2</v>
      </c>
      <c r="H92" s="4">
        <f t="shared" si="25"/>
        <v>1.1850959266701611</v>
      </c>
      <c r="I92" s="6">
        <f t="shared" si="26"/>
        <v>1006.3019135652381</v>
      </c>
      <c r="J92" s="12">
        <f t="shared" si="27"/>
        <v>2.6221556823581595E-2</v>
      </c>
      <c r="K92" s="8">
        <f t="shared" si="28"/>
        <v>1.842935415718799E-2</v>
      </c>
      <c r="L92" s="10">
        <f t="shared" si="29"/>
        <v>1.5559143317581576E-5</v>
      </c>
      <c r="M92" s="10">
        <f t="shared" si="30"/>
        <v>3.3651815282772228E-3</v>
      </c>
      <c r="N92" s="12">
        <f t="shared" si="31"/>
        <v>0.70763452241908098</v>
      </c>
      <c r="O92" s="1">
        <f t="shared" si="32"/>
        <v>0.39813435396777624</v>
      </c>
      <c r="P92" s="12">
        <f t="shared" si="33"/>
        <v>0.3465220064191491</v>
      </c>
      <c r="Q92" s="10">
        <f>((9.807*Eingabemaske!$B$5^3)/(L92)^2)*M92*C92*N92</f>
        <v>271988282.09648186</v>
      </c>
      <c r="R92" s="10">
        <f t="shared" si="34"/>
        <v>558.20138580985372</v>
      </c>
      <c r="S92" s="10">
        <f t="shared" si="35"/>
        <v>108287878.97928809</v>
      </c>
      <c r="T92" s="14">
        <f t="shared" si="36"/>
        <v>253.25442099455941</v>
      </c>
      <c r="U92" s="14">
        <f t="shared" si="37"/>
        <v>82.460458171096832</v>
      </c>
      <c r="V92" s="14">
        <f t="shared" si="38"/>
        <v>13.979765030008753</v>
      </c>
      <c r="W92" s="14">
        <f t="shared" si="20"/>
        <v>5.629696555764192</v>
      </c>
      <c r="X92" s="14">
        <f t="shared" si="21"/>
        <v>253.27220944902552</v>
      </c>
      <c r="Y92" s="14">
        <f t="shared" si="39"/>
        <v>82.627917614916797</v>
      </c>
      <c r="Z92" s="14">
        <f t="shared" si="22"/>
        <v>13.282383263803364</v>
      </c>
      <c r="AA92" s="14">
        <f t="shared" si="23"/>
        <v>4.3332652739075188</v>
      </c>
    </row>
    <row r="93" spans="2:27" x14ac:dyDescent="0.45">
      <c r="B93" s="4">
        <f>Temperaturverlauf!F92-Temperaturverlauf!E92</f>
        <v>7.5888398487258932</v>
      </c>
      <c r="C93" s="4">
        <f t="shared" si="24"/>
        <v>7.5888398487258932</v>
      </c>
      <c r="D93" s="14">
        <f>Temperaturverlauf!E92</f>
        <v>24.620569369082791</v>
      </c>
      <c r="E93">
        <f>Eingabemaske!$B$5</f>
        <v>0.745</v>
      </c>
      <c r="F93">
        <f>IF(Eingabemaske!$B$4="horizontal_Breite",Eingabemaske!$B$6,Eingabemaske!$B$7)</f>
        <v>0.5</v>
      </c>
      <c r="G93" s="4">
        <f>Eingabemaske!B$8/3600*(1/(Eingabemaske!B$11*Eingabemaske!B$10))</f>
        <v>1.7361111111111112E-2</v>
      </c>
      <c r="H93" s="4">
        <f t="shared" si="25"/>
        <v>1.1858848813819522</v>
      </c>
      <c r="I93" s="6">
        <f t="shared" si="26"/>
        <v>1006.2951149130679</v>
      </c>
      <c r="J93" s="12">
        <f t="shared" si="27"/>
        <v>2.6206801244859818E-2</v>
      </c>
      <c r="K93" s="8">
        <f t="shared" si="28"/>
        <v>1.8419767246898471E-2</v>
      </c>
      <c r="L93" s="10">
        <f t="shared" si="29"/>
        <v>1.5540528629916015E-5</v>
      </c>
      <c r="M93" s="10">
        <f t="shared" si="30"/>
        <v>3.3674341634210478E-3</v>
      </c>
      <c r="N93" s="12">
        <f t="shared" si="31"/>
        <v>0.70765188777108134</v>
      </c>
      <c r="O93" s="1">
        <f t="shared" si="32"/>
        <v>0.39813823678148141</v>
      </c>
      <c r="P93" s="12">
        <f t="shared" si="33"/>
        <v>0.34652582508976659</v>
      </c>
      <c r="Q93" s="10">
        <f>((9.807*Eingabemaske!$B$5^3)/(L93)^2)*M93*C93*N93</f>
        <v>303646017.13631284</v>
      </c>
      <c r="R93" s="10">
        <f t="shared" si="34"/>
        <v>558.86371729603582</v>
      </c>
      <c r="S93" s="10">
        <f t="shared" si="35"/>
        <v>120893089.86837108</v>
      </c>
      <c r="T93" s="14">
        <f t="shared" si="36"/>
        <v>262.72268803443575</v>
      </c>
      <c r="U93" s="14">
        <f t="shared" si="37"/>
        <v>85.260967519182003</v>
      </c>
      <c r="V93" s="14">
        <f t="shared" si="38"/>
        <v>13.988170808033908</v>
      </c>
      <c r="W93" s="14">
        <f t="shared" si="20"/>
        <v>5.6348047845936344</v>
      </c>
      <c r="X93" s="14">
        <f t="shared" si="21"/>
        <v>262.73924951057285</v>
      </c>
      <c r="Y93" s="14">
        <f t="shared" si="39"/>
        <v>85.417939356334387</v>
      </c>
      <c r="Z93" s="14">
        <f t="shared" si="22"/>
        <v>13.77111058229443</v>
      </c>
      <c r="AA93" s="14">
        <f t="shared" si="23"/>
        <v>4.4770619189138889</v>
      </c>
    </row>
    <row r="94" spans="2:27" x14ac:dyDescent="0.45">
      <c r="B94" s="4">
        <f>Temperaturverlauf!F93-Temperaturverlauf!E93</f>
        <v>8.3477526409084639</v>
      </c>
      <c r="C94" s="4">
        <f t="shared" si="24"/>
        <v>8.3477526409084639</v>
      </c>
      <c r="D94" s="14">
        <f>Temperaturverlauf!E93</f>
        <v>24.395178424502102</v>
      </c>
      <c r="E94">
        <f>Eingabemaske!$B$5</f>
        <v>0.745</v>
      </c>
      <c r="F94">
        <f>IF(Eingabemaske!$B$4="horizontal_Breite",Eingabemaske!$B$6,Eingabemaske!$B$7)</f>
        <v>0.5</v>
      </c>
      <c r="G94" s="4">
        <f>Eingabemaske!B$8/3600*(1/(Eingabemaske!B$11*Eingabemaske!B$10))</f>
        <v>1.7361111111111112E-2</v>
      </c>
      <c r="H94" s="4">
        <f t="shared" si="25"/>
        <v>1.1867857939917912</v>
      </c>
      <c r="I94" s="6">
        <f t="shared" si="26"/>
        <v>1006.2874001673745</v>
      </c>
      <c r="J94" s="12">
        <f t="shared" si="27"/>
        <v>2.6189975732038847E-2</v>
      </c>
      <c r="K94" s="8">
        <f t="shared" si="28"/>
        <v>1.8408835470854215E-2</v>
      </c>
      <c r="L94" s="10">
        <f t="shared" si="29"/>
        <v>1.551931333672767E-5</v>
      </c>
      <c r="M94" s="10">
        <f t="shared" si="30"/>
        <v>3.3700065123383493E-3</v>
      </c>
      <c r="N94" s="12">
        <f t="shared" si="31"/>
        <v>0.70767162058349242</v>
      </c>
      <c r="O94" s="1">
        <f t="shared" si="32"/>
        <v>0.39814264884054512</v>
      </c>
      <c r="P94" s="12">
        <f t="shared" si="33"/>
        <v>0.34653016427106709</v>
      </c>
      <c r="Q94" s="10">
        <f>((9.807*Eingabemaske!$B$5^3)/(L94)^2)*M94*C94*N94</f>
        <v>335190793.51774275</v>
      </c>
      <c r="R94" s="10">
        <f t="shared" si="34"/>
        <v>559.62040801551132</v>
      </c>
      <c r="S94" s="10">
        <f t="shared" si="35"/>
        <v>133453750.39811832</v>
      </c>
      <c r="T94" s="14">
        <f t="shared" si="36"/>
        <v>271.52345262245694</v>
      </c>
      <c r="U94" s="14">
        <f t="shared" si="37"/>
        <v>87.860006554128233</v>
      </c>
      <c r="V94" s="14">
        <f t="shared" si="38"/>
        <v>13.997767568188971</v>
      </c>
      <c r="W94" s="14">
        <f t="shared" si="20"/>
        <v>5.6406390762352414</v>
      </c>
      <c r="X94" s="14">
        <f t="shared" si="21"/>
        <v>271.53899219580853</v>
      </c>
      <c r="Y94" s="14">
        <f t="shared" si="39"/>
        <v>88.008177812420641</v>
      </c>
      <c r="Z94" s="14">
        <f t="shared" si="22"/>
        <v>14.223199231821022</v>
      </c>
      <c r="AA94" s="14">
        <f t="shared" si="23"/>
        <v>4.6098640822565127</v>
      </c>
    </row>
    <row r="95" spans="2:27" x14ac:dyDescent="0.45">
      <c r="B95" s="4">
        <f>Temperaturverlauf!F94-Temperaturverlauf!E94</f>
        <v>9.0916177907143059</v>
      </c>
      <c r="C95" s="4">
        <f t="shared" si="24"/>
        <v>9.0916177907143059</v>
      </c>
      <c r="D95" s="14">
        <f>Temperaturverlauf!E94</f>
        <v>24.145915590261648</v>
      </c>
      <c r="E95">
        <f>Eingabemaske!$B$5</f>
        <v>0.745</v>
      </c>
      <c r="F95">
        <f>IF(Eingabemaske!$B$4="horizontal_Breite",Eingabemaske!$B$6,Eingabemaske!$B$7)</f>
        <v>0.5</v>
      </c>
      <c r="G95" s="4">
        <f>Eingabemaske!B$8/3600*(1/(Eingabemaske!B$11*Eingabemaske!B$10))</f>
        <v>1.7361111111111112E-2</v>
      </c>
      <c r="H95" s="4">
        <f t="shared" si="25"/>
        <v>1.1877837197325114</v>
      </c>
      <c r="I95" s="6">
        <f t="shared" si="26"/>
        <v>1006.2789150187232</v>
      </c>
      <c r="J95" s="12">
        <f t="shared" si="27"/>
        <v>2.6171368174307961E-2</v>
      </c>
      <c r="K95" s="8">
        <f t="shared" si="28"/>
        <v>1.8396745874774207E-2</v>
      </c>
      <c r="L95" s="10">
        <f t="shared" si="29"/>
        <v>1.5495864493123696E-5</v>
      </c>
      <c r="M95" s="10">
        <f t="shared" si="30"/>
        <v>3.3728559221029449E-3</v>
      </c>
      <c r="N95" s="12">
        <f t="shared" si="31"/>
        <v>0.70769336529317461</v>
      </c>
      <c r="O95" s="1">
        <f t="shared" si="32"/>
        <v>0.39814751060659515</v>
      </c>
      <c r="P95" s="12">
        <f t="shared" si="33"/>
        <v>0.34653494574141086</v>
      </c>
      <c r="Q95" s="10">
        <f>((9.807*Eingabemaske!$B$5^3)/(L95)^2)*M95*C95*N95</f>
        <v>366486057.74832463</v>
      </c>
      <c r="R95" s="10">
        <f t="shared" si="34"/>
        <v>560.4590419037379</v>
      </c>
      <c r="S95" s="10">
        <f t="shared" si="35"/>
        <v>145915511.56452033</v>
      </c>
      <c r="T95" s="14">
        <f t="shared" si="36"/>
        <v>279.724758157949</v>
      </c>
      <c r="U95" s="14">
        <f t="shared" si="37"/>
        <v>90.278683068660072</v>
      </c>
      <c r="V95" s="14">
        <f t="shared" si="38"/>
        <v>14.008395479460352</v>
      </c>
      <c r="W95" s="14">
        <f t="shared" si="20"/>
        <v>5.6471030824845823</v>
      </c>
      <c r="X95" s="14">
        <f t="shared" si="21"/>
        <v>279.73943569648969</v>
      </c>
      <c r="Y95" s="14">
        <f t="shared" si="39"/>
        <v>90.419381977952511</v>
      </c>
      <c r="Z95" s="14">
        <f t="shared" si="22"/>
        <v>14.642327528971958</v>
      </c>
      <c r="AA95" s="14">
        <f t="shared" si="23"/>
        <v>4.7327978716767625</v>
      </c>
    </row>
    <row r="96" spans="2:27" x14ac:dyDescent="0.45">
      <c r="B96" s="4">
        <f>Temperaturverlauf!F95-Temperaturverlauf!E95</f>
        <v>9.816509263565397</v>
      </c>
      <c r="C96" s="4">
        <f t="shared" si="24"/>
        <v>9.816509263565397</v>
      </c>
      <c r="D96" s="14">
        <f>Temperaturverlauf!E95</f>
        <v>23.877045822563989</v>
      </c>
      <c r="E96">
        <f>Eingabemaske!$B$5</f>
        <v>0.745</v>
      </c>
      <c r="F96">
        <f>IF(Eingabemaske!$B$4="horizontal_Breite",Eingabemaske!$B$6,Eingabemaske!$B$7)</f>
        <v>0.5</v>
      </c>
      <c r="G96" s="4">
        <f>Eingabemaske!B$8/3600*(1/(Eingabemaske!B$11*Eingabemaske!B$10))</f>
        <v>1.7361111111111112E-2</v>
      </c>
      <c r="H96" s="4">
        <f t="shared" si="25"/>
        <v>1.1888620242149053</v>
      </c>
      <c r="I96" s="6">
        <f t="shared" si="26"/>
        <v>1006.269817405239</v>
      </c>
      <c r="J96" s="12">
        <f t="shared" si="27"/>
        <v>2.6151296952138924E-2</v>
      </c>
      <c r="K96" s="8">
        <f t="shared" si="28"/>
        <v>1.8383705314999235E-2</v>
      </c>
      <c r="L96" s="10">
        <f t="shared" si="29"/>
        <v>1.5470587199936003E-5</v>
      </c>
      <c r="M96" s="10">
        <f t="shared" si="30"/>
        <v>3.3759349133257554E-3</v>
      </c>
      <c r="N96" s="12">
        <f t="shared" si="31"/>
        <v>0.70771673763592702</v>
      </c>
      <c r="O96" s="1">
        <f t="shared" si="32"/>
        <v>0.39815273612954288</v>
      </c>
      <c r="P96" s="12">
        <f t="shared" si="33"/>
        <v>0.34654008497292121</v>
      </c>
      <c r="Q96" s="10">
        <f>((9.807*Eingabemaske!$B$5^3)/(L96)^2)*M96*C96*N96</f>
        <v>397376344.27346617</v>
      </c>
      <c r="R96" s="10">
        <f t="shared" si="34"/>
        <v>561.36576779587858</v>
      </c>
      <c r="S96" s="10">
        <f t="shared" si="35"/>
        <v>158216478.74563578</v>
      </c>
      <c r="T96" s="14">
        <f t="shared" si="36"/>
        <v>287.37412233342388</v>
      </c>
      <c r="U96" s="14">
        <f t="shared" si="37"/>
        <v>92.531816698120622</v>
      </c>
      <c r="V96" s="14">
        <f t="shared" si="38"/>
        <v>14.019876818926663</v>
      </c>
      <c r="W96" s="14">
        <f t="shared" si="20"/>
        <v>5.6540894640432224</v>
      </c>
      <c r="X96" s="14">
        <f t="shared" si="21"/>
        <v>287.38806561040656</v>
      </c>
      <c r="Y96" s="14">
        <f t="shared" si="39"/>
        <v>92.666114497214764</v>
      </c>
      <c r="Z96" s="14">
        <f t="shared" si="22"/>
        <v>15.031141288557052</v>
      </c>
      <c r="AA96" s="14">
        <f t="shared" si="23"/>
        <v>4.8466781552351383</v>
      </c>
    </row>
    <row r="97" spans="2:27" x14ac:dyDescent="0.45">
      <c r="B97" s="4">
        <f>Temperaturverlauf!F96-Temperaturverlauf!E96</f>
        <v>10.51843462808516</v>
      </c>
      <c r="C97" s="4">
        <f t="shared" si="24"/>
        <v>10.51843462808516</v>
      </c>
      <c r="D97" s="14">
        <f>Temperaturverlauf!E96</f>
        <v>23.593169557679225</v>
      </c>
      <c r="E97">
        <f>Eingabemaske!$B$5</f>
        <v>0.745</v>
      </c>
      <c r="F97">
        <f>IF(Eingabemaske!$B$4="horizontal_Breite",Eingabemaske!$B$6,Eingabemaske!$B$7)</f>
        <v>0.5</v>
      </c>
      <c r="G97" s="4">
        <f>Eingabemaske!B$8/3600*(1/(Eingabemaske!B$11*Eingabemaske!B$10))</f>
        <v>1.7361111111111112E-2</v>
      </c>
      <c r="H97" s="4">
        <f t="shared" si="25"/>
        <v>1.1900026381645834</v>
      </c>
      <c r="I97" s="6">
        <f t="shared" si="26"/>
        <v>1006.2602739409607</v>
      </c>
      <c r="J97" s="12">
        <f t="shared" si="27"/>
        <v>2.6130105489707841E-2</v>
      </c>
      <c r="K97" s="8">
        <f t="shared" si="28"/>
        <v>1.8369936919122584E-2</v>
      </c>
      <c r="L97" s="10">
        <f t="shared" si="29"/>
        <v>1.5443917411790891E-5</v>
      </c>
      <c r="M97" s="10">
        <f t="shared" si="30"/>
        <v>3.379191906047001E-3</v>
      </c>
      <c r="N97" s="12">
        <f t="shared" si="31"/>
        <v>0.70774133226914937</v>
      </c>
      <c r="O97" s="1">
        <f t="shared" si="32"/>
        <v>0.39815823475472195</v>
      </c>
      <c r="P97" s="12">
        <f t="shared" si="33"/>
        <v>0.34654549281021046</v>
      </c>
      <c r="Q97" s="10">
        <f>((9.807*Eingabemaske!$B$5^3)/(L97)^2)*M97*C97*N97</f>
        <v>427689492.09535432</v>
      </c>
      <c r="R97" s="10">
        <f t="shared" si="34"/>
        <v>562.32550265821681</v>
      </c>
      <c r="S97" s="10">
        <f t="shared" si="35"/>
        <v>170288093.19582987</v>
      </c>
      <c r="T97" s="14">
        <f t="shared" si="36"/>
        <v>294.50444034599519</v>
      </c>
      <c r="U97" s="14">
        <f t="shared" si="37"/>
        <v>94.629755318736329</v>
      </c>
      <c r="V97" s="14">
        <f t="shared" si="38"/>
        <v>14.032018734267281</v>
      </c>
      <c r="W97" s="14">
        <f t="shared" si="20"/>
        <v>5.661481506033458</v>
      </c>
      <c r="X97" s="14">
        <f t="shared" si="21"/>
        <v>294.5177536598373</v>
      </c>
      <c r="Y97" s="14">
        <f t="shared" si="39"/>
        <v>94.758533764682142</v>
      </c>
      <c r="Z97" s="14">
        <f t="shared" si="22"/>
        <v>15.391559943446673</v>
      </c>
      <c r="AA97" s="14">
        <f t="shared" si="23"/>
        <v>4.952100966642373</v>
      </c>
    </row>
    <row r="98" spans="2:27" x14ac:dyDescent="0.45">
      <c r="B98" s="4">
        <f>Temperaturverlauf!F97-Temperaturverlauf!E97</f>
        <v>10.313545646974887</v>
      </c>
      <c r="C98" s="4">
        <f t="shared" si="24"/>
        <v>10.313545646974887</v>
      </c>
      <c r="D98" s="14">
        <f>Temperaturverlauf!E97</f>
        <v>23.299143997204894</v>
      </c>
      <c r="E98">
        <f>Eingabemaske!$B$5</f>
        <v>0.745</v>
      </c>
      <c r="F98">
        <f>IF(Eingabemaske!$B$4="horizontal_Breite",Eingabemaske!$B$6,Eingabemaske!$B$7)</f>
        <v>0.5</v>
      </c>
      <c r="G98" s="4">
        <f>Eingabemaske!B$8/3600*(1/(Eingabemaske!B$11*Eingabemaske!B$10))</f>
        <v>1.7361111111111112E-2</v>
      </c>
      <c r="H98" s="4">
        <f t="shared" si="25"/>
        <v>1.191186340533376</v>
      </c>
      <c r="I98" s="6">
        <f t="shared" si="26"/>
        <v>1006.2504563187919</v>
      </c>
      <c r="J98" s="12">
        <f t="shared" si="27"/>
        <v>2.6108156378812291E-2</v>
      </c>
      <c r="K98" s="8">
        <f t="shared" si="28"/>
        <v>1.8355676268215021E-2</v>
      </c>
      <c r="L98" s="10">
        <f t="shared" si="29"/>
        <v>1.5416314235917566E-5</v>
      </c>
      <c r="M98" s="10">
        <f t="shared" si="30"/>
        <v>3.3825720268410571E-3</v>
      </c>
      <c r="N98" s="12">
        <f t="shared" si="31"/>
        <v>0.7077667298355812</v>
      </c>
      <c r="O98" s="1">
        <f t="shared" si="32"/>
        <v>0.39816391270446844</v>
      </c>
      <c r="P98" s="12">
        <f t="shared" si="33"/>
        <v>0.3465510770256669</v>
      </c>
      <c r="Q98" s="10">
        <f>((9.807*Eingabemaske!$B$5^3)/(L98)^2)*M98*C98*N98</f>
        <v>421297689.37351376</v>
      </c>
      <c r="R98" s="10">
        <f t="shared" si="34"/>
        <v>563.32216012787683</v>
      </c>
      <c r="S98" s="10">
        <f t="shared" si="35"/>
        <v>167745536.41430998</v>
      </c>
      <c r="T98" s="14">
        <f t="shared" si="36"/>
        <v>293.03134417615263</v>
      </c>
      <c r="U98" s="14">
        <f t="shared" si="37"/>
        <v>94.196572051273606</v>
      </c>
      <c r="V98" s="14">
        <f t="shared" si="38"/>
        <v>14.044616296040338</v>
      </c>
      <c r="W98" s="14">
        <f t="shared" si="20"/>
        <v>5.6691549216698771</v>
      </c>
      <c r="X98" s="14">
        <f t="shared" si="21"/>
        <v>293.04483051068121</v>
      </c>
      <c r="Y98" s="14">
        <f t="shared" si="39"/>
        <v>94.326910061563851</v>
      </c>
      <c r="Z98" s="14">
        <f t="shared" si="22"/>
        <v>15.301720521950816</v>
      </c>
      <c r="AA98" s="14">
        <f t="shared" si="23"/>
        <v>4.9254034372349427</v>
      </c>
    </row>
    <row r="99" spans="2:27" x14ac:dyDescent="0.45">
      <c r="B99" s="4">
        <f>Temperaturverlauf!F98-Temperaturverlauf!E98</f>
        <v>10.125634475689999</v>
      </c>
      <c r="C99" s="4">
        <f t="shared" si="24"/>
        <v>10.125634475689999</v>
      </c>
      <c r="D99" s="14">
        <f>Temperaturverlauf!E98</f>
        <v>23</v>
      </c>
      <c r="E99">
        <f>Eingabemaske!$B$5</f>
        <v>0.745</v>
      </c>
      <c r="F99">
        <f>IF(Eingabemaske!$B$4="horizontal_Breite",Eingabemaske!$B$6,Eingabemaske!$B$7)</f>
        <v>0.5</v>
      </c>
      <c r="G99" s="4">
        <f>Eingabemaske!B$8/3600*(1/(Eingabemaske!B$11*Eingabemaske!B$10))</f>
        <v>1.7361111111111112E-2</v>
      </c>
      <c r="H99" s="4">
        <f t="shared" si="25"/>
        <v>1.192393066931797</v>
      </c>
      <c r="I99" s="6">
        <f t="shared" si="26"/>
        <v>1006.2405378004402</v>
      </c>
      <c r="J99" s="12">
        <f t="shared" si="27"/>
        <v>2.6085825174825144E-2</v>
      </c>
      <c r="K99" s="8">
        <f t="shared" si="28"/>
        <v>1.8341167365967369E-2</v>
      </c>
      <c r="L99" s="10">
        <f t="shared" si="29"/>
        <v>1.5388251871107622E-5</v>
      </c>
      <c r="M99" s="10">
        <f t="shared" si="30"/>
        <v>3.3860179885086268E-3</v>
      </c>
      <c r="N99" s="12">
        <f t="shared" si="31"/>
        <v>0.70779250337714583</v>
      </c>
      <c r="O99" s="1">
        <f t="shared" si="32"/>
        <v>0.39816967451369656</v>
      </c>
      <c r="P99" s="12">
        <f t="shared" si="33"/>
        <v>0.34655674373120116</v>
      </c>
      <c r="Q99" s="10">
        <f>((9.807*Eingabemaske!$B$5^3)/(L99)^2)*M99*C99*N99</f>
        <v>415569711.27856922</v>
      </c>
      <c r="R99" s="10">
        <f t="shared" si="34"/>
        <v>564.33890248265641</v>
      </c>
      <c r="S99" s="10">
        <f t="shared" si="35"/>
        <v>165467256.67753875</v>
      </c>
      <c r="T99" s="14">
        <f t="shared" si="36"/>
        <v>291.6986652666867</v>
      </c>
      <c r="U99" s="14">
        <f t="shared" si="37"/>
        <v>93.804605976359667</v>
      </c>
      <c r="V99" s="14">
        <f t="shared" si="38"/>
        <v>14.057455804714957</v>
      </c>
      <c r="W99" s="14">
        <f t="shared" si="20"/>
        <v>5.6769798265207836</v>
      </c>
      <c r="X99" s="14">
        <f t="shared" si="21"/>
        <v>291.71231513376887</v>
      </c>
      <c r="Y99" s="14">
        <f t="shared" si="39"/>
        <v>93.936419259758722</v>
      </c>
      <c r="Z99" s="14">
        <f t="shared" si="22"/>
        <v>15.219112907845988</v>
      </c>
      <c r="AA99" s="14">
        <f t="shared" si="23"/>
        <v>4.9008180207182868</v>
      </c>
    </row>
    <row r="100" spans="2:27" x14ac:dyDescent="0.45">
      <c r="B100" s="4">
        <f>Temperaturverlauf!F99-Temperaturverlauf!E99</f>
        <v>9.9486127539988694</v>
      </c>
      <c r="C100" s="4">
        <f t="shared" si="24"/>
        <v>9.9486127539988694</v>
      </c>
      <c r="D100" s="14">
        <f>Temperaturverlauf!E99</f>
        <v>22.70085600279511</v>
      </c>
      <c r="E100">
        <f>Eingabemaske!$B$5</f>
        <v>0.745</v>
      </c>
      <c r="F100">
        <f>IF(Eingabemaske!$B$4="horizontal_Breite",Eingabemaske!$B$6,Eingabemaske!$B$7)</f>
        <v>0.5</v>
      </c>
      <c r="G100" s="4">
        <f>Eingabemaske!B$8/3600*(1/(Eingabemaske!B$11*Eingabemaske!B$10))</f>
        <v>1.7361111111111112E-2</v>
      </c>
      <c r="H100" s="4">
        <f t="shared" si="25"/>
        <v>1.193602239547088</v>
      </c>
      <c r="I100" s="6">
        <f t="shared" si="26"/>
        <v>1006.23068989237</v>
      </c>
      <c r="J100" s="12">
        <f t="shared" si="27"/>
        <v>2.6063493970837993E-2</v>
      </c>
      <c r="K100" s="8">
        <f t="shared" si="28"/>
        <v>1.8326658463719718E-2</v>
      </c>
      <c r="L100" s="10">
        <f t="shared" si="29"/>
        <v>1.5360211341379261E-5</v>
      </c>
      <c r="M100" s="10">
        <f t="shared" si="30"/>
        <v>3.3894710314818057E-3</v>
      </c>
      <c r="N100" s="12">
        <f t="shared" si="31"/>
        <v>0.70781822414354889</v>
      </c>
      <c r="O100" s="1">
        <f t="shared" si="32"/>
        <v>0.39817542432939473</v>
      </c>
      <c r="P100" s="12">
        <f t="shared" si="33"/>
        <v>0.34656239865622007</v>
      </c>
      <c r="Q100" s="10">
        <f>((9.807*Eingabemaske!$B$5^3)/(L100)^2)*M100*C100*N100</f>
        <v>410229421.22362202</v>
      </c>
      <c r="R100" s="10">
        <f t="shared" si="34"/>
        <v>565.35841338099851</v>
      </c>
      <c r="S100" s="10">
        <f t="shared" si="35"/>
        <v>163343273.86811772</v>
      </c>
      <c r="T100" s="14">
        <f t="shared" si="36"/>
        <v>290.44517864402883</v>
      </c>
      <c r="U100" s="14">
        <f t="shared" si="37"/>
        <v>93.435864879927038</v>
      </c>
      <c r="V100" s="14">
        <f t="shared" si="38"/>
        <v>14.070318310515347</v>
      </c>
      <c r="W100" s="14">
        <f t="shared" si="20"/>
        <v>5.6848228603764168</v>
      </c>
      <c r="X100" s="14">
        <f t="shared" si="21"/>
        <v>290.45898710880562</v>
      </c>
      <c r="Y100" s="14">
        <f t="shared" si="39"/>
        <v>93.569108980367545</v>
      </c>
      <c r="Z100" s="14">
        <f t="shared" si="22"/>
        <v>15.140752118572131</v>
      </c>
      <c r="AA100" s="14">
        <f t="shared" si="23"/>
        <v>4.8774758155329856</v>
      </c>
    </row>
    <row r="101" spans="2:27" x14ac:dyDescent="0.45">
      <c r="B101" s="4">
        <f>Temperaturverlauf!F100-Temperaturverlauf!E100</f>
        <v>9.7767163842544669</v>
      </c>
      <c r="C101" s="4">
        <f t="shared" si="24"/>
        <v>9.7767163842544669</v>
      </c>
      <c r="D101" s="14">
        <f>Temperaturverlauf!E100</f>
        <v>22.406830442320778</v>
      </c>
      <c r="E101">
        <f>Eingabemaske!$B$5</f>
        <v>0.745</v>
      </c>
      <c r="F101">
        <f>IF(Eingabemaske!$B$4="horizontal_Breite",Eingabemaske!$B$6,Eingabemaske!$B$7)</f>
        <v>0.5</v>
      </c>
      <c r="G101" s="4">
        <f>Eingabemaske!B$8/3600*(1/(Eingabemaske!B$11*Eingabemaske!B$10))</f>
        <v>1.7361111111111112E-2</v>
      </c>
      <c r="H101" s="4">
        <f t="shared" si="25"/>
        <v>1.1947931138897654</v>
      </c>
      <c r="I101" s="6">
        <f t="shared" si="26"/>
        <v>1006.2210792891007</v>
      </c>
      <c r="J101" s="12">
        <f t="shared" si="27"/>
        <v>2.6041544859942447E-2</v>
      </c>
      <c r="K101" s="8">
        <f t="shared" si="28"/>
        <v>1.8312397812812152E-2</v>
      </c>
      <c r="L101" s="10">
        <f t="shared" si="29"/>
        <v>1.5332672179823326E-5</v>
      </c>
      <c r="M101" s="10">
        <f t="shared" si="30"/>
        <v>3.3928719136994026E-3</v>
      </c>
      <c r="N101" s="12">
        <f t="shared" si="31"/>
        <v>0.70784346694855316</v>
      </c>
      <c r="O101" s="1">
        <f t="shared" si="32"/>
        <v>0.39818106710821766</v>
      </c>
      <c r="P101" s="12">
        <f t="shared" si="33"/>
        <v>0.34656794832543875</v>
      </c>
      <c r="Q101" s="10">
        <f>((9.807*Eingabemaske!$B$5^3)/(L101)^2)*M101*C101*N101</f>
        <v>405011171.29460686</v>
      </c>
      <c r="R101" s="10">
        <f t="shared" si="34"/>
        <v>566.36318785402284</v>
      </c>
      <c r="S101" s="10">
        <f t="shared" si="35"/>
        <v>161267780.3768357</v>
      </c>
      <c r="T101" s="14">
        <f t="shared" si="36"/>
        <v>289.20976719356929</v>
      </c>
      <c r="U101" s="14">
        <f t="shared" si="37"/>
        <v>93.072373879314057</v>
      </c>
      <c r="V101" s="14">
        <f t="shared" si="38"/>
        <v>14.082983296771125</v>
      </c>
      <c r="W101" s="14">
        <f t="shared" si="20"/>
        <v>5.6925494279235123</v>
      </c>
      <c r="X101" s="14">
        <f t="shared" si="21"/>
        <v>289.22373420837647</v>
      </c>
      <c r="Y101" s="14">
        <f t="shared" si="39"/>
        <v>93.207046910964394</v>
      </c>
      <c r="Z101" s="14">
        <f t="shared" si="22"/>
        <v>15.063665697895013</v>
      </c>
      <c r="AA101" s="14">
        <f t="shared" si="23"/>
        <v>4.8545109867892791</v>
      </c>
    </row>
    <row r="102" spans="2:27" x14ac:dyDescent="0.45">
      <c r="B102" s="4">
        <f>Temperaturverlauf!F101-Temperaturverlauf!E101</f>
        <v>9.6045706023569934</v>
      </c>
      <c r="C102" s="4">
        <f t="shared" si="24"/>
        <v>9.6045706023569934</v>
      </c>
      <c r="D102" s="14">
        <f>Temperaturverlauf!E101</f>
        <v>22.122954177436011</v>
      </c>
      <c r="E102">
        <f>Eingabemaske!$B$5</f>
        <v>0.745</v>
      </c>
      <c r="F102">
        <f>IF(Eingabemaske!$B$4="horizontal_Breite",Eingabemaske!$B$6,Eingabemaske!$B$7)</f>
        <v>0.5</v>
      </c>
      <c r="G102" s="4">
        <f>Eingabemaske!B$8/3600*(1/(Eingabemaske!B$11*Eingabemaske!B$10))</f>
        <v>1.7361111111111112E-2</v>
      </c>
      <c r="H102" s="4">
        <f t="shared" si="25"/>
        <v>1.1959451368911627</v>
      </c>
      <c r="I102" s="6">
        <f t="shared" si="26"/>
        <v>1006.2118651444217</v>
      </c>
      <c r="J102" s="12">
        <f t="shared" si="27"/>
        <v>2.6020353397511364E-2</v>
      </c>
      <c r="K102" s="8">
        <f t="shared" si="28"/>
        <v>1.82986294169355E-2</v>
      </c>
      <c r="L102" s="10">
        <f t="shared" si="29"/>
        <v>1.5306104214831496E-5</v>
      </c>
      <c r="M102" s="10">
        <f t="shared" si="30"/>
        <v>3.3961619333403555E-3</v>
      </c>
      <c r="N102" s="12">
        <f t="shared" si="31"/>
        <v>0.70786781529208209</v>
      </c>
      <c r="O102" s="1">
        <f t="shared" si="32"/>
        <v>0.39818650976095837</v>
      </c>
      <c r="P102" s="12">
        <f t="shared" si="33"/>
        <v>0.34657330118450791</v>
      </c>
      <c r="Q102" s="10">
        <f>((9.807*Eingabemaske!$B$5^3)/(L102)^2)*M102*C102*N102</f>
        <v>399663209.22370559</v>
      </c>
      <c r="R102" s="10">
        <f t="shared" si="34"/>
        <v>567.33583514031466</v>
      </c>
      <c r="S102" s="10">
        <f t="shared" si="35"/>
        <v>159140498.36065099</v>
      </c>
      <c r="T102" s="14">
        <f t="shared" si="36"/>
        <v>287.93247980745974</v>
      </c>
      <c r="U102" s="14">
        <f t="shared" si="37"/>
        <v>92.696487976451522</v>
      </c>
      <c r="V102" s="14">
        <f t="shared" si="38"/>
        <v>14.09523246996282</v>
      </c>
      <c r="W102" s="14">
        <f t="shared" si="20"/>
        <v>5.7000260234942033</v>
      </c>
      <c r="X102" s="14">
        <f t="shared" si="21"/>
        <v>287.94661044322089</v>
      </c>
      <c r="Y102" s="14">
        <f t="shared" si="39"/>
        <v>92.832632467427388</v>
      </c>
      <c r="Z102" s="14">
        <f t="shared" si="22"/>
        <v>14.984945126696287</v>
      </c>
      <c r="AA102" s="14">
        <f t="shared" si="23"/>
        <v>4.8310758072474957</v>
      </c>
    </row>
    <row r="103" spans="2:27" x14ac:dyDescent="0.45">
      <c r="B103" s="4">
        <f>Temperaturverlauf!F102-Temperaturverlauf!E102</f>
        <v>9.4272509992795577</v>
      </c>
      <c r="C103" s="4">
        <f t="shared" si="24"/>
        <v>9.4272509992795577</v>
      </c>
      <c r="D103" s="14">
        <f>Temperaturverlauf!E102</f>
        <v>21.854084409738356</v>
      </c>
      <c r="E103">
        <f>Eingabemaske!$B$5</f>
        <v>0.745</v>
      </c>
      <c r="F103">
        <f>IF(Eingabemaske!$B$4="horizontal_Breite",Eingabemaske!$B$6,Eingabemaske!$B$7)</f>
        <v>0.5</v>
      </c>
      <c r="G103" s="4">
        <f>Eingabemaske!B$8/3600*(1/(Eingabemaske!B$11*Eingabemaske!B$10))</f>
        <v>1.7361111111111112E-2</v>
      </c>
      <c r="H103" s="4">
        <f t="shared" si="25"/>
        <v>1.1970383101029913</v>
      </c>
      <c r="I103" s="6">
        <f t="shared" si="26"/>
        <v>1006.203196708758</v>
      </c>
      <c r="J103" s="12">
        <f t="shared" si="27"/>
        <v>2.6000282175342324E-2</v>
      </c>
      <c r="K103" s="8">
        <f t="shared" si="28"/>
        <v>1.8285588857160532E-2</v>
      </c>
      <c r="L103" s="10">
        <f t="shared" si="29"/>
        <v>1.5280959603721066E-5</v>
      </c>
      <c r="M103" s="10">
        <f t="shared" si="30"/>
        <v>3.3992839665699785E-3</v>
      </c>
      <c r="N103" s="12">
        <f t="shared" si="31"/>
        <v>0.70789086647990818</v>
      </c>
      <c r="O103" s="1">
        <f t="shared" si="32"/>
        <v>0.39819166229574959</v>
      </c>
      <c r="P103" s="12">
        <f t="shared" si="33"/>
        <v>0.34657836872444897</v>
      </c>
      <c r="Q103" s="10">
        <f>((9.807*Eingabemaske!$B$5^3)/(L103)^2)*M103*C103*N103</f>
        <v>393951322.97592032</v>
      </c>
      <c r="R103" s="10">
        <f t="shared" si="34"/>
        <v>568.25938908214675</v>
      </c>
      <c r="S103" s="10">
        <f t="shared" si="35"/>
        <v>156868132.15939143</v>
      </c>
      <c r="T103" s="14">
        <f t="shared" si="36"/>
        <v>286.55544258650326</v>
      </c>
      <c r="U103" s="14">
        <f t="shared" si="37"/>
        <v>92.291160139037942</v>
      </c>
      <c r="V103" s="14">
        <f t="shared" si="38"/>
        <v>14.106853592403359</v>
      </c>
      <c r="W103" s="14">
        <f t="shared" si="20"/>
        <v>5.7071225994532364</v>
      </c>
      <c r="X103" s="14">
        <f t="shared" si="21"/>
        <v>286.56974719687054</v>
      </c>
      <c r="Y103" s="14">
        <f t="shared" si="39"/>
        <v>92.42886427721767</v>
      </c>
      <c r="Z103" s="14">
        <f t="shared" si="22"/>
        <v>14.901788580070297</v>
      </c>
      <c r="AA103" s="14">
        <f t="shared" si="23"/>
        <v>4.8063531047081547</v>
      </c>
    </row>
    <row r="104" spans="2:27" x14ac:dyDescent="0.45">
      <c r="B104" s="4">
        <f>Temperaturverlauf!F103-Temperaturverlauf!E103</f>
        <v>9.2403391237055779</v>
      </c>
      <c r="C104" s="4">
        <f t="shared" si="24"/>
        <v>9.2403391237055779</v>
      </c>
      <c r="D104" s="14">
        <f>Temperaturverlauf!E103</f>
        <v>21.604821575497898</v>
      </c>
      <c r="E104">
        <f>Eingabemaske!$B$5</f>
        <v>0.745</v>
      </c>
      <c r="F104">
        <f>IF(Eingabemaske!$B$4="horizontal_Breite",Eingabemaske!$B$6,Eingabemaske!$B$7)</f>
        <v>0.5</v>
      </c>
      <c r="G104" s="4">
        <f>Eingabemaske!B$8/3600*(1/(Eingabemaske!B$11*Eingabemaske!B$10))</f>
        <v>1.7361111111111112E-2</v>
      </c>
      <c r="H104" s="4">
        <f t="shared" si="25"/>
        <v>1.1980535510794283</v>
      </c>
      <c r="I104" s="6">
        <f t="shared" si="26"/>
        <v>1006.1952113484953</v>
      </c>
      <c r="J104" s="12">
        <f t="shared" si="27"/>
        <v>2.5981674617611437E-2</v>
      </c>
      <c r="K104" s="8">
        <f t="shared" si="28"/>
        <v>1.827349926108052E-2</v>
      </c>
      <c r="L104" s="10">
        <f t="shared" si="29"/>
        <v>1.5257665248222211E-5</v>
      </c>
      <c r="M104" s="10">
        <f t="shared" si="30"/>
        <v>3.4021835005078054E-3</v>
      </c>
      <c r="N104" s="12">
        <f t="shared" si="31"/>
        <v>0.70791223693442651</v>
      </c>
      <c r="O104" s="1">
        <f t="shared" si="32"/>
        <v>0.3981964390033173</v>
      </c>
      <c r="P104" s="12">
        <f t="shared" si="33"/>
        <v>0.34658306664749772</v>
      </c>
      <c r="Q104" s="10">
        <f>((9.807*Eingabemaske!$B$5^3)/(L104)^2)*M104*C104*N104</f>
        <v>387662589.92218733</v>
      </c>
      <c r="R104" s="10">
        <f t="shared" si="34"/>
        <v>569.11762000753492</v>
      </c>
      <c r="S104" s="10">
        <f t="shared" si="35"/>
        <v>154365862.84181827</v>
      </c>
      <c r="T104" s="14">
        <f t="shared" si="36"/>
        <v>285.02361321237447</v>
      </c>
      <c r="U104" s="14">
        <f t="shared" si="37"/>
        <v>91.840162029180291</v>
      </c>
      <c r="V104" s="14">
        <f t="shared" si="38"/>
        <v>14.117644286993643</v>
      </c>
      <c r="W104" s="14">
        <f t="shared" si="20"/>
        <v>5.7137149326936756</v>
      </c>
      <c r="X104" s="14">
        <f t="shared" si="21"/>
        <v>285.03810756932734</v>
      </c>
      <c r="Y104" s="14">
        <f t="shared" si="39"/>
        <v>91.979560630161686</v>
      </c>
      <c r="Z104" s="14">
        <f t="shared" si="22"/>
        <v>14.811534728971981</v>
      </c>
      <c r="AA104" s="14">
        <f t="shared" si="23"/>
        <v>4.7795660315274482</v>
      </c>
    </row>
    <row r="105" spans="2:27" x14ac:dyDescent="0.45">
      <c r="B105" s="4">
        <f>Temperaturverlauf!F104-Temperaturverlauf!E104</f>
        <v>9.0399714393986912</v>
      </c>
      <c r="C105" s="4">
        <f t="shared" si="24"/>
        <v>9.0399714393986912</v>
      </c>
      <c r="D105" s="14">
        <f>Temperaturverlauf!E104</f>
        <v>21.379430630917209</v>
      </c>
      <c r="E105">
        <f>Eingabemaske!$B$5</f>
        <v>0.745</v>
      </c>
      <c r="F105">
        <f>IF(Eingabemaske!$B$4="horizontal_Breite",Eingabemaske!$B$6,Eingabemaske!$B$7)</f>
        <v>0.5</v>
      </c>
      <c r="G105" s="4">
        <f>Eingabemaske!B$8/3600*(1/(Eingabemaske!B$11*Eingabemaske!B$10))</f>
        <v>1.7361111111111112E-2</v>
      </c>
      <c r="H105" s="4">
        <f t="shared" si="25"/>
        <v>1.1989730455055632</v>
      </c>
      <c r="I105" s="6">
        <f t="shared" si="26"/>
        <v>1006.1880329420843</v>
      </c>
      <c r="J105" s="12">
        <f t="shared" si="27"/>
        <v>2.5964849104790466E-2</v>
      </c>
      <c r="K105" s="8">
        <f t="shared" si="28"/>
        <v>1.8262567485036268E-2</v>
      </c>
      <c r="L105" s="10">
        <f t="shared" si="29"/>
        <v>1.5236615713128861E-5</v>
      </c>
      <c r="M105" s="10">
        <f t="shared" si="30"/>
        <v>3.4048096401201509E-3</v>
      </c>
      <c r="N105" s="12">
        <f t="shared" si="31"/>
        <v>0.70793156780762223</v>
      </c>
      <c r="O105" s="1">
        <f t="shared" si="32"/>
        <v>0.3982007597092122</v>
      </c>
      <c r="P105" s="12">
        <f t="shared" si="33"/>
        <v>0.34658731609886478</v>
      </c>
      <c r="Q105" s="10">
        <f>((9.807*Eingabemaske!$B$5^3)/(L105)^2)*M105*C105*N105</f>
        <v>380609074.05237752</v>
      </c>
      <c r="R105" s="10">
        <f t="shared" si="34"/>
        <v>569.89534136711279</v>
      </c>
      <c r="S105" s="10">
        <f t="shared" si="35"/>
        <v>151558822.43987653</v>
      </c>
      <c r="T105" s="14">
        <f t="shared" si="36"/>
        <v>283.2853791785675</v>
      </c>
      <c r="U105" s="14">
        <f t="shared" si="37"/>
        <v>91.328257710766351</v>
      </c>
      <c r="V105" s="14">
        <f t="shared" si="38"/>
        <v>14.127415738276875</v>
      </c>
      <c r="W105" s="14">
        <f t="shared" si="20"/>
        <v>5.7196869396235588</v>
      </c>
      <c r="X105" s="14">
        <f t="shared" si="21"/>
        <v>283.30008461888252</v>
      </c>
      <c r="Y105" s="14">
        <f t="shared" si="39"/>
        <v>91.469533231431001</v>
      </c>
      <c r="Z105" s="14">
        <f t="shared" si="22"/>
        <v>14.711687897007311</v>
      </c>
      <c r="AA105" s="14">
        <f t="shared" si="23"/>
        <v>4.7499852560794462</v>
      </c>
    </row>
    <row r="106" spans="2:27" x14ac:dyDescent="0.45">
      <c r="B106" s="4">
        <f>Temperaturverlauf!F105-Temperaturverlauf!E105</f>
        <v>8.8228805743280319</v>
      </c>
      <c r="C106" s="4">
        <f t="shared" si="24"/>
        <v>8.8228805743280319</v>
      </c>
      <c r="D106" s="14">
        <f>Temperaturverlauf!E105</f>
        <v>21.181768077548242</v>
      </c>
      <c r="E106">
        <f>Eingabemaske!$B$5</f>
        <v>0.745</v>
      </c>
      <c r="F106">
        <f>IF(Eingabemaske!$B$4="horizontal_Breite",Eingabemaske!$B$6,Eingabemaske!$B$7)</f>
        <v>0.5</v>
      </c>
      <c r="G106" s="4">
        <f>Eingabemaske!B$8/3600*(1/(Eingabemaske!B$11*Eingabemaske!B$10))</f>
        <v>1.7361111111111112E-2</v>
      </c>
      <c r="H106" s="4">
        <f t="shared" si="25"/>
        <v>1.1997805823230765</v>
      </c>
      <c r="I106" s="6">
        <f t="shared" si="26"/>
        <v>1006.1817706294831</v>
      </c>
      <c r="J106" s="12">
        <f t="shared" si="27"/>
        <v>2.5950093526068693E-2</v>
      </c>
      <c r="K106" s="8">
        <f t="shared" si="28"/>
        <v>1.8252980574746749E-2</v>
      </c>
      <c r="L106" s="10">
        <f t="shared" si="29"/>
        <v>1.5218166754506409E-5</v>
      </c>
      <c r="M106" s="10">
        <f t="shared" si="30"/>
        <v>3.4071160668198764E-3</v>
      </c>
      <c r="N106" s="12">
        <f t="shared" si="31"/>
        <v>0.70794853089541976</v>
      </c>
      <c r="O106" s="1">
        <f t="shared" si="32"/>
        <v>0.39820455109296321</v>
      </c>
      <c r="P106" s="12">
        <f t="shared" si="33"/>
        <v>0.34659104496434945</v>
      </c>
      <c r="Q106" s="10">
        <f>((9.807*Eingabemaske!$B$5^3)/(L106)^2)*M106*C106*N106</f>
        <v>372631298.92429739</v>
      </c>
      <c r="R106" s="10">
        <f t="shared" si="34"/>
        <v>570.57870393733003</v>
      </c>
      <c r="S106" s="10">
        <f t="shared" si="35"/>
        <v>148383479.11133763</v>
      </c>
      <c r="T106" s="14">
        <f t="shared" si="36"/>
        <v>281.29300737998193</v>
      </c>
      <c r="U106" s="14">
        <f t="shared" si="37"/>
        <v>90.741332729416527</v>
      </c>
      <c r="V106" s="14">
        <f t="shared" si="38"/>
        <v>14.135996210649617</v>
      </c>
      <c r="W106" s="14">
        <f t="shared" si="20"/>
        <v>5.724932887327534</v>
      </c>
      <c r="X106" s="14">
        <f t="shared" si="21"/>
        <v>281.30795100134037</v>
      </c>
      <c r="Y106" s="14">
        <f t="shared" si="39"/>
        <v>90.884716642002175</v>
      </c>
      <c r="Z106" s="14">
        <f t="shared" si="22"/>
        <v>14.599935276223064</v>
      </c>
      <c r="AA106" s="14">
        <f t="shared" si="23"/>
        <v>4.7169337939004166</v>
      </c>
    </row>
    <row r="107" spans="2:27" x14ac:dyDescent="0.45">
      <c r="B107" s="4">
        <f>Temperaturverlauf!F106-Temperaturverlauf!E106</f>
        <v>8.5864279770631882</v>
      </c>
      <c r="C107" s="4">
        <f t="shared" si="24"/>
        <v>8.5864279770631882</v>
      </c>
      <c r="D107" s="14">
        <f>Temperaturverlauf!E106</f>
        <v>21.015215976481549</v>
      </c>
      <c r="E107">
        <f>Eingabemaske!$B$5</f>
        <v>0.745</v>
      </c>
      <c r="F107">
        <f>IF(Eingabemaske!$B$4="horizontal_Breite",Eingabemaske!$B$6,Eingabemaske!$B$7)</f>
        <v>0.5</v>
      </c>
      <c r="G107" s="4">
        <f>Eingabemaske!B$8/3600*(1/(Eingabemaske!B$11*Eingabemaske!B$10))</f>
        <v>1.7361111111111112E-2</v>
      </c>
      <c r="H107" s="4">
        <f t="shared" si="25"/>
        <v>1.2004618640373381</v>
      </c>
      <c r="I107" s="6">
        <f t="shared" si="26"/>
        <v>1006.176517877127</v>
      </c>
      <c r="J107" s="12">
        <f t="shared" si="27"/>
        <v>2.5937660353489062E-2</v>
      </c>
      <c r="K107" s="8">
        <f t="shared" si="28"/>
        <v>1.8244902564905012E-2</v>
      </c>
      <c r="L107" s="10">
        <f t="shared" si="29"/>
        <v>1.5202629548103125E-5</v>
      </c>
      <c r="M107" s="10">
        <f t="shared" si="30"/>
        <v>3.4090619263443009E-3</v>
      </c>
      <c r="N107" s="12">
        <f t="shared" si="31"/>
        <v>0.70796283473002586</v>
      </c>
      <c r="O107" s="1">
        <f t="shared" si="32"/>
        <v>0.39820774804673198</v>
      </c>
      <c r="P107" s="12">
        <f t="shared" si="33"/>
        <v>0.34659418920682333</v>
      </c>
      <c r="Q107" s="10">
        <f>((9.807*Eingabemaske!$B$5^3)/(L107)^2)*M107*C107*N107</f>
        <v>363601318.18324524</v>
      </c>
      <c r="R107" s="10">
        <f t="shared" si="34"/>
        <v>571.15547019399219</v>
      </c>
      <c r="S107" s="10">
        <f t="shared" si="35"/>
        <v>144788862.10057336</v>
      </c>
      <c r="T107" s="14">
        <f t="shared" si="36"/>
        <v>279.00295605902625</v>
      </c>
      <c r="U107" s="14">
        <f t="shared" si="37"/>
        <v>90.066482007023438</v>
      </c>
      <c r="V107" s="14">
        <f t="shared" si="38"/>
        <v>14.143234303582926</v>
      </c>
      <c r="W107" s="14">
        <f t="shared" si="20"/>
        <v>5.729359447612131</v>
      </c>
      <c r="X107" s="14">
        <f t="shared" si="21"/>
        <v>279.0181710038558</v>
      </c>
      <c r="Y107" s="14">
        <f t="shared" si="39"/>
        <v>90.212256838727839</v>
      </c>
      <c r="Z107" s="14">
        <f t="shared" si="22"/>
        <v>14.474157103899485</v>
      </c>
      <c r="AA107" s="14">
        <f t="shared" si="23"/>
        <v>4.6797897552092875</v>
      </c>
    </row>
    <row r="108" spans="2:27" x14ac:dyDescent="0.45">
      <c r="B108" s="4">
        <f>Temperaturverlauf!F107-Temperaturverlauf!E107</f>
        <v>8.3286272846015272</v>
      </c>
      <c r="C108" s="4">
        <f t="shared" si="24"/>
        <v>8.3286272846015272</v>
      </c>
      <c r="D108" s="14">
        <f>Temperaturverlauf!E107</f>
        <v>20.882624080343351</v>
      </c>
      <c r="E108">
        <f>Eingabemaske!$B$5</f>
        <v>0.745</v>
      </c>
      <c r="F108">
        <f>IF(Eingabemaske!$B$4="horizontal_Breite",Eingabemaske!$B$6,Eingabemaske!$B$7)</f>
        <v>0.5</v>
      </c>
      <c r="G108" s="4">
        <f>Eingabemaske!B$8/3600*(1/(Eingabemaske!B$11*Eingabemaske!B$10))</f>
        <v>1.7361111111111112E-2</v>
      </c>
      <c r="H108" s="4">
        <f t="shared" si="25"/>
        <v>1.2010047846010909</v>
      </c>
      <c r="I108" s="6">
        <f t="shared" si="26"/>
        <v>1006.1723518109156</v>
      </c>
      <c r="J108" s="12">
        <f t="shared" si="27"/>
        <v>2.5927762322081542E-2</v>
      </c>
      <c r="K108" s="8">
        <f t="shared" si="28"/>
        <v>1.8238471672499097E-2</v>
      </c>
      <c r="L108" s="10">
        <f t="shared" si="29"/>
        <v>1.519026569287362E-5</v>
      </c>
      <c r="M108" s="10">
        <f t="shared" si="30"/>
        <v>3.4106126240710678E-3</v>
      </c>
      <c r="N108" s="12">
        <f t="shared" si="31"/>
        <v>0.70797423061401832</v>
      </c>
      <c r="O108" s="1">
        <f t="shared" si="32"/>
        <v>0.39821029502085492</v>
      </c>
      <c r="P108" s="12">
        <f t="shared" si="33"/>
        <v>0.3465966941898263</v>
      </c>
      <c r="Q108" s="10">
        <f>((9.807*Eingabemaske!$B$5^3)/(L108)^2)*M108*C108*N108</f>
        <v>353425211.0218848</v>
      </c>
      <c r="R108" s="10">
        <f t="shared" si="34"/>
        <v>571.61526154287037</v>
      </c>
      <c r="S108" s="10">
        <f t="shared" si="35"/>
        <v>140737557.54883265</v>
      </c>
      <c r="T108" s="14">
        <f t="shared" si="36"/>
        <v>276.37606105943905</v>
      </c>
      <c r="U108" s="14">
        <f t="shared" si="37"/>
        <v>89.292060259487116</v>
      </c>
      <c r="V108" s="14">
        <f t="shared" si="38"/>
        <v>14.149001865483962</v>
      </c>
      <c r="W108" s="14">
        <f t="shared" si="20"/>
        <v>5.7328875416497205</v>
      </c>
      <c r="X108" s="14">
        <f t="shared" si="21"/>
        <v>276.39158692509079</v>
      </c>
      <c r="Y108" s="14">
        <f t="shared" si="39"/>
        <v>89.44056260079428</v>
      </c>
      <c r="Z108" s="14">
        <f t="shared" si="22"/>
        <v>14.332430747233389</v>
      </c>
      <c r="AA108" s="14">
        <f t="shared" si="23"/>
        <v>4.6379872981332992</v>
      </c>
    </row>
    <row r="109" spans="2:27" x14ac:dyDescent="0.45">
      <c r="B109" s="4">
        <f>Temperaturverlauf!F108-Temperaturverlauf!E108</f>
        <v>8.0481579001620922</v>
      </c>
      <c r="C109" s="4">
        <f t="shared" si="24"/>
        <v>8.0481579001620922</v>
      </c>
      <c r="D109" s="14">
        <f>Temperaturverlauf!E108</f>
        <v>20.786261073237988</v>
      </c>
      <c r="E109">
        <f>Eingabemaske!$B$5</f>
        <v>0.745</v>
      </c>
      <c r="F109">
        <f>IF(Eingabemaske!$B$4="horizontal_Breite",Eingabemaske!$B$6,Eingabemaske!$B$7)</f>
        <v>0.5</v>
      </c>
      <c r="G109" s="4">
        <f>Eingabemaske!B$8/3600*(1/(Eingabemaske!B$11*Eingabemaske!B$10))</f>
        <v>1.7361111111111112E-2</v>
      </c>
      <c r="H109" s="4">
        <f t="shared" si="25"/>
        <v>1.2013996677750609</v>
      </c>
      <c r="I109" s="6">
        <f t="shared" si="26"/>
        <v>1006.1693327651381</v>
      </c>
      <c r="J109" s="12">
        <f t="shared" si="27"/>
        <v>2.5920568789907769E-2</v>
      </c>
      <c r="K109" s="8">
        <f t="shared" si="28"/>
        <v>1.8233797931881051E-2</v>
      </c>
      <c r="L109" s="10">
        <f t="shared" si="29"/>
        <v>1.5181283049494082E-5</v>
      </c>
      <c r="M109" s="10">
        <f t="shared" si="30"/>
        <v>3.4117405073699173E-3</v>
      </c>
      <c r="N109" s="12">
        <f t="shared" si="31"/>
        <v>0.7079825182753483</v>
      </c>
      <c r="O109" s="1">
        <f t="shared" si="32"/>
        <v>0.39821214728478327</v>
      </c>
      <c r="P109" s="12">
        <f t="shared" si="33"/>
        <v>0.34659851591794477</v>
      </c>
      <c r="Q109" s="10">
        <f>((9.807*Eingabemaske!$B$5^3)/(L109)^2)*M109*C109*N109</f>
        <v>342044847.50923491</v>
      </c>
      <c r="R109" s="10">
        <f t="shared" si="34"/>
        <v>571.94977149072406</v>
      </c>
      <c r="S109" s="10">
        <f t="shared" si="35"/>
        <v>136206413.19434869</v>
      </c>
      <c r="T109" s="14">
        <f t="shared" si="36"/>
        <v>273.37760758076229</v>
      </c>
      <c r="U109" s="14">
        <f t="shared" si="37"/>
        <v>88.407698383708492</v>
      </c>
      <c r="V109" s="14">
        <f t="shared" si="38"/>
        <v>14.153196492654514</v>
      </c>
      <c r="W109" s="14">
        <f t="shared" si="20"/>
        <v>5.7354539260711768</v>
      </c>
      <c r="X109" s="14">
        <f t="shared" si="21"/>
        <v>273.39349099737052</v>
      </c>
      <c r="Y109" s="14">
        <f t="shared" si="39"/>
        <v>88.559323182907747</v>
      </c>
      <c r="Z109" s="14">
        <f t="shared" si="22"/>
        <v>14.173029580220746</v>
      </c>
      <c r="AA109" s="14">
        <f t="shared" si="23"/>
        <v>4.5910160571004681</v>
      </c>
    </row>
    <row r="110" spans="2:27" x14ac:dyDescent="0.45">
      <c r="B110" s="4">
        <f>Temperaturverlauf!F109-Temperaturverlauf!E109</f>
        <v>7.7443684757011866</v>
      </c>
      <c r="C110" s="4">
        <f t="shared" si="24"/>
        <v>7.7443684757011866</v>
      </c>
      <c r="D110" s="14">
        <f>Temperaturverlauf!E109</f>
        <v>20.727775752933908</v>
      </c>
      <c r="E110">
        <f>Eingabemaske!$B$5</f>
        <v>0.745</v>
      </c>
      <c r="F110">
        <f>IF(Eingabemaske!$B$4="horizontal_Breite",Eingabemaske!$B$6,Eingabemaske!$B$7)</f>
        <v>0.5</v>
      </c>
      <c r="G110" s="4">
        <f>Eingabemaske!B$8/3600*(1/(Eingabemaske!B$11*Eingabemaske!B$10))</f>
        <v>1.7361111111111112E-2</v>
      </c>
      <c r="H110" s="4">
        <f t="shared" si="25"/>
        <v>1.2016394596644486</v>
      </c>
      <c r="I110" s="6">
        <f t="shared" si="26"/>
        <v>1006.1675039959189</v>
      </c>
      <c r="J110" s="12">
        <f t="shared" si="27"/>
        <v>2.5916202840297657E-2</v>
      </c>
      <c r="K110" s="8">
        <f t="shared" si="28"/>
        <v>1.8230961312048655E-2</v>
      </c>
      <c r="L110" s="10">
        <f t="shared" si="29"/>
        <v>1.5175832459927419E-5</v>
      </c>
      <c r="M110" s="10">
        <f t="shared" si="30"/>
        <v>3.4124254168741925E-3</v>
      </c>
      <c r="N110" s="12">
        <f t="shared" si="31"/>
        <v>0.70798755078035525</v>
      </c>
      <c r="O110" s="1">
        <f t="shared" si="32"/>
        <v>0.39821327202253654</v>
      </c>
      <c r="P110" s="12">
        <f t="shared" si="33"/>
        <v>0.34659962211440504</v>
      </c>
      <c r="Q110" s="10">
        <f>((9.807*Eingabemaske!$B$5^3)/(L110)^2)*M110*C110*N110</f>
        <v>329438797.88449693</v>
      </c>
      <c r="R110" s="10">
        <f t="shared" si="34"/>
        <v>572.15293855466257</v>
      </c>
      <c r="S110" s="10">
        <f t="shared" si="35"/>
        <v>131186901.63675661</v>
      </c>
      <c r="T110" s="14">
        <f t="shared" si="36"/>
        <v>269.97729688169022</v>
      </c>
      <c r="U110" s="14">
        <f t="shared" si="37"/>
        <v>87.40428868761434</v>
      </c>
      <c r="V110" s="14">
        <f t="shared" si="38"/>
        <v>14.15574354775454</v>
      </c>
      <c r="W110" s="14">
        <f t="shared" si="20"/>
        <v>5.7370124766403343</v>
      </c>
      <c r="X110" s="14">
        <f t="shared" si="21"/>
        <v>269.99359230506758</v>
      </c>
      <c r="Y110" s="14">
        <f t="shared" si="39"/>
        <v>87.559495186936658</v>
      </c>
      <c r="Z110" s="14">
        <f t="shared" si="22"/>
        <v>13.994417407517521</v>
      </c>
      <c r="AA110" s="14">
        <f t="shared" si="23"/>
        <v>4.538419275717434</v>
      </c>
    </row>
    <row r="111" spans="2:27" x14ac:dyDescent="0.45">
      <c r="B111" s="4">
        <f>Temperaturverlauf!F110-Temperaturverlauf!E110</f>
        <v>7.4172701886376906</v>
      </c>
      <c r="C111" s="4">
        <f t="shared" si="24"/>
        <v>7.4172701886376906</v>
      </c>
      <c r="D111" s="14">
        <f>Temperaturverlauf!E110</f>
        <v>20.708168819476708</v>
      </c>
      <c r="E111">
        <f>Eingabemaske!$B$5</f>
        <v>0.745</v>
      </c>
      <c r="F111">
        <f>IF(Eingabemaske!$B$4="horizontal_Breite",Eingabemaske!$B$6,Eingabemaske!$B$7)</f>
        <v>0.5</v>
      </c>
      <c r="G111" s="4">
        <f>Eingabemaske!B$8/3600*(1/(Eingabemaske!B$11*Eingabemaske!B$10))</f>
        <v>1.7361111111111112E-2</v>
      </c>
      <c r="H111" s="4">
        <f t="shared" si="25"/>
        <v>1.2017198702028966</v>
      </c>
      <c r="I111" s="6">
        <f t="shared" si="26"/>
        <v>1006.1668915133058</v>
      </c>
      <c r="J111" s="12">
        <f t="shared" si="27"/>
        <v>2.5914739175859507E-2</v>
      </c>
      <c r="K111" s="8">
        <f t="shared" si="28"/>
        <v>1.8230010348353694E-2</v>
      </c>
      <c r="L111" s="10">
        <f t="shared" si="29"/>
        <v>1.5174005381734467E-5</v>
      </c>
      <c r="M111" s="10">
        <f t="shared" si="30"/>
        <v>3.4126550916339592E-3</v>
      </c>
      <c r="N111" s="12">
        <f t="shared" si="31"/>
        <v>0.70798923834975147</v>
      </c>
      <c r="O111" s="1">
        <f t="shared" si="32"/>
        <v>0.39821364918353175</v>
      </c>
      <c r="P111" s="12">
        <f t="shared" si="33"/>
        <v>0.34659999305803296</v>
      </c>
      <c r="Q111" s="10">
        <f>((9.807*Eingabemaske!$B$5^3)/(L111)^2)*M111*C111*N111</f>
        <v>315622299.16762108</v>
      </c>
      <c r="R111" s="10">
        <f t="shared" si="34"/>
        <v>572.22107372272046</v>
      </c>
      <c r="S111" s="10">
        <f t="shared" si="35"/>
        <v>125685107.51523477</v>
      </c>
      <c r="T111" s="14">
        <f t="shared" si="36"/>
        <v>266.1491151759646</v>
      </c>
      <c r="U111" s="14">
        <f t="shared" si="37"/>
        <v>86.273941113739042</v>
      </c>
      <c r="V111" s="14">
        <f t="shared" si="38"/>
        <v>14.156597643110757</v>
      </c>
      <c r="W111" s="14">
        <f t="shared" si="20"/>
        <v>5.7375351329497413</v>
      </c>
      <c r="X111" s="14">
        <f t="shared" si="21"/>
        <v>266.16588595337032</v>
      </c>
      <c r="Y111" s="14">
        <f t="shared" si="39"/>
        <v>86.43326085247493</v>
      </c>
      <c r="Z111" s="14">
        <f t="shared" si="22"/>
        <v>13.795239023986319</v>
      </c>
      <c r="AA111" s="14">
        <f t="shared" si="23"/>
        <v>4.4797908222218314</v>
      </c>
    </row>
    <row r="112" spans="2:27" x14ac:dyDescent="0.45">
      <c r="B112" s="4">
        <f>Temperaturverlauf!F111-Temperaturverlauf!E111</f>
        <v>7.0675198926492087</v>
      </c>
      <c r="C112" s="4">
        <f t="shared" si="24"/>
        <v>7.0675198926492087</v>
      </c>
      <c r="D112" s="14">
        <f>Temperaturverlauf!E111</f>
        <v>20.727775752933908</v>
      </c>
      <c r="E112">
        <f>Eingabemaske!$B$5</f>
        <v>0.745</v>
      </c>
      <c r="F112">
        <f>IF(Eingabemaske!$B$4="horizontal_Breite",Eingabemaske!$B$6,Eingabemaske!$B$7)</f>
        <v>0.5</v>
      </c>
      <c r="G112" s="4">
        <f>Eingabemaske!B$8/3600*(1/(Eingabemaske!B$11*Eingabemaske!B$10))</f>
        <v>1.7361111111111112E-2</v>
      </c>
      <c r="H112" s="4">
        <f t="shared" si="25"/>
        <v>1.2016394596644486</v>
      </c>
      <c r="I112" s="6">
        <f t="shared" si="26"/>
        <v>1006.1675039959189</v>
      </c>
      <c r="J112" s="12">
        <f t="shared" si="27"/>
        <v>2.5916202840297657E-2</v>
      </c>
      <c r="K112" s="8">
        <f t="shared" si="28"/>
        <v>1.8230961312048655E-2</v>
      </c>
      <c r="L112" s="10">
        <f t="shared" si="29"/>
        <v>1.5175832459927419E-5</v>
      </c>
      <c r="M112" s="10">
        <f t="shared" si="30"/>
        <v>3.4124254168741925E-3</v>
      </c>
      <c r="N112" s="12">
        <f t="shared" si="31"/>
        <v>0.70798755078035525</v>
      </c>
      <c r="O112" s="1">
        <f t="shared" si="32"/>
        <v>0.39821327202253654</v>
      </c>
      <c r="P112" s="12">
        <f t="shared" si="33"/>
        <v>0.34659962211440504</v>
      </c>
      <c r="Q112" s="10">
        <f>((9.807*Eingabemaske!$B$5^3)/(L112)^2)*M112*C112*N112</f>
        <v>300646239.23364067</v>
      </c>
      <c r="R112" s="10">
        <f t="shared" si="34"/>
        <v>572.15293855466257</v>
      </c>
      <c r="S112" s="10">
        <f t="shared" si="35"/>
        <v>119721322.64649835</v>
      </c>
      <c r="T112" s="14">
        <f t="shared" si="36"/>
        <v>261.87110959688346</v>
      </c>
      <c r="U112" s="14">
        <f t="shared" si="37"/>
        <v>85.009911821034706</v>
      </c>
      <c r="V112" s="14">
        <f t="shared" si="38"/>
        <v>14.15574354775454</v>
      </c>
      <c r="W112" s="14">
        <f t="shared" si="20"/>
        <v>5.7370124766403343</v>
      </c>
      <c r="X112" s="14">
        <f t="shared" si="21"/>
        <v>261.88842938006178</v>
      </c>
      <c r="Y112" s="14">
        <f t="shared" si="39"/>
        <v>85.173959243740669</v>
      </c>
      <c r="Z112" s="14">
        <f t="shared" si="22"/>
        <v>13.574307314681299</v>
      </c>
      <c r="AA112" s="14">
        <f t="shared" si="23"/>
        <v>4.4147712089440576</v>
      </c>
    </row>
    <row r="113" spans="2:27" x14ac:dyDescent="0.45">
      <c r="B113" s="4">
        <f>Temperaturverlauf!F112-Temperaturverlauf!E112</f>
        <v>6.6963934059201833</v>
      </c>
      <c r="C113" s="4">
        <f t="shared" si="24"/>
        <v>6.6963934059201833</v>
      </c>
      <c r="D113" s="14">
        <f>Temperaturverlauf!E112</f>
        <v>20.786261073237988</v>
      </c>
      <c r="E113">
        <f>Eingabemaske!$B$5</f>
        <v>0.745</v>
      </c>
      <c r="F113">
        <f>IF(Eingabemaske!$B$4="horizontal_Breite",Eingabemaske!$B$6,Eingabemaske!$B$7)</f>
        <v>0.5</v>
      </c>
      <c r="G113" s="4">
        <f>Eingabemaske!B$8/3600*(1/(Eingabemaske!B$11*Eingabemaske!B$10))</f>
        <v>1.7361111111111112E-2</v>
      </c>
      <c r="H113" s="4">
        <f t="shared" si="25"/>
        <v>1.2013996677750609</v>
      </c>
      <c r="I113" s="6">
        <f t="shared" si="26"/>
        <v>1006.1693327651381</v>
      </c>
      <c r="J113" s="12">
        <f t="shared" si="27"/>
        <v>2.5920568789907769E-2</v>
      </c>
      <c r="K113" s="8">
        <f t="shared" si="28"/>
        <v>1.8233797931881051E-2</v>
      </c>
      <c r="L113" s="10">
        <f t="shared" si="29"/>
        <v>1.5181283049494082E-5</v>
      </c>
      <c r="M113" s="10">
        <f t="shared" si="30"/>
        <v>3.4117405073699173E-3</v>
      </c>
      <c r="N113" s="12">
        <f t="shared" si="31"/>
        <v>0.7079825182753483</v>
      </c>
      <c r="O113" s="1">
        <f t="shared" si="32"/>
        <v>0.39821214728478327</v>
      </c>
      <c r="P113" s="12">
        <f t="shared" si="33"/>
        <v>0.34659851591794477</v>
      </c>
      <c r="Q113" s="10">
        <f>((9.807*Eingabemaske!$B$5^3)/(L113)^2)*M113*C113*N113</f>
        <v>284595169.45407897</v>
      </c>
      <c r="R113" s="10">
        <f t="shared" si="34"/>
        <v>571.94977149072406</v>
      </c>
      <c r="S113" s="10">
        <f t="shared" si="35"/>
        <v>113329253.53518555</v>
      </c>
      <c r="T113" s="14">
        <f t="shared" si="36"/>
        <v>257.12507364354371</v>
      </c>
      <c r="U113" s="14">
        <f t="shared" si="37"/>
        <v>83.606504658899979</v>
      </c>
      <c r="V113" s="14">
        <f t="shared" si="38"/>
        <v>14.153196492654514</v>
      </c>
      <c r="W113" s="14">
        <f t="shared" si="20"/>
        <v>5.7354539260711768</v>
      </c>
      <c r="X113" s="14">
        <f t="shared" si="21"/>
        <v>257.14302824845458</v>
      </c>
      <c r="Y113" s="14">
        <f t="shared" si="39"/>
        <v>83.775991038104834</v>
      </c>
      <c r="Z113" s="14">
        <f t="shared" si="22"/>
        <v>13.330587105118527</v>
      </c>
      <c r="AA113" s="14">
        <f t="shared" si="23"/>
        <v>4.3430426772917858</v>
      </c>
    </row>
    <row r="114" spans="2:27" x14ac:dyDescent="0.45">
      <c r="B114" s="4">
        <f>Temperaturverlauf!F113-Temperaturverlauf!E113</f>
        <v>6.305749374690798</v>
      </c>
      <c r="C114" s="4">
        <f t="shared" si="24"/>
        <v>6.305749374690798</v>
      </c>
      <c r="D114" s="14">
        <f>Temperaturverlauf!E113</f>
        <v>20.882624080343348</v>
      </c>
      <c r="E114">
        <f>Eingabemaske!$B$5</f>
        <v>0.745</v>
      </c>
      <c r="F114">
        <f>IF(Eingabemaske!$B$4="horizontal_Breite",Eingabemaske!$B$6,Eingabemaske!$B$7)</f>
        <v>0.5</v>
      </c>
      <c r="G114" s="4">
        <f>Eingabemaske!B$8/3600*(1/(Eingabemaske!B$11*Eingabemaske!B$10))</f>
        <v>1.7361111111111112E-2</v>
      </c>
      <c r="H114" s="4">
        <f t="shared" si="25"/>
        <v>1.2010047846010909</v>
      </c>
      <c r="I114" s="6">
        <f t="shared" si="26"/>
        <v>1006.1723518109156</v>
      </c>
      <c r="J114" s="12">
        <f t="shared" si="27"/>
        <v>2.5927762322081542E-2</v>
      </c>
      <c r="K114" s="8">
        <f t="shared" si="28"/>
        <v>1.8238471672499097E-2</v>
      </c>
      <c r="L114" s="10">
        <f t="shared" si="29"/>
        <v>1.5190265692873617E-5</v>
      </c>
      <c r="M114" s="10">
        <f t="shared" si="30"/>
        <v>3.4106126240710678E-3</v>
      </c>
      <c r="N114" s="12">
        <f t="shared" si="31"/>
        <v>0.70797423061401799</v>
      </c>
      <c r="O114" s="1">
        <f t="shared" si="32"/>
        <v>0.39821029502085492</v>
      </c>
      <c r="P114" s="12">
        <f t="shared" si="33"/>
        <v>0.3465966941898263</v>
      </c>
      <c r="Q114" s="10">
        <f>((9.807*Eingabemaske!$B$5^3)/(L114)^2)*M114*C114*N114</f>
        <v>267584408.23995146</v>
      </c>
      <c r="R114" s="10">
        <f t="shared" si="34"/>
        <v>571.61526154287037</v>
      </c>
      <c r="S114" s="10">
        <f t="shared" si="35"/>
        <v>106554866.14821196</v>
      </c>
      <c r="T114" s="14">
        <f t="shared" si="36"/>
        <v>251.89614181122661</v>
      </c>
      <c r="U114" s="14">
        <f t="shared" si="37"/>
        <v>82.058945140885868</v>
      </c>
      <c r="V114" s="14">
        <f t="shared" si="38"/>
        <v>14.149001865483958</v>
      </c>
      <c r="W114" s="14">
        <f t="shared" si="20"/>
        <v>5.7328875416497196</v>
      </c>
      <c r="X114" s="14">
        <f t="shared" si="21"/>
        <v>251.91483166108429</v>
      </c>
      <c r="Y114" s="14">
        <f t="shared" si="39"/>
        <v>82.234696777835978</v>
      </c>
      <c r="Z114" s="14">
        <f t="shared" si="22"/>
        <v>13.063175761431552</v>
      </c>
      <c r="AA114" s="14">
        <f t="shared" si="23"/>
        <v>4.2643233453683518</v>
      </c>
    </row>
    <row r="115" spans="2:27" x14ac:dyDescent="0.45">
      <c r="B115" s="4">
        <f>Temperaturverlauf!F114-Temperaturverlauf!E114</f>
        <v>5.8979843133919871</v>
      </c>
      <c r="C115" s="4">
        <f t="shared" si="24"/>
        <v>5.8979843133919871</v>
      </c>
      <c r="D115" s="14">
        <f>Temperaturverlauf!E114</f>
        <v>21.015215976481549</v>
      </c>
      <c r="E115">
        <f>Eingabemaske!$B$5</f>
        <v>0.745</v>
      </c>
      <c r="F115">
        <f>IF(Eingabemaske!$B$4="horizontal_Breite",Eingabemaske!$B$6,Eingabemaske!$B$7)</f>
        <v>0.5</v>
      </c>
      <c r="G115" s="4">
        <f>Eingabemaske!B$8/3600*(1/(Eingabemaske!B$11*Eingabemaske!B$10))</f>
        <v>1.7361111111111112E-2</v>
      </c>
      <c r="H115" s="4">
        <f t="shared" si="25"/>
        <v>1.2004618640373381</v>
      </c>
      <c r="I115" s="6">
        <f t="shared" si="26"/>
        <v>1006.176517877127</v>
      </c>
      <c r="J115" s="12">
        <f t="shared" si="27"/>
        <v>2.5937660353489062E-2</v>
      </c>
      <c r="K115" s="8">
        <f t="shared" si="28"/>
        <v>1.8244902564905012E-2</v>
      </c>
      <c r="L115" s="10">
        <f t="shared" si="29"/>
        <v>1.5202629548103125E-5</v>
      </c>
      <c r="M115" s="10">
        <f t="shared" si="30"/>
        <v>3.4090619263443009E-3</v>
      </c>
      <c r="N115" s="12">
        <f t="shared" si="31"/>
        <v>0.70796283473002586</v>
      </c>
      <c r="O115" s="1">
        <f t="shared" si="32"/>
        <v>0.39820774804673198</v>
      </c>
      <c r="P115" s="12">
        <f t="shared" si="33"/>
        <v>0.34659418920682333</v>
      </c>
      <c r="Q115" s="10">
        <f>((9.807*Eingabemaske!$B$5^3)/(L115)^2)*M115*C115*N115</f>
        <v>249756345.32800409</v>
      </c>
      <c r="R115" s="10">
        <f t="shared" si="34"/>
        <v>571.15547019399219</v>
      </c>
      <c r="S115" s="10">
        <f t="shared" si="35"/>
        <v>99454911.833446443</v>
      </c>
      <c r="T115" s="14">
        <f t="shared" si="36"/>
        <v>246.17228977066188</v>
      </c>
      <c r="U115" s="14">
        <f t="shared" si="37"/>
        <v>80.363225379936708</v>
      </c>
      <c r="V115" s="14">
        <f t="shared" si="38"/>
        <v>14.143234303582926</v>
      </c>
      <c r="W115" s="14">
        <f t="shared" si="20"/>
        <v>5.729359447612131</v>
      </c>
      <c r="X115" s="14">
        <f t="shared" si="21"/>
        <v>246.19183311420477</v>
      </c>
      <c r="Y115" s="14">
        <f t="shared" si="39"/>
        <v>80.546207422323661</v>
      </c>
      <c r="Z115" s="14">
        <f t="shared" si="22"/>
        <v>12.77128029823821</v>
      </c>
      <c r="AA115" s="14">
        <f t="shared" si="23"/>
        <v>4.1783603417638213</v>
      </c>
    </row>
    <row r="116" spans="2:27" x14ac:dyDescent="0.45">
      <c r="B116" s="4">
        <f>Temperaturverlauf!F115-Temperaturverlauf!E115</f>
        <v>5.475979573241311</v>
      </c>
      <c r="C116" s="4">
        <f t="shared" si="24"/>
        <v>5.475979573241311</v>
      </c>
      <c r="D116" s="14">
        <f>Temperaturverlauf!E115</f>
        <v>21.181768077548242</v>
      </c>
      <c r="E116">
        <f>Eingabemaske!$B$5</f>
        <v>0.745</v>
      </c>
      <c r="F116">
        <f>IF(Eingabemaske!$B$4="horizontal_Breite",Eingabemaske!$B$6,Eingabemaske!$B$7)</f>
        <v>0.5</v>
      </c>
      <c r="G116" s="4">
        <f>Eingabemaske!B$8/3600*(1/(Eingabemaske!B$11*Eingabemaske!B$10))</f>
        <v>1.7361111111111112E-2</v>
      </c>
      <c r="H116" s="4">
        <f t="shared" si="25"/>
        <v>1.1997805823230765</v>
      </c>
      <c r="I116" s="6">
        <f t="shared" si="26"/>
        <v>1006.1817706294831</v>
      </c>
      <c r="J116" s="12">
        <f t="shared" si="27"/>
        <v>2.5950093526068693E-2</v>
      </c>
      <c r="K116" s="8">
        <f t="shared" si="28"/>
        <v>1.8252980574746749E-2</v>
      </c>
      <c r="L116" s="10">
        <f t="shared" si="29"/>
        <v>1.5218166754506409E-5</v>
      </c>
      <c r="M116" s="10">
        <f t="shared" si="30"/>
        <v>3.4071160668198764E-3</v>
      </c>
      <c r="N116" s="12">
        <f t="shared" si="31"/>
        <v>0.70794853089541976</v>
      </c>
      <c r="O116" s="1">
        <f t="shared" si="32"/>
        <v>0.39820455109296321</v>
      </c>
      <c r="P116" s="12">
        <f t="shared" si="33"/>
        <v>0.34659104496434945</v>
      </c>
      <c r="Q116" s="10">
        <f>((9.807*Eingabemaske!$B$5^3)/(L116)^2)*M116*C116*N116</f>
        <v>231276096.74295515</v>
      </c>
      <c r="R116" s="10">
        <f t="shared" si="34"/>
        <v>570.57870393733003</v>
      </c>
      <c r="S116" s="10">
        <f t="shared" si="35"/>
        <v>92095194.282061189</v>
      </c>
      <c r="T116" s="14">
        <f t="shared" si="36"/>
        <v>239.94373184543721</v>
      </c>
      <c r="U116" s="14">
        <f t="shared" si="37"/>
        <v>78.515916870651139</v>
      </c>
      <c r="V116" s="14">
        <f t="shared" si="38"/>
        <v>14.135996210649617</v>
      </c>
      <c r="W116" s="14">
        <f t="shared" si="20"/>
        <v>5.724932887327534</v>
      </c>
      <c r="X116" s="14">
        <f t="shared" si="21"/>
        <v>239.96426902542026</v>
      </c>
      <c r="Y116" s="14">
        <f t="shared" si="39"/>
        <v>78.707264645082248</v>
      </c>
      <c r="Z116" s="14">
        <f t="shared" si="22"/>
        <v>12.454190448248729</v>
      </c>
      <c r="AA116" s="14">
        <f t="shared" si="23"/>
        <v>4.0849217574418484</v>
      </c>
    </row>
    <row r="117" spans="2:27" x14ac:dyDescent="0.45">
      <c r="B117" s="4">
        <f>Temperaturverlauf!F116-Temperaturverlauf!E116</f>
        <v>5.0430411272214819</v>
      </c>
      <c r="C117" s="4">
        <f t="shared" si="24"/>
        <v>5.0430411272214819</v>
      </c>
      <c r="D117" s="14">
        <f>Temperaturverlauf!E116</f>
        <v>21.379430630917209</v>
      </c>
      <c r="E117">
        <f>Eingabemaske!$B$5</f>
        <v>0.745</v>
      </c>
      <c r="F117">
        <f>IF(Eingabemaske!$B$4="horizontal_Breite",Eingabemaske!$B$6,Eingabemaske!$B$7)</f>
        <v>0.5</v>
      </c>
      <c r="G117" s="4">
        <f>Eingabemaske!B$8/3600*(1/(Eingabemaske!B$11*Eingabemaske!B$10))</f>
        <v>1.7361111111111112E-2</v>
      </c>
      <c r="H117" s="4">
        <f t="shared" si="25"/>
        <v>1.1989730455055632</v>
      </c>
      <c r="I117" s="6">
        <f t="shared" si="26"/>
        <v>1006.1880329420843</v>
      </c>
      <c r="J117" s="12">
        <f t="shared" si="27"/>
        <v>2.5964849104790466E-2</v>
      </c>
      <c r="K117" s="8">
        <f t="shared" si="28"/>
        <v>1.8262567485036268E-2</v>
      </c>
      <c r="L117" s="10">
        <f t="shared" si="29"/>
        <v>1.5236615713128861E-5</v>
      </c>
      <c r="M117" s="10">
        <f t="shared" si="30"/>
        <v>3.4048096401201509E-3</v>
      </c>
      <c r="N117" s="12">
        <f t="shared" si="31"/>
        <v>0.70793156780762223</v>
      </c>
      <c r="O117" s="1">
        <f t="shared" si="32"/>
        <v>0.3982007597092122</v>
      </c>
      <c r="P117" s="12">
        <f t="shared" si="33"/>
        <v>0.34658731609886478</v>
      </c>
      <c r="Q117" s="10">
        <f>((9.807*Eingabemaske!$B$5^3)/(L117)^2)*M117*C117*N117</f>
        <v>212326690.04621327</v>
      </c>
      <c r="R117" s="10">
        <f t="shared" si="34"/>
        <v>569.89534136711279</v>
      </c>
      <c r="S117" s="10">
        <f t="shared" si="35"/>
        <v>84548649.282944545</v>
      </c>
      <c r="T117" s="14">
        <f t="shared" si="36"/>
        <v>233.20220060233973</v>
      </c>
      <c r="U117" s="14">
        <f t="shared" si="37"/>
        <v>76.513945656220585</v>
      </c>
      <c r="V117" s="14">
        <f t="shared" si="38"/>
        <v>14.127415738276875</v>
      </c>
      <c r="W117" s="14">
        <f t="shared" si="20"/>
        <v>5.7196869396235588</v>
      </c>
      <c r="X117" s="14">
        <f t="shared" si="21"/>
        <v>233.22389977619108</v>
      </c>
      <c r="Y117" s="14">
        <f t="shared" si="39"/>
        <v>76.715006257938455</v>
      </c>
      <c r="Z117" s="14">
        <f t="shared" si="22"/>
        <v>12.111246730639152</v>
      </c>
      <c r="AA117" s="14">
        <f t="shared" si="23"/>
        <v>3.9837871231208566</v>
      </c>
    </row>
    <row r="118" spans="2:27" x14ac:dyDescent="0.45">
      <c r="B118" s="4">
        <f>Temperaturverlauf!F117-Temperaturverlauf!E117</f>
        <v>4.6028331792674564</v>
      </c>
      <c r="C118" s="4">
        <f t="shared" si="24"/>
        <v>4.6028331792674564</v>
      </c>
      <c r="D118" s="14">
        <f>Temperaturverlauf!E117</f>
        <v>21.604821575497898</v>
      </c>
      <c r="E118">
        <f>Eingabemaske!$B$5</f>
        <v>0.745</v>
      </c>
      <c r="F118">
        <f>IF(Eingabemaske!$B$4="horizontal_Breite",Eingabemaske!$B$6,Eingabemaske!$B$7)</f>
        <v>0.5</v>
      </c>
      <c r="G118" s="4">
        <f>Eingabemaske!B$8/3600*(1/(Eingabemaske!B$11*Eingabemaske!B$10))</f>
        <v>1.7361111111111112E-2</v>
      </c>
      <c r="H118" s="4">
        <f t="shared" si="25"/>
        <v>1.1980535510794283</v>
      </c>
      <c r="I118" s="6">
        <f t="shared" si="26"/>
        <v>1006.1952113484953</v>
      </c>
      <c r="J118" s="12">
        <f t="shared" si="27"/>
        <v>2.5981674617611437E-2</v>
      </c>
      <c r="K118" s="8">
        <f t="shared" si="28"/>
        <v>1.827349926108052E-2</v>
      </c>
      <c r="L118" s="10">
        <f t="shared" si="29"/>
        <v>1.5257665248222211E-5</v>
      </c>
      <c r="M118" s="10">
        <f t="shared" si="30"/>
        <v>3.4021835005078054E-3</v>
      </c>
      <c r="N118" s="12">
        <f t="shared" si="31"/>
        <v>0.70791223693442651</v>
      </c>
      <c r="O118" s="1">
        <f t="shared" si="32"/>
        <v>0.3981964390033173</v>
      </c>
      <c r="P118" s="12">
        <f t="shared" si="33"/>
        <v>0.34658306664749772</v>
      </c>
      <c r="Q118" s="10">
        <f>((9.807*Eingabemaske!$B$5^3)/(L118)^2)*M118*C118*N118</f>
        <v>193103976.7444202</v>
      </c>
      <c r="R118" s="10">
        <f t="shared" si="34"/>
        <v>569.11762000753492</v>
      </c>
      <c r="S118" s="10">
        <f t="shared" si="35"/>
        <v>76893315.897007525</v>
      </c>
      <c r="T118" s="14">
        <f t="shared" si="36"/>
        <v>225.94008243054913</v>
      </c>
      <c r="U118" s="14">
        <f t="shared" si="37"/>
        <v>74.354320743432652</v>
      </c>
      <c r="V118" s="14">
        <f t="shared" si="38"/>
        <v>14.117644286993643</v>
      </c>
      <c r="W118" s="14">
        <f t="shared" si="20"/>
        <v>5.7137149326936756</v>
      </c>
      <c r="X118" s="14">
        <f t="shared" si="21"/>
        <v>225.96314734353538</v>
      </c>
      <c r="Y118" s="14">
        <f t="shared" si="39"/>
        <v>74.566708929741182</v>
      </c>
      <c r="Z118" s="14">
        <f t="shared" si="22"/>
        <v>11.741801939702253</v>
      </c>
      <c r="AA118" s="14">
        <f t="shared" si="23"/>
        <v>3.8747359374373533</v>
      </c>
    </row>
    <row r="119" spans="2:27" x14ac:dyDescent="0.45">
      <c r="B119" s="4">
        <f>Temperaturverlauf!F118-Temperaturverlauf!E118</f>
        <v>4.1593067077272288</v>
      </c>
      <c r="C119" s="4">
        <f t="shared" si="24"/>
        <v>4.1593067077272288</v>
      </c>
      <c r="D119" s="14">
        <f>Temperaturverlauf!E118</f>
        <v>21.854084409738352</v>
      </c>
      <c r="E119">
        <f>Eingabemaske!$B$5</f>
        <v>0.745</v>
      </c>
      <c r="F119">
        <f>IF(Eingabemaske!$B$4="horizontal_Breite",Eingabemaske!$B$6,Eingabemaske!$B$7)</f>
        <v>0.5</v>
      </c>
      <c r="G119" s="4">
        <f>Eingabemaske!B$8/3600*(1/(Eingabemaske!B$11*Eingabemaske!B$10))</f>
        <v>1.7361111111111112E-2</v>
      </c>
      <c r="H119" s="4">
        <f t="shared" si="25"/>
        <v>1.1970383101029913</v>
      </c>
      <c r="I119" s="6">
        <f t="shared" si="26"/>
        <v>1006.203196708758</v>
      </c>
      <c r="J119" s="12">
        <f t="shared" si="27"/>
        <v>2.6000282175342324E-2</v>
      </c>
      <c r="K119" s="8">
        <f t="shared" si="28"/>
        <v>1.8285588857160532E-2</v>
      </c>
      <c r="L119" s="10">
        <f t="shared" si="29"/>
        <v>1.5280959603721066E-5</v>
      </c>
      <c r="M119" s="10">
        <f t="shared" si="30"/>
        <v>3.3992839665699785E-3</v>
      </c>
      <c r="N119" s="12">
        <f t="shared" si="31"/>
        <v>0.70789086647990818</v>
      </c>
      <c r="O119" s="1">
        <f t="shared" si="32"/>
        <v>0.39819166229574959</v>
      </c>
      <c r="P119" s="12">
        <f t="shared" si="33"/>
        <v>0.34657836872444897</v>
      </c>
      <c r="Q119" s="10">
        <f>((9.807*Eingabemaske!$B$5^3)/(L119)^2)*M119*C119*N119</f>
        <v>173811472.75032586</v>
      </c>
      <c r="R119" s="10">
        <f t="shared" si="34"/>
        <v>568.25938908214675</v>
      </c>
      <c r="S119" s="10">
        <f t="shared" si="35"/>
        <v>69210279.260524631</v>
      </c>
      <c r="T119" s="14">
        <f t="shared" si="36"/>
        <v>218.14936519815191</v>
      </c>
      <c r="U119" s="14">
        <f t="shared" si="37"/>
        <v>72.033800687400145</v>
      </c>
      <c r="V119" s="14">
        <f t="shared" si="38"/>
        <v>14.106853592403359</v>
      </c>
      <c r="W119" s="14">
        <f t="shared" si="20"/>
        <v>5.7071225994532364</v>
      </c>
      <c r="X119" s="14">
        <f t="shared" si="21"/>
        <v>218.17404592777737</v>
      </c>
      <c r="Y119" s="14">
        <f t="shared" si="39"/>
        <v>72.259475185877179</v>
      </c>
      <c r="Z119" s="14">
        <f t="shared" si="22"/>
        <v>11.345173514916615</v>
      </c>
      <c r="AA119" s="14">
        <f t="shared" si="23"/>
        <v>3.7575334893499068</v>
      </c>
    </row>
    <row r="120" spans="2:27" x14ac:dyDescent="0.45">
      <c r="B120" s="4">
        <f>Temperaturverlauf!F119-Temperaturverlauf!E119</f>
        <v>3.7166241362946835</v>
      </c>
      <c r="C120" s="4">
        <f t="shared" si="24"/>
        <v>3.7166241362946835</v>
      </c>
      <c r="D120" s="14">
        <f>Temperaturverlauf!E119</f>
        <v>22.122954177436011</v>
      </c>
      <c r="E120">
        <f>Eingabemaske!$B$5</f>
        <v>0.745</v>
      </c>
      <c r="F120">
        <f>IF(Eingabemaske!$B$4="horizontal_Breite",Eingabemaske!$B$6,Eingabemaske!$B$7)</f>
        <v>0.5</v>
      </c>
      <c r="G120" s="4">
        <f>Eingabemaske!B$8/3600*(1/(Eingabemaske!B$11*Eingabemaske!B$10))</f>
        <v>1.7361111111111112E-2</v>
      </c>
      <c r="H120" s="4">
        <f t="shared" si="25"/>
        <v>1.1959451368911627</v>
      </c>
      <c r="I120" s="6">
        <f t="shared" si="26"/>
        <v>1006.2118651444217</v>
      </c>
      <c r="J120" s="12">
        <f t="shared" si="27"/>
        <v>2.6020353397511364E-2</v>
      </c>
      <c r="K120" s="8">
        <f t="shared" si="28"/>
        <v>1.82986294169355E-2</v>
      </c>
      <c r="L120" s="10">
        <f t="shared" si="29"/>
        <v>1.5306104214831496E-5</v>
      </c>
      <c r="M120" s="10">
        <f t="shared" si="30"/>
        <v>3.3961619333403555E-3</v>
      </c>
      <c r="N120" s="12">
        <f t="shared" si="31"/>
        <v>0.70786781529208209</v>
      </c>
      <c r="O120" s="1">
        <f t="shared" si="32"/>
        <v>0.39818650976095837</v>
      </c>
      <c r="P120" s="12">
        <f t="shared" si="33"/>
        <v>0.34657330118450791</v>
      </c>
      <c r="Q120" s="10">
        <f>((9.807*Eingabemaske!$B$5^3)/(L120)^2)*M120*C120*N120</f>
        <v>154655318.94005701</v>
      </c>
      <c r="R120" s="10">
        <f t="shared" si="34"/>
        <v>567.33583514031466</v>
      </c>
      <c r="S120" s="10">
        <f t="shared" si="35"/>
        <v>61581661.664709143</v>
      </c>
      <c r="T120" s="14">
        <f t="shared" si="36"/>
        <v>209.82032439162975</v>
      </c>
      <c r="U120" s="14">
        <f t="shared" si="37"/>
        <v>69.548473383725863</v>
      </c>
      <c r="V120" s="14">
        <f t="shared" si="38"/>
        <v>14.09523246996282</v>
      </c>
      <c r="W120" s="14">
        <f t="shared" si="20"/>
        <v>5.7000260234942033</v>
      </c>
      <c r="X120" s="14">
        <f t="shared" si="21"/>
        <v>209.84693250907739</v>
      </c>
      <c r="Y120" s="14">
        <f t="shared" si="39"/>
        <v>69.789843094192435</v>
      </c>
      <c r="Z120" s="14">
        <f t="shared" si="22"/>
        <v>10.92058268653982</v>
      </c>
      <c r="AA120" s="14">
        <f t="shared" si="23"/>
        <v>3.63191276173551</v>
      </c>
    </row>
    <row r="121" spans="2:27" x14ac:dyDescent="0.45">
      <c r="B121" s="4">
        <f>Temperaturverlauf!F120-Temperaturverlauf!E120</f>
        <v>3.2790813882837355</v>
      </c>
      <c r="C121" s="4">
        <f t="shared" si="24"/>
        <v>3.2790813882837355</v>
      </c>
      <c r="D121" s="14">
        <f>Temperaturverlauf!E120</f>
        <v>22.406830442320778</v>
      </c>
      <c r="E121">
        <f>Eingabemaske!$B$5</f>
        <v>0.745</v>
      </c>
      <c r="F121">
        <f>IF(Eingabemaske!$B$4="horizontal_Breite",Eingabemaske!$B$6,Eingabemaske!$B$7)</f>
        <v>0.5</v>
      </c>
      <c r="G121" s="4">
        <f>Eingabemaske!B$8/3600*(1/(Eingabemaske!B$11*Eingabemaske!B$10))</f>
        <v>1.7361111111111112E-2</v>
      </c>
      <c r="H121" s="4">
        <f t="shared" si="25"/>
        <v>1.1947931138897654</v>
      </c>
      <c r="I121" s="6">
        <f t="shared" si="26"/>
        <v>1006.2210792891007</v>
      </c>
      <c r="J121" s="12">
        <f t="shared" si="27"/>
        <v>2.6041544859942447E-2</v>
      </c>
      <c r="K121" s="8">
        <f t="shared" si="28"/>
        <v>1.8312397812812152E-2</v>
      </c>
      <c r="L121" s="10">
        <f t="shared" si="29"/>
        <v>1.5332672179823326E-5</v>
      </c>
      <c r="M121" s="10">
        <f t="shared" si="30"/>
        <v>3.3928719136994026E-3</v>
      </c>
      <c r="N121" s="12">
        <f t="shared" si="31"/>
        <v>0.70784346694855316</v>
      </c>
      <c r="O121" s="1">
        <f t="shared" si="32"/>
        <v>0.39818106710821766</v>
      </c>
      <c r="P121" s="12">
        <f t="shared" si="33"/>
        <v>0.34656794832543875</v>
      </c>
      <c r="Q121" s="10">
        <f>((9.807*Eingabemaske!$B$5^3)/(L121)^2)*M121*C121*N121</f>
        <v>135839533.60639644</v>
      </c>
      <c r="R121" s="10">
        <f t="shared" si="34"/>
        <v>566.36318785402284</v>
      </c>
      <c r="S121" s="10">
        <f t="shared" si="35"/>
        <v>54088730.446877524</v>
      </c>
      <c r="T121" s="14">
        <f t="shared" si="36"/>
        <v>200.93982313666206</v>
      </c>
      <c r="U121" s="14">
        <f t="shared" si="37"/>
        <v>66.89320714536008</v>
      </c>
      <c r="V121" s="14">
        <f t="shared" si="38"/>
        <v>14.082983296771125</v>
      </c>
      <c r="W121" s="14">
        <f t="shared" si="20"/>
        <v>5.6925494279235123</v>
      </c>
      <c r="X121" s="14">
        <f t="shared" si="21"/>
        <v>200.96875363542981</v>
      </c>
      <c r="Y121" s="14">
        <f t="shared" si="39"/>
        <v>67.153282401668676</v>
      </c>
      <c r="Z121" s="14">
        <f t="shared" si="22"/>
        <v>10.467073626487535</v>
      </c>
      <c r="AA121" s="14">
        <f t="shared" si="23"/>
        <v>3.4975504323108768</v>
      </c>
    </row>
    <row r="122" spans="2:27" x14ac:dyDescent="0.45">
      <c r="B122" s="4">
        <f>Temperaturverlauf!F121-Temperaturverlauf!E121</f>
        <v>2.8510286210607987</v>
      </c>
      <c r="C122" s="4">
        <f t="shared" si="24"/>
        <v>2.8510286210607987</v>
      </c>
      <c r="D122" s="14">
        <f>Temperaturverlauf!E121</f>
        <v>22.700856002795106</v>
      </c>
      <c r="E122">
        <f>Eingabemaske!$B$5</f>
        <v>0.745</v>
      </c>
      <c r="F122">
        <f>IF(Eingabemaske!$B$4="horizontal_Breite",Eingabemaske!$B$6,Eingabemaske!$B$7)</f>
        <v>0.5</v>
      </c>
      <c r="G122" s="4">
        <f>Eingabemaske!B$8/3600*(1/(Eingabemaske!B$11*Eingabemaske!B$10))</f>
        <v>1.7361111111111112E-2</v>
      </c>
      <c r="H122" s="4">
        <f t="shared" si="25"/>
        <v>1.193602239547088</v>
      </c>
      <c r="I122" s="6">
        <f t="shared" si="26"/>
        <v>1006.23068989237</v>
      </c>
      <c r="J122" s="12">
        <f t="shared" si="27"/>
        <v>2.6063493970837993E-2</v>
      </c>
      <c r="K122" s="8">
        <f t="shared" si="28"/>
        <v>1.8326658463719718E-2</v>
      </c>
      <c r="L122" s="10">
        <f t="shared" si="29"/>
        <v>1.5360211341379258E-5</v>
      </c>
      <c r="M122" s="10">
        <f t="shared" si="30"/>
        <v>3.3894710314818057E-3</v>
      </c>
      <c r="N122" s="12">
        <f t="shared" si="31"/>
        <v>0.70781822414354878</v>
      </c>
      <c r="O122" s="1">
        <f t="shared" si="32"/>
        <v>0.39817542432939473</v>
      </c>
      <c r="P122" s="12">
        <f t="shared" si="33"/>
        <v>0.34656239865622002</v>
      </c>
      <c r="Q122" s="10">
        <f>((9.807*Eingabemaske!$B$5^3)/(L122)^2)*M122*C122*N122</f>
        <v>117561699.30723649</v>
      </c>
      <c r="R122" s="10">
        <f t="shared" si="34"/>
        <v>565.35841338099851</v>
      </c>
      <c r="S122" s="10">
        <f t="shared" si="35"/>
        <v>46810179.506543599</v>
      </c>
      <c r="T122" s="14">
        <f t="shared" si="36"/>
        <v>191.48901059704295</v>
      </c>
      <c r="U122" s="14">
        <f t="shared" si="37"/>
        <v>64.060900925425202</v>
      </c>
      <c r="V122" s="14">
        <f t="shared" si="38"/>
        <v>14.070318310515345</v>
      </c>
      <c r="W122" s="14">
        <f t="shared" si="20"/>
        <v>5.6848228603764186</v>
      </c>
      <c r="X122" s="14">
        <f t="shared" si="21"/>
        <v>191.52077455688831</v>
      </c>
      <c r="Y122" s="14">
        <f t="shared" si="39"/>
        <v>64.34351498127225</v>
      </c>
      <c r="Z122" s="14">
        <f t="shared" si="22"/>
        <v>9.9834011059073617</v>
      </c>
      <c r="AA122" s="14">
        <f t="shared" si="23"/>
        <v>3.3540336295538267</v>
      </c>
    </row>
    <row r="123" spans="2:27" x14ac:dyDescent="0.45">
      <c r="B123" s="4">
        <f>Temperaturverlauf!F122-Temperaturverlauf!E122</f>
        <v>2.43679095550171</v>
      </c>
      <c r="C123" s="4">
        <f t="shared" si="24"/>
        <v>2.43679095550171</v>
      </c>
      <c r="D123" s="14">
        <f>Temperaturverlauf!E122</f>
        <v>23</v>
      </c>
      <c r="E123">
        <f>Eingabemaske!$B$5</f>
        <v>0.745</v>
      </c>
      <c r="F123">
        <f>IF(Eingabemaske!$B$4="horizontal_Breite",Eingabemaske!$B$6,Eingabemaske!$B$7)</f>
        <v>0.5</v>
      </c>
      <c r="G123" s="4">
        <f>Eingabemaske!B$8/3600*(1/(Eingabemaske!B$11*Eingabemaske!B$10))</f>
        <v>1.7361111111111112E-2</v>
      </c>
      <c r="H123" s="4">
        <f t="shared" si="25"/>
        <v>1.192393066931797</v>
      </c>
      <c r="I123" s="6">
        <f t="shared" si="26"/>
        <v>1006.2405378004402</v>
      </c>
      <c r="J123" s="12">
        <f t="shared" si="27"/>
        <v>2.6085825174825144E-2</v>
      </c>
      <c r="K123" s="8">
        <f t="shared" si="28"/>
        <v>1.8341167365967369E-2</v>
      </c>
      <c r="L123" s="10">
        <f t="shared" si="29"/>
        <v>1.5388251871107622E-5</v>
      </c>
      <c r="M123" s="10">
        <f t="shared" si="30"/>
        <v>3.3860179885086268E-3</v>
      </c>
      <c r="N123" s="12">
        <f t="shared" si="31"/>
        <v>0.70779250337714583</v>
      </c>
      <c r="O123" s="1">
        <f t="shared" si="32"/>
        <v>0.39816967451369656</v>
      </c>
      <c r="P123" s="12">
        <f t="shared" si="33"/>
        <v>0.34655674373120116</v>
      </c>
      <c r="Q123" s="10">
        <f>((9.807*Eingabemaske!$B$5^3)/(L123)^2)*M123*C123*N123</f>
        <v>100009191.15293939</v>
      </c>
      <c r="R123" s="10">
        <f t="shared" si="34"/>
        <v>564.33890248265641</v>
      </c>
      <c r="S123" s="10">
        <f t="shared" si="35"/>
        <v>39820627.089743942</v>
      </c>
      <c r="T123" s="14">
        <f t="shared" si="36"/>
        <v>181.44003375282512</v>
      </c>
      <c r="U123" s="14">
        <f t="shared" si="37"/>
        <v>61.041405187355885</v>
      </c>
      <c r="V123" s="14">
        <f t="shared" si="38"/>
        <v>14.057455804714957</v>
      </c>
      <c r="W123" s="14">
        <f t="shared" si="20"/>
        <v>5.6769798265207836</v>
      </c>
      <c r="X123" s="14">
        <f t="shared" si="21"/>
        <v>181.47530874784999</v>
      </c>
      <c r="Y123" s="14">
        <f t="shared" si="39"/>
        <v>61.351549521575592</v>
      </c>
      <c r="Z123" s="14">
        <f t="shared" si="22"/>
        <v>9.4678663550876614</v>
      </c>
      <c r="AA123" s="14">
        <f t="shared" si="23"/>
        <v>3.2008115900488963</v>
      </c>
    </row>
    <row r="124" spans="2:27" x14ac:dyDescent="0.45">
      <c r="B124" s="4">
        <f>Temperaturverlauf!F123-Temperaturverlauf!E123</f>
        <v>2.0405905093243071</v>
      </c>
      <c r="C124" s="4">
        <f t="shared" si="24"/>
        <v>2.0405905093243071</v>
      </c>
      <c r="D124" s="14">
        <f>Temperaturverlauf!E123</f>
        <v>23.29914399720489</v>
      </c>
      <c r="E124">
        <f>Eingabemaske!$B$5</f>
        <v>0.745</v>
      </c>
      <c r="F124">
        <f>IF(Eingabemaske!$B$4="horizontal_Breite",Eingabemaske!$B$6,Eingabemaske!$B$7)</f>
        <v>0.5</v>
      </c>
      <c r="G124" s="4">
        <f>Eingabemaske!B$8/3600*(1/(Eingabemaske!B$11*Eingabemaske!B$10))</f>
        <v>1.7361111111111112E-2</v>
      </c>
      <c r="H124" s="4">
        <f t="shared" si="25"/>
        <v>1.191186340533376</v>
      </c>
      <c r="I124" s="6">
        <f t="shared" si="26"/>
        <v>1006.2504563187919</v>
      </c>
      <c r="J124" s="12">
        <f t="shared" si="27"/>
        <v>2.6108156378812291E-2</v>
      </c>
      <c r="K124" s="8">
        <f t="shared" si="28"/>
        <v>1.8355676268215017E-2</v>
      </c>
      <c r="L124" s="10">
        <f t="shared" si="29"/>
        <v>1.5416314235917566E-5</v>
      </c>
      <c r="M124" s="10">
        <f t="shared" si="30"/>
        <v>3.3825720268410571E-3</v>
      </c>
      <c r="N124" s="12">
        <f t="shared" si="31"/>
        <v>0.7077667298355812</v>
      </c>
      <c r="O124" s="1">
        <f t="shared" si="32"/>
        <v>0.39816391270446844</v>
      </c>
      <c r="P124" s="12">
        <f t="shared" si="33"/>
        <v>0.3465510770256669</v>
      </c>
      <c r="Q124" s="10">
        <f>((9.807*Eingabemaske!$B$5^3)/(L124)^2)*M124*C124*N124</f>
        <v>83356015.08565712</v>
      </c>
      <c r="R124" s="10">
        <f t="shared" si="34"/>
        <v>563.32216012787683</v>
      </c>
      <c r="S124" s="10">
        <f t="shared" si="35"/>
        <v>33189357.113957934</v>
      </c>
      <c r="T124" s="14">
        <f t="shared" si="36"/>
        <v>170.75104347910653</v>
      </c>
      <c r="U124" s="14">
        <f t="shared" si="37"/>
        <v>57.819873753443034</v>
      </c>
      <c r="V124" s="14">
        <f t="shared" si="38"/>
        <v>14.044616296040338</v>
      </c>
      <c r="W124" s="14">
        <f t="shared" si="20"/>
        <v>5.6691549216698771</v>
      </c>
      <c r="X124" s="14">
        <f t="shared" si="21"/>
        <v>170.7907548004774</v>
      </c>
      <c r="Y124" s="14">
        <f t="shared" si="39"/>
        <v>58.164226751191329</v>
      </c>
      <c r="Z124" s="14">
        <f t="shared" si="22"/>
        <v>8.9180634687725</v>
      </c>
      <c r="AA124" s="14">
        <f t="shared" si="23"/>
        <v>3.0371214553456007</v>
      </c>
    </row>
    <row r="125" spans="2:27" x14ac:dyDescent="0.45">
      <c r="B125" s="4">
        <f>Temperaturverlauf!F124-Temperaturverlauf!E124</f>
        <v>1.6664710116604766</v>
      </c>
      <c r="C125" s="4">
        <f t="shared" si="24"/>
        <v>1.6664710116604766</v>
      </c>
      <c r="D125" s="14">
        <f>Temperaturverlauf!E124</f>
        <v>23.593169557679222</v>
      </c>
      <c r="E125">
        <f>Eingabemaske!$B$5</f>
        <v>0.745</v>
      </c>
      <c r="F125">
        <f>IF(Eingabemaske!$B$4="horizontal_Breite",Eingabemaske!$B$6,Eingabemaske!$B$7)</f>
        <v>0.5</v>
      </c>
      <c r="G125" s="4">
        <f>Eingabemaske!B$8/3600*(1/(Eingabemaske!B$11*Eingabemaske!B$10))</f>
        <v>1.7361111111111112E-2</v>
      </c>
      <c r="H125" s="4">
        <f t="shared" si="25"/>
        <v>1.1900026381645834</v>
      </c>
      <c r="I125" s="6">
        <f t="shared" si="26"/>
        <v>1006.2602739409607</v>
      </c>
      <c r="J125" s="12">
        <f t="shared" si="27"/>
        <v>2.6130105489707841E-2</v>
      </c>
      <c r="K125" s="8">
        <f t="shared" si="28"/>
        <v>1.8369936919122584E-2</v>
      </c>
      <c r="L125" s="10">
        <f t="shared" si="29"/>
        <v>1.5443917411790891E-5</v>
      </c>
      <c r="M125" s="10">
        <f t="shared" si="30"/>
        <v>3.379191906047001E-3</v>
      </c>
      <c r="N125" s="12">
        <f t="shared" si="31"/>
        <v>0.70774133226914937</v>
      </c>
      <c r="O125" s="1">
        <f t="shared" si="32"/>
        <v>0.39815823475472195</v>
      </c>
      <c r="P125" s="12">
        <f t="shared" si="33"/>
        <v>0.34654549281021046</v>
      </c>
      <c r="Q125" s="10">
        <f>((9.807*Eingabemaske!$B$5^3)/(L125)^2)*M125*C125*N125</f>
        <v>67760286.180382982</v>
      </c>
      <c r="R125" s="10">
        <f t="shared" si="34"/>
        <v>562.32550265821681</v>
      </c>
      <c r="S125" s="10">
        <f t="shared" si="35"/>
        <v>26979315.932056069</v>
      </c>
      <c r="T125" s="14">
        <f t="shared" si="36"/>
        <v>159.35807108618781</v>
      </c>
      <c r="U125" s="14">
        <f t="shared" si="37"/>
        <v>54.374072185004749</v>
      </c>
      <c r="V125" s="14">
        <f t="shared" si="38"/>
        <v>14.032018734267281</v>
      </c>
      <c r="W125" s="14">
        <f t="shared" si="20"/>
        <v>5.661481506033458</v>
      </c>
      <c r="X125" s="14">
        <f t="shared" si="21"/>
        <v>159.40352983587684</v>
      </c>
      <c r="Y125" s="14">
        <f t="shared" si="39"/>
        <v>54.761875938989462</v>
      </c>
      <c r="Z125" s="14">
        <f t="shared" si="22"/>
        <v>8.3304621000865051</v>
      </c>
      <c r="AA125" s="14">
        <f t="shared" si="23"/>
        <v>2.8618671902001767</v>
      </c>
    </row>
    <row r="126" spans="2:27" x14ac:dyDescent="0.45">
      <c r="B126" s="4">
        <f>Temperaturverlauf!F125-Temperaturverlauf!E125</f>
        <v>1.3182262168719916</v>
      </c>
      <c r="C126" s="4">
        <f t="shared" si="24"/>
        <v>1.3182262168719916</v>
      </c>
      <c r="D126" s="14">
        <f>Temperaturverlauf!E125</f>
        <v>23.877045822563989</v>
      </c>
      <c r="E126">
        <f>Eingabemaske!$B$5</f>
        <v>0.745</v>
      </c>
      <c r="F126">
        <f>IF(Eingabemaske!$B$4="horizontal_Breite",Eingabemaske!$B$6,Eingabemaske!$B$7)</f>
        <v>0.5</v>
      </c>
      <c r="G126" s="4">
        <f>Eingabemaske!B$8/3600*(1/(Eingabemaske!B$11*Eingabemaske!B$10))</f>
        <v>1.7361111111111112E-2</v>
      </c>
      <c r="H126" s="4">
        <f t="shared" si="25"/>
        <v>1.1888620242149053</v>
      </c>
      <c r="I126" s="6">
        <f t="shared" si="26"/>
        <v>1006.269817405239</v>
      </c>
      <c r="J126" s="12">
        <f t="shared" si="27"/>
        <v>2.6151296952138924E-2</v>
      </c>
      <c r="K126" s="8">
        <f t="shared" si="28"/>
        <v>1.8383705314999235E-2</v>
      </c>
      <c r="L126" s="10">
        <f t="shared" si="29"/>
        <v>1.5470587199936003E-5</v>
      </c>
      <c r="M126" s="10">
        <f t="shared" si="30"/>
        <v>3.3759349133257554E-3</v>
      </c>
      <c r="N126" s="12">
        <f t="shared" si="31"/>
        <v>0.70771673763592702</v>
      </c>
      <c r="O126" s="1">
        <f t="shared" si="32"/>
        <v>0.39815273612954288</v>
      </c>
      <c r="P126" s="12">
        <f t="shared" si="33"/>
        <v>0.34654008497292121</v>
      </c>
      <c r="Q126" s="10">
        <f>((9.807*Eingabemaske!$B$5^3)/(L126)^2)*M126*C126*N126</f>
        <v>53362341.023837171</v>
      </c>
      <c r="R126" s="10">
        <f t="shared" si="34"/>
        <v>561.36576779587858</v>
      </c>
      <c r="S126" s="10">
        <f t="shared" si="35"/>
        <v>21246362.084918521</v>
      </c>
      <c r="T126" s="14">
        <f t="shared" si="36"/>
        <v>147.16073418697374</v>
      </c>
      <c r="U126" s="14">
        <f t="shared" si="37"/>
        <v>50.669628665328666</v>
      </c>
      <c r="V126" s="14">
        <f t="shared" si="38"/>
        <v>14.019876818926663</v>
      </c>
      <c r="W126" s="14">
        <f t="shared" si="20"/>
        <v>5.6540894640432224</v>
      </c>
      <c r="X126" s="14">
        <f t="shared" si="21"/>
        <v>147.21388874267328</v>
      </c>
      <c r="Y126" s="14">
        <f t="shared" si="39"/>
        <v>51.114240033953614</v>
      </c>
      <c r="Z126" s="14">
        <f t="shared" si="22"/>
        <v>7.6996682399775809</v>
      </c>
      <c r="AA126" s="14">
        <f t="shared" si="23"/>
        <v>2.6734073392216571</v>
      </c>
    </row>
    <row r="127" spans="2:27" x14ac:dyDescent="0.45">
      <c r="B127" s="4">
        <f>Temperaturverlauf!F126-Temperaturverlauf!E126</f>
        <v>0.99933324282737956</v>
      </c>
      <c r="C127" s="4">
        <f t="shared" si="24"/>
        <v>0.99933324282737956</v>
      </c>
      <c r="D127" s="14">
        <f>Temperaturverlauf!E126</f>
        <v>24.145915590261644</v>
      </c>
      <c r="E127">
        <f>Eingabemaske!$B$5</f>
        <v>0.745</v>
      </c>
      <c r="F127">
        <f>IF(Eingabemaske!$B$4="horizontal_Breite",Eingabemaske!$B$6,Eingabemaske!$B$7)</f>
        <v>0.5</v>
      </c>
      <c r="G127" s="4">
        <f>Eingabemaske!B$8/3600*(1/(Eingabemaske!B$11*Eingabemaske!B$10))</f>
        <v>1.7361111111111112E-2</v>
      </c>
      <c r="H127" s="4">
        <f t="shared" si="25"/>
        <v>1.1877837197325114</v>
      </c>
      <c r="I127" s="6">
        <f t="shared" si="26"/>
        <v>1006.2789150187232</v>
      </c>
      <c r="J127" s="12">
        <f t="shared" si="27"/>
        <v>2.6171368174307961E-2</v>
      </c>
      <c r="K127" s="8">
        <f t="shared" si="28"/>
        <v>1.8396745874774207E-2</v>
      </c>
      <c r="L127" s="10">
        <f t="shared" si="29"/>
        <v>1.5495864493123696E-5</v>
      </c>
      <c r="M127" s="10">
        <f t="shared" si="30"/>
        <v>3.3728559221029449E-3</v>
      </c>
      <c r="N127" s="12">
        <f t="shared" si="31"/>
        <v>0.70769336529317461</v>
      </c>
      <c r="O127" s="1">
        <f t="shared" si="32"/>
        <v>0.39814751060659515</v>
      </c>
      <c r="P127" s="12">
        <f t="shared" si="33"/>
        <v>0.34653494574141086</v>
      </c>
      <c r="Q127" s="10">
        <f>((9.807*Eingabemaske!$B$5^3)/(L127)^2)*M127*C127*N127</f>
        <v>40283446.683682121</v>
      </c>
      <c r="R127" s="10">
        <f t="shared" si="34"/>
        <v>560.4590419037379</v>
      </c>
      <c r="S127" s="10">
        <f t="shared" si="35"/>
        <v>16038754.015761537</v>
      </c>
      <c r="T127" s="14">
        <f t="shared" si="36"/>
        <v>133.99459958862917</v>
      </c>
      <c r="U127" s="14">
        <f t="shared" si="37"/>
        <v>46.650832211664451</v>
      </c>
      <c r="V127" s="14">
        <f t="shared" si="38"/>
        <v>14.008395479460352</v>
      </c>
      <c r="W127" s="14">
        <f t="shared" si="20"/>
        <v>5.6471030824845823</v>
      </c>
      <c r="X127" s="14">
        <f t="shared" si="21"/>
        <v>134.05853714399188</v>
      </c>
      <c r="Y127" s="14">
        <f t="shared" si="39"/>
        <v>47.172711045798309</v>
      </c>
      <c r="Z127" s="14">
        <f t="shared" si="22"/>
        <v>7.0169906650091018</v>
      </c>
      <c r="AA127" s="14">
        <f t="shared" si="23"/>
        <v>2.469148777119663</v>
      </c>
    </row>
    <row r="128" spans="2:27" x14ac:dyDescent="0.45">
      <c r="B128" s="4">
        <f>Temperaturverlauf!F127-Temperaturverlauf!E127</f>
        <v>0.7128918172630776</v>
      </c>
      <c r="C128" s="4">
        <f t="shared" si="24"/>
        <v>0.7128918172630776</v>
      </c>
      <c r="D128" s="14">
        <f>Temperaturverlauf!E127</f>
        <v>24.395178424502102</v>
      </c>
      <c r="E128">
        <f>Eingabemaske!$B$5</f>
        <v>0.745</v>
      </c>
      <c r="F128">
        <f>IF(Eingabemaske!$B$4="horizontal_Breite",Eingabemaske!$B$6,Eingabemaske!$B$7)</f>
        <v>0.5</v>
      </c>
      <c r="G128" s="4">
        <f>Eingabemaske!B$8/3600*(1/(Eingabemaske!B$11*Eingabemaske!B$10))</f>
        <v>1.7361111111111112E-2</v>
      </c>
      <c r="H128" s="4">
        <f t="shared" si="25"/>
        <v>1.1867857939917912</v>
      </c>
      <c r="I128" s="6">
        <f t="shared" si="26"/>
        <v>1006.2874001673745</v>
      </c>
      <c r="J128" s="12">
        <f t="shared" si="27"/>
        <v>2.6189975732038847E-2</v>
      </c>
      <c r="K128" s="8">
        <f t="shared" si="28"/>
        <v>1.8408835470854215E-2</v>
      </c>
      <c r="L128" s="10">
        <f t="shared" si="29"/>
        <v>1.551931333672767E-5</v>
      </c>
      <c r="M128" s="10">
        <f t="shared" si="30"/>
        <v>3.3700065123383493E-3</v>
      </c>
      <c r="N128" s="12">
        <f t="shared" si="31"/>
        <v>0.70767162058349242</v>
      </c>
      <c r="O128" s="1">
        <f t="shared" si="32"/>
        <v>0.39814264884054512</v>
      </c>
      <c r="P128" s="12">
        <f t="shared" si="33"/>
        <v>0.34653016427106709</v>
      </c>
      <c r="Q128" s="10">
        <f>((9.807*Eingabemaske!$B$5^3)/(L128)^2)*M128*C128*N128</f>
        <v>28625042.475469399</v>
      </c>
      <c r="R128" s="10">
        <f t="shared" si="34"/>
        <v>559.62040801551132</v>
      </c>
      <c r="S128" s="10">
        <f t="shared" si="35"/>
        <v>11396850.234356502</v>
      </c>
      <c r="T128" s="14">
        <f t="shared" si="36"/>
        <v>119.57086382765468</v>
      </c>
      <c r="U128" s="14">
        <f t="shared" si="37"/>
        <v>42.220503482469972</v>
      </c>
      <c r="V128" s="14">
        <f t="shared" si="38"/>
        <v>13.997767568188971</v>
      </c>
      <c r="W128" s="14">
        <f t="shared" si="20"/>
        <v>5.6406390762352414</v>
      </c>
      <c r="X128" s="14">
        <f t="shared" si="21"/>
        <v>119.65094622604219</v>
      </c>
      <c r="Y128" s="14">
        <f t="shared" si="39"/>
        <v>42.853694701262555</v>
      </c>
      <c r="Z128" s="14">
        <f t="shared" si="22"/>
        <v>6.2673107559510601</v>
      </c>
      <c r="AA128" s="14">
        <f t="shared" si="23"/>
        <v>2.2446744485085359</v>
      </c>
    </row>
    <row r="129" spans="2:27" x14ac:dyDescent="0.45">
      <c r="B129" s="4">
        <f>Temperaturverlauf!F128-Temperaturverlauf!E128</f>
        <v>0.46157017707950132</v>
      </c>
      <c r="C129" s="4">
        <f t="shared" si="24"/>
        <v>0.46157017707950132</v>
      </c>
      <c r="D129" s="14">
        <f>Temperaturverlauf!E128</f>
        <v>24.620569369082791</v>
      </c>
      <c r="E129">
        <f>Eingabemaske!$B$5</f>
        <v>0.745</v>
      </c>
      <c r="F129">
        <f>IF(Eingabemaske!$B$4="horizontal_Breite",Eingabemaske!$B$6,Eingabemaske!$B$7)</f>
        <v>0.5</v>
      </c>
      <c r="G129" s="4">
        <f>Eingabemaske!B$8/3600*(1/(Eingabemaske!B$11*Eingabemaske!B$10))</f>
        <v>1.7361111111111112E-2</v>
      </c>
      <c r="H129" s="4">
        <f t="shared" si="25"/>
        <v>1.1858848813819522</v>
      </c>
      <c r="I129" s="6">
        <f t="shared" si="26"/>
        <v>1006.2951149130679</v>
      </c>
      <c r="J129" s="12">
        <f t="shared" si="27"/>
        <v>2.6206801244859818E-2</v>
      </c>
      <c r="K129" s="8">
        <f t="shared" si="28"/>
        <v>1.8419767246898471E-2</v>
      </c>
      <c r="L129" s="10">
        <f t="shared" si="29"/>
        <v>1.5540528629916015E-5</v>
      </c>
      <c r="M129" s="10">
        <f t="shared" si="30"/>
        <v>3.3674341634210478E-3</v>
      </c>
      <c r="N129" s="12">
        <f t="shared" si="31"/>
        <v>0.70765188777108134</v>
      </c>
      <c r="O129" s="1">
        <f t="shared" si="32"/>
        <v>0.39813823678148141</v>
      </c>
      <c r="P129" s="12">
        <f t="shared" si="33"/>
        <v>0.34652582508976659</v>
      </c>
      <c r="Q129" s="10">
        <f>((9.807*Eingabemaske!$B$5^3)/(L129)^2)*M129*C129*N129</f>
        <v>18468428.46770893</v>
      </c>
      <c r="R129" s="10">
        <f t="shared" si="34"/>
        <v>558.86371729603582</v>
      </c>
      <c r="S129" s="10">
        <f t="shared" si="35"/>
        <v>7352987.5462585501</v>
      </c>
      <c r="T129" s="14">
        <f t="shared" si="36"/>
        <v>103.32015043102759</v>
      </c>
      <c r="U129" s="14">
        <f t="shared" si="37"/>
        <v>37.187694680125297</v>
      </c>
      <c r="V129" s="14">
        <f t="shared" si="38"/>
        <v>13.988170808033908</v>
      </c>
      <c r="W129" s="14">
        <f t="shared" si="20"/>
        <v>5.6348047845936344</v>
      </c>
      <c r="X129" s="14">
        <f t="shared" si="21"/>
        <v>103.42713026465324</v>
      </c>
      <c r="Y129" s="14">
        <f t="shared" si="39"/>
        <v>37.996623448017857</v>
      </c>
      <c r="Z129" s="14">
        <f t="shared" si="22"/>
        <v>5.4209884923439864</v>
      </c>
      <c r="AA129" s="14">
        <f t="shared" si="23"/>
        <v>1.9915399173559682</v>
      </c>
    </row>
    <row r="130" spans="2:27" x14ac:dyDescent="0.45">
      <c r="B130" s="4">
        <f>Temperaturverlauf!F129-Temperaturverlauf!E129</f>
        <v>0.24755785136707686</v>
      </c>
      <c r="C130" s="4">
        <f t="shared" si="24"/>
        <v>0.24755785136707686</v>
      </c>
      <c r="D130" s="14">
        <f>Temperaturverlauf!E129</f>
        <v>24.818231922451758</v>
      </c>
      <c r="E130">
        <f>Eingabemaske!$B$5</f>
        <v>0.745</v>
      </c>
      <c r="F130">
        <f>IF(Eingabemaske!$B$4="horizontal_Breite",Eingabemaske!$B$6,Eingabemaske!$B$7)</f>
        <v>0.5</v>
      </c>
      <c r="G130" s="4">
        <f>Eingabemaske!B$8/3600*(1/(Eingabemaske!B$11*Eingabemaske!B$10))</f>
        <v>1.7361111111111112E-2</v>
      </c>
      <c r="H130" s="4">
        <f t="shared" si="25"/>
        <v>1.1850959266701611</v>
      </c>
      <c r="I130" s="6">
        <f t="shared" si="26"/>
        <v>1006.3019135652381</v>
      </c>
      <c r="J130" s="12">
        <f t="shared" si="27"/>
        <v>2.6221556823581595E-2</v>
      </c>
      <c r="K130" s="8">
        <f t="shared" si="28"/>
        <v>1.842935415718799E-2</v>
      </c>
      <c r="L130" s="10">
        <f t="shared" si="29"/>
        <v>1.5559143317581572E-5</v>
      </c>
      <c r="M130" s="10">
        <f t="shared" si="30"/>
        <v>3.3651815282772228E-3</v>
      </c>
      <c r="N130" s="12">
        <f t="shared" si="31"/>
        <v>0.70763452241908087</v>
      </c>
      <c r="O130" s="1">
        <f t="shared" si="32"/>
        <v>0.39813435396777624</v>
      </c>
      <c r="P130" s="12">
        <f t="shared" si="33"/>
        <v>0.3465220064191491</v>
      </c>
      <c r="Q130" s="10">
        <f>((9.807*Eingabemaske!$B$5^3)/(L130)^2)*M130*C130*N130</f>
        <v>9874789.4490152188</v>
      </c>
      <c r="R130" s="10">
        <f t="shared" si="34"/>
        <v>558.20138580985372</v>
      </c>
      <c r="S130" s="10">
        <f t="shared" si="35"/>
        <v>3931492.9178514872</v>
      </c>
      <c r="T130" s="14">
        <f t="shared" si="36"/>
        <v>83.858981915380454</v>
      </c>
      <c r="U130" s="14">
        <f t="shared" si="37"/>
        <v>31.087999841376277</v>
      </c>
      <c r="V130" s="14">
        <f t="shared" si="38"/>
        <v>13.979765030008753</v>
      </c>
      <c r="W130" s="14">
        <f t="shared" si="20"/>
        <v>5.6296965557641911</v>
      </c>
      <c r="X130" s="14">
        <f t="shared" si="21"/>
        <v>84.020918599370091</v>
      </c>
      <c r="Y130" s="14">
        <f t="shared" si="39"/>
        <v>32.226390003872275</v>
      </c>
      <c r="Z130" s="14">
        <f t="shared" si="22"/>
        <v>4.4063185828458131</v>
      </c>
      <c r="AA130" s="14">
        <f t="shared" si="23"/>
        <v>1.6900522334108776</v>
      </c>
    </row>
    <row r="131" spans="2:27" x14ac:dyDescent="0.45">
      <c r="B131" s="4">
        <f>Temperaturverlauf!F130-Temperaturverlauf!E130</f>
        <v>7.2523922052724288E-2</v>
      </c>
      <c r="C131" s="4">
        <f t="shared" si="24"/>
        <v>7.2523922052724288E-2</v>
      </c>
      <c r="D131" s="14">
        <f>Temperaturverlauf!E130</f>
        <v>24.984784023518451</v>
      </c>
      <c r="E131">
        <f>Eingabemaske!$B$5</f>
        <v>0.745</v>
      </c>
      <c r="F131">
        <f>IF(Eingabemaske!$B$4="horizontal_Breite",Eingabemaske!$B$6,Eingabemaske!$B$7)</f>
        <v>0.5</v>
      </c>
      <c r="G131" s="4">
        <f>Eingabemaske!B$8/3600*(1/(Eingabemaske!B$11*Eingabemaske!B$10))</f>
        <v>1.7361111111111112E-2</v>
      </c>
      <c r="H131" s="4">
        <f t="shared" si="25"/>
        <v>1.1844319609823428</v>
      </c>
      <c r="I131" s="6">
        <f t="shared" si="26"/>
        <v>1006.3076661067656</v>
      </c>
      <c r="J131" s="12">
        <f t="shared" si="27"/>
        <v>2.6233989996161222E-2</v>
      </c>
      <c r="K131" s="8">
        <f t="shared" si="28"/>
        <v>1.8437432167029727E-2</v>
      </c>
      <c r="L131" s="10">
        <f t="shared" si="29"/>
        <v>1.5574834932718724E-5</v>
      </c>
      <c r="M131" s="10">
        <f t="shared" si="30"/>
        <v>3.3632857952779318E-3</v>
      </c>
      <c r="N131" s="12">
        <f t="shared" si="31"/>
        <v>0.70761984344142692</v>
      </c>
      <c r="O131" s="1">
        <f t="shared" si="32"/>
        <v>0.3981310717457433</v>
      </c>
      <c r="P131" s="12">
        <f t="shared" si="33"/>
        <v>0.34651877842393108</v>
      </c>
      <c r="Q131" s="10">
        <f>((9.807*Eingabemaske!$B$5^3)/(L131)^2)*M131*C131*N131</f>
        <v>2885380.8631244441</v>
      </c>
      <c r="R131" s="10">
        <f t="shared" si="34"/>
        <v>557.64421780319935</v>
      </c>
      <c r="S131" s="10">
        <f t="shared" si="35"/>
        <v>1148759.7754303927</v>
      </c>
      <c r="T131" s="14">
        <f t="shared" si="36"/>
        <v>55.646795471976048</v>
      </c>
      <c r="U131" s="14">
        <f t="shared" si="37"/>
        <v>22.042047732764416</v>
      </c>
      <c r="V131" s="14">
        <f t="shared" si="38"/>
        <v>13.972689729189925</v>
      </c>
      <c r="W131" s="14">
        <f t="shared" ref="W131:W194" si="40">(0.037*R131^0.8*N131)/(1+2.443*R131^(-0.1)*(N131^(2/3)-1))</f>
        <v>5.6253983322685208</v>
      </c>
      <c r="X131" s="14">
        <f t="shared" ref="X131:X194" si="41">((SQRT(V131^2+W131^2))^3+T131^3)^(1/3)</f>
        <v>56.012261437786428</v>
      </c>
      <c r="Y131" s="14">
        <f t="shared" si="39"/>
        <v>24.173844554319608</v>
      </c>
      <c r="Z131" s="14">
        <f t="shared" ref="Z131:Z194" si="42">IF(G131=0,T131*J131/E131,X131*J131/F131)</f>
        <v>2.9388502124425124</v>
      </c>
      <c r="AA131" s="14">
        <f t="shared" ref="AA131:AA194" si="43">IF(G131=0,U131*J131/E131,Y131*J131/F131)</f>
        <v>1.268352792413554</v>
      </c>
    </row>
    <row r="132" spans="2:27" x14ac:dyDescent="0.45">
      <c r="B132" s="4">
        <f>Temperaturverlauf!F131-Temperaturverlauf!E131</f>
        <v>0.81743969676275796</v>
      </c>
      <c r="C132" s="4">
        <f t="shared" ref="C132:C195" si="44">IF(B132&lt;0,B132*-1,B132)</f>
        <v>0.81743969676275796</v>
      </c>
      <c r="D132" s="14">
        <f>Temperaturverlauf!E131</f>
        <v>25.117375919656649</v>
      </c>
      <c r="E132">
        <f>Eingabemaske!$B$5</f>
        <v>0.745</v>
      </c>
      <c r="F132">
        <f>IF(Eingabemaske!$B$4="horizontal_Breite",Eingabemaske!$B$6,Eingabemaske!$B$7)</f>
        <v>0.5</v>
      </c>
      <c r="G132" s="4">
        <f>Eingabemaske!B$8/3600*(1/(Eingabemaske!B$11*Eingabemaske!B$10))</f>
        <v>1.7361111111111112E-2</v>
      </c>
      <c r="H132" s="4">
        <f t="shared" ref="H132:H195" si="45">1/(0.773330490472441 + 0.00283985410776385*D132 + 4.70956808663608E-09*D132^2)</f>
        <v>1.1839039102281776</v>
      </c>
      <c r="I132" s="6">
        <f t="shared" ref="I132:I195" si="46">1/(0.00099434309240287 + -1.47552070405302E-08*D132 + -3.88577798747135E-10*D132^2)</f>
        <v>1006.3122613518673</v>
      </c>
      <c r="J132" s="12">
        <f t="shared" ref="J132:J195" si="47">0.0243688671328671 + 0.0000746503496503496*D132</f>
        <v>2.6243888027568742E-2</v>
      </c>
      <c r="K132" s="8">
        <f t="shared" ref="K132:K195" si="48">0.0172256351981352 + 0.0000485013986013987*D132</f>
        <v>1.8443863059435638E-2</v>
      </c>
      <c r="L132" s="10">
        <f t="shared" ref="L132:L195" si="49">1/(75096.6870491945 + -483.306616171698*D132 + 1.8979292970075*D132^2)</f>
        <v>1.558733136160235E-5</v>
      </c>
      <c r="M132" s="10">
        <f t="shared" ref="M132:M195" si="50">1/(272.185875471518 + 1.00695372308461*D132 + -0.0000258090290708686*D132^2)</f>
        <v>3.3617781427707346E-3</v>
      </c>
      <c r="N132" s="12">
        <f t="shared" ref="N132:N195" si="51">L132*H132*I132/J132</f>
        <v>0.70760812518963601</v>
      </c>
      <c r="O132" s="1">
        <f t="shared" ref="O132:O195" si="52">((1+(0.332/N132)^(11/20)))^(-20/11)</f>
        <v>0.39812845149689668</v>
      </c>
      <c r="P132" s="12">
        <f t="shared" ref="P132:P195" si="53">((1+(0.492/N132)^(9/16)))^(-16/9)</f>
        <v>0.34651620146871043</v>
      </c>
      <c r="Q132" s="10">
        <f>((9.807*Eingabemaske!$B$5^3)/(L132)^2)*M132*C132*N132</f>
        <v>32454807.854720902</v>
      </c>
      <c r="R132" s="10">
        <f t="shared" ref="R132:R195" si="54">H132*G132*F132*(1/K132*1000)</f>
        <v>557.20125616079133</v>
      </c>
      <c r="S132" s="10">
        <f t="shared" ref="S132:S195" si="55">Q132*O132</f>
        <v>12921182.394829351</v>
      </c>
      <c r="T132" s="14">
        <f t="shared" ref="T132:T195" si="56">IF(S132&gt;7*10^4,(0.15*S132)^(1/3),(0.766*S132)^(1/5))</f>
        <v>124.68030002930331</v>
      </c>
      <c r="U132" s="14">
        <f t="shared" ref="U132:U195" si="57">(0.825+0.387*(Q132*P132)^(1/6))^2</f>
        <v>43.793428209772266</v>
      </c>
      <c r="V132" s="14">
        <f t="shared" ref="V132:V195" si="58">0.664*SQRT(R132)*N132^(1/3)</f>
        <v>13.967061962278105</v>
      </c>
      <c r="W132" s="14">
        <f t="shared" si="40"/>
        <v>5.6219804460154217</v>
      </c>
      <c r="X132" s="14">
        <f t="shared" si="41"/>
        <v>124.75344153347757</v>
      </c>
      <c r="Y132" s="14">
        <f t="shared" ref="Y132:Y195" si="59">((SQRT(V132^2+W132^2))^3+U132^3)^(1/3)</f>
        <v>44.378763422069248</v>
      </c>
      <c r="Z132" s="14">
        <f t="shared" si="42"/>
        <v>6.5480307013168586</v>
      </c>
      <c r="AA132" s="14">
        <f t="shared" si="43"/>
        <v>2.3293425961014975</v>
      </c>
    </row>
    <row r="133" spans="2:27" x14ac:dyDescent="0.45">
      <c r="B133" s="4">
        <f>Temperaturverlauf!F132-Temperaturverlauf!E132</f>
        <v>1.5707688700591724</v>
      </c>
      <c r="C133" s="4">
        <f t="shared" si="44"/>
        <v>1.5707688700591724</v>
      </c>
      <c r="D133" s="14">
        <f>Temperaturverlauf!E132</f>
        <v>25.213738926762012</v>
      </c>
      <c r="E133">
        <f>Eingabemaske!$B$5</f>
        <v>0.745</v>
      </c>
      <c r="F133">
        <f>IF(Eingabemaske!$B$4="horizontal_Breite",Eingabemaske!$B$6,Eingabemaske!$B$7)</f>
        <v>0.5</v>
      </c>
      <c r="G133" s="4">
        <f>Eingabemaske!B$8/3600*(1/(Eingabemaske!B$11*Eingabemaske!B$10))</f>
        <v>1.7361111111111112E-2</v>
      </c>
      <c r="H133" s="4">
        <f t="shared" si="45"/>
        <v>1.1835204371860797</v>
      </c>
      <c r="I133" s="6">
        <f t="shared" si="46"/>
        <v>1006.3156097183145</v>
      </c>
      <c r="J133" s="12">
        <f t="shared" si="47"/>
        <v>2.6251081559742515E-2</v>
      </c>
      <c r="K133" s="8">
        <f t="shared" si="48"/>
        <v>1.8448536800053685E-2</v>
      </c>
      <c r="L133" s="10">
        <f t="shared" si="49"/>
        <v>1.5596415719712026E-5</v>
      </c>
      <c r="M133" s="10">
        <f t="shared" si="50"/>
        <v>3.3606832896043489E-3</v>
      </c>
      <c r="N133" s="12">
        <f t="shared" si="51"/>
        <v>0.70759959002574047</v>
      </c>
      <c r="O133" s="1">
        <f t="shared" si="52"/>
        <v>0.39812654297396294</v>
      </c>
      <c r="P133" s="12">
        <f t="shared" si="53"/>
        <v>0.34651432448172326</v>
      </c>
      <c r="Q133" s="10">
        <f>((9.807*Eingabemaske!$B$5^3)/(L133)^2)*M133*C133*N133</f>
        <v>62270568.83626169</v>
      </c>
      <c r="R133" s="10">
        <f t="shared" si="54"/>
        <v>556.87966029366999</v>
      </c>
      <c r="S133" s="10">
        <f t="shared" si="55"/>
        <v>24791566.299803056</v>
      </c>
      <c r="T133" s="14">
        <f t="shared" si="56"/>
        <v>154.92865179632867</v>
      </c>
      <c r="U133" s="14">
        <f t="shared" si="57"/>
        <v>53.030595174373111</v>
      </c>
      <c r="V133" s="14">
        <f t="shared" si="58"/>
        <v>13.962974604973621</v>
      </c>
      <c r="W133" s="14">
        <f t="shared" si="40"/>
        <v>5.6194986285585005</v>
      </c>
      <c r="X133" s="14">
        <f t="shared" si="41"/>
        <v>154.97598978088078</v>
      </c>
      <c r="Y133" s="14">
        <f t="shared" si="59"/>
        <v>53.431713142912109</v>
      </c>
      <c r="Z133" s="14">
        <f t="shared" si="42"/>
        <v>8.1365746950794477</v>
      </c>
      <c r="AA133" s="14">
        <f t="shared" si="43"/>
        <v>2.8052805191827037</v>
      </c>
    </row>
    <row r="134" spans="2:27" x14ac:dyDescent="0.45">
      <c r="B134" s="4">
        <f>Temperaturverlauf!F133-Temperaturverlauf!E133</f>
        <v>2.3311181213915155</v>
      </c>
      <c r="C134" s="4">
        <f t="shared" si="44"/>
        <v>2.3311181213915155</v>
      </c>
      <c r="D134" s="14">
        <f>Temperaturverlauf!E133</f>
        <v>25.272224247066092</v>
      </c>
      <c r="E134">
        <f>Eingabemaske!$B$5</f>
        <v>0.745</v>
      </c>
      <c r="F134">
        <f>IF(Eingabemaske!$B$4="horizontal_Breite",Eingabemaske!$B$6,Eingabemaske!$B$7)</f>
        <v>0.5</v>
      </c>
      <c r="G134" s="4">
        <f>Eingabemaske!B$8/3600*(1/(Eingabemaske!B$11*Eingabemaske!B$10))</f>
        <v>1.7361111111111112E-2</v>
      </c>
      <c r="H134" s="4">
        <f t="shared" si="45"/>
        <v>1.1832878180613031</v>
      </c>
      <c r="I134" s="6">
        <f t="shared" si="46"/>
        <v>1006.3176455072161</v>
      </c>
      <c r="J134" s="12">
        <f t="shared" si="47"/>
        <v>2.6255447509352627E-2</v>
      </c>
      <c r="K134" s="8">
        <f t="shared" si="48"/>
        <v>1.8451373419886084E-2</v>
      </c>
      <c r="L134" s="10">
        <f t="shared" si="49"/>
        <v>1.5601930244224839E-5</v>
      </c>
      <c r="M134" s="10">
        <f t="shared" si="50"/>
        <v>3.3600191438755166E-3</v>
      </c>
      <c r="N134" s="12">
        <f t="shared" si="51"/>
        <v>0.70759440187142264</v>
      </c>
      <c r="O134" s="1">
        <f t="shared" si="52"/>
        <v>0.39812538285550447</v>
      </c>
      <c r="P134" s="12">
        <f t="shared" si="53"/>
        <v>0.3465131835335763</v>
      </c>
      <c r="Q134" s="10">
        <f>((9.807*Eingabemaske!$B$5^3)/(L134)^2)*M134*C134*N134</f>
        <v>92329131.517537639</v>
      </c>
      <c r="R134" s="10">
        <f t="shared" si="54"/>
        <v>556.68461144594153</v>
      </c>
      <c r="S134" s="10">
        <f t="shared" si="55"/>
        <v>36758570.834135897</v>
      </c>
      <c r="T134" s="14">
        <f t="shared" si="56"/>
        <v>176.66477268577901</v>
      </c>
      <c r="U134" s="14">
        <f t="shared" si="57"/>
        <v>59.603248890558376</v>
      </c>
      <c r="V134" s="14">
        <f t="shared" si="58"/>
        <v>13.960494983151902</v>
      </c>
      <c r="W134" s="14">
        <f t="shared" si="40"/>
        <v>5.6179932396978511</v>
      </c>
      <c r="X134" s="14">
        <f t="shared" si="41"/>
        <v>176.70116157273918</v>
      </c>
      <c r="Y134" s="14">
        <f t="shared" si="59"/>
        <v>59.921304346234066</v>
      </c>
      <c r="Z134" s="14">
        <f t="shared" si="42"/>
        <v>9.2787361450293826</v>
      </c>
      <c r="AA134" s="14">
        <f t="shared" si="43"/>
        <v>3.1465213219089838</v>
      </c>
    </row>
    <row r="135" spans="2:27" x14ac:dyDescent="0.45">
      <c r="B135" s="4">
        <f>Temperaturverlauf!F134-Temperaturverlauf!E134</f>
        <v>3.0975411854253245</v>
      </c>
      <c r="C135" s="4">
        <f t="shared" si="44"/>
        <v>3.0975411854253245</v>
      </c>
      <c r="D135" s="14">
        <f>Temperaturverlauf!E134</f>
        <v>25.291831180523292</v>
      </c>
      <c r="E135">
        <f>Eingabemaske!$B$5</f>
        <v>0.745</v>
      </c>
      <c r="F135">
        <f>IF(Eingabemaske!$B$4="horizontal_Breite",Eingabemaske!$B$6,Eingabemaske!$B$7)</f>
        <v>0.5</v>
      </c>
      <c r="G135" s="4">
        <f>Eingabemaske!B$8/3600*(1/(Eingabemaske!B$11*Eingabemaske!B$10))</f>
        <v>1.7361111111111112E-2</v>
      </c>
      <c r="H135" s="4">
        <f t="shared" si="45"/>
        <v>1.1832098540291516</v>
      </c>
      <c r="I135" s="6">
        <f t="shared" si="46"/>
        <v>1006.3183286003974</v>
      </c>
      <c r="J135" s="12">
        <f t="shared" si="47"/>
        <v>2.6256911173790781E-2</v>
      </c>
      <c r="K135" s="8">
        <f t="shared" si="48"/>
        <v>1.8452324383581045E-2</v>
      </c>
      <c r="L135" s="10">
        <f t="shared" si="49"/>
        <v>1.5603779128447475E-5</v>
      </c>
      <c r="M135" s="10">
        <f t="shared" si="50"/>
        <v>3.3597965512822126E-3</v>
      </c>
      <c r="N135" s="12">
        <f t="shared" si="51"/>
        <v>0.70759266120187658</v>
      </c>
      <c r="O135" s="1">
        <f t="shared" si="52"/>
        <v>0.39812499362419401</v>
      </c>
      <c r="P135" s="12">
        <f t="shared" si="53"/>
        <v>0.34651280073423346</v>
      </c>
      <c r="Q135" s="10">
        <f>((9.807*Eingabemaske!$B$5^3)/(L135)^2)*M135*C135*N135</f>
        <v>122647526.66007149</v>
      </c>
      <c r="R135" s="10">
        <f t="shared" si="54"/>
        <v>556.61924526537894</v>
      </c>
      <c r="S135" s="10">
        <f t="shared" si="55"/>
        <v>48829045.769564129</v>
      </c>
      <c r="T135" s="14">
        <f t="shared" si="56"/>
        <v>194.20325232702771</v>
      </c>
      <c r="U135" s="14">
        <f t="shared" si="57"/>
        <v>64.874715279168598</v>
      </c>
      <c r="V135" s="14">
        <f t="shared" si="58"/>
        <v>13.959663888140863</v>
      </c>
      <c r="W135" s="14">
        <f t="shared" si="40"/>
        <v>5.6174887159794276</v>
      </c>
      <c r="X135" s="14">
        <f t="shared" si="41"/>
        <v>194.23336121740846</v>
      </c>
      <c r="Y135" s="14">
        <f t="shared" si="59"/>
        <v>65.143451604291755</v>
      </c>
      <c r="Z135" s="14">
        <f t="shared" si="42"/>
        <v>10.199936224944626</v>
      </c>
      <c r="AA135" s="14">
        <f t="shared" si="43"/>
        <v>3.4209316446560543</v>
      </c>
    </row>
    <row r="136" spans="2:27" x14ac:dyDescent="0.45">
      <c r="B136" s="4">
        <f>Temperaturverlauf!F135-Temperaturverlauf!E135</f>
        <v>3.8688338419941992</v>
      </c>
      <c r="C136" s="4">
        <f t="shared" si="44"/>
        <v>3.8688338419941992</v>
      </c>
      <c r="D136" s="14">
        <f>Temperaturverlauf!E135</f>
        <v>25.272224247066092</v>
      </c>
      <c r="E136">
        <f>Eingabemaske!$B$5</f>
        <v>0.745</v>
      </c>
      <c r="F136">
        <f>IF(Eingabemaske!$B$4="horizontal_Breite",Eingabemaske!$B$6,Eingabemaske!$B$7)</f>
        <v>0.5</v>
      </c>
      <c r="G136" s="4">
        <f>Eingabemaske!B$8/3600*(1/(Eingabemaske!B$11*Eingabemaske!B$10))</f>
        <v>1.7361111111111112E-2</v>
      </c>
      <c r="H136" s="4">
        <f t="shared" si="45"/>
        <v>1.1832878180613031</v>
      </c>
      <c r="I136" s="6">
        <f t="shared" si="46"/>
        <v>1006.3176455072161</v>
      </c>
      <c r="J136" s="12">
        <f t="shared" si="47"/>
        <v>2.6255447509352627E-2</v>
      </c>
      <c r="K136" s="8">
        <f t="shared" si="48"/>
        <v>1.8451373419886084E-2</v>
      </c>
      <c r="L136" s="10">
        <f t="shared" si="49"/>
        <v>1.5601930244224839E-5</v>
      </c>
      <c r="M136" s="10">
        <f t="shared" si="50"/>
        <v>3.3600191438755166E-3</v>
      </c>
      <c r="N136" s="12">
        <f t="shared" si="51"/>
        <v>0.70759440187142264</v>
      </c>
      <c r="O136" s="1">
        <f t="shared" si="52"/>
        <v>0.39812538285550447</v>
      </c>
      <c r="P136" s="12">
        <f t="shared" si="53"/>
        <v>0.3465131835335763</v>
      </c>
      <c r="Q136" s="10">
        <f>((9.807*Eingabemaske!$B$5^3)/(L136)^2)*M136*C136*N136</f>
        <v>153233791.68952438</v>
      </c>
      <c r="R136" s="10">
        <f t="shared" si="54"/>
        <v>556.68461144594153</v>
      </c>
      <c r="S136" s="10">
        <f t="shared" si="55"/>
        <v>61006261.982792512</v>
      </c>
      <c r="T136" s="14">
        <f t="shared" si="56"/>
        <v>209.16478002148219</v>
      </c>
      <c r="U136" s="14">
        <f t="shared" si="57"/>
        <v>69.352247196553535</v>
      </c>
      <c r="V136" s="14">
        <f t="shared" si="58"/>
        <v>13.960494983151902</v>
      </c>
      <c r="W136" s="14">
        <f t="shared" si="40"/>
        <v>5.6179932396978511</v>
      </c>
      <c r="X136" s="14">
        <f t="shared" si="41"/>
        <v>209.19074136249972</v>
      </c>
      <c r="Y136" s="14">
        <f t="shared" si="59"/>
        <v>69.587624147345849</v>
      </c>
      <c r="Z136" s="14">
        <f t="shared" si="42"/>
        <v>10.984793058571347</v>
      </c>
      <c r="AA136" s="14">
        <f t="shared" si="43"/>
        <v>3.6541084262023968</v>
      </c>
    </row>
    <row r="137" spans="2:27" x14ac:dyDescent="0.45">
      <c r="B137" s="4">
        <f>Temperaturverlauf!F136-Temperaturverlauf!E136</f>
        <v>4.6433845811988377</v>
      </c>
      <c r="C137" s="4">
        <f t="shared" si="44"/>
        <v>4.6433845811988377</v>
      </c>
      <c r="D137" s="14">
        <f>Temperaturverlauf!E136</f>
        <v>25.213738926762012</v>
      </c>
      <c r="E137">
        <f>Eingabemaske!$B$5</f>
        <v>0.745</v>
      </c>
      <c r="F137">
        <f>IF(Eingabemaske!$B$4="horizontal_Breite",Eingabemaske!$B$6,Eingabemaske!$B$7)</f>
        <v>0.5</v>
      </c>
      <c r="G137" s="4">
        <f>Eingabemaske!B$8/3600*(1/(Eingabemaske!B$11*Eingabemaske!B$10))</f>
        <v>1.7361111111111112E-2</v>
      </c>
      <c r="H137" s="4">
        <f t="shared" si="45"/>
        <v>1.1835204371860797</v>
      </c>
      <c r="I137" s="6">
        <f t="shared" si="46"/>
        <v>1006.3156097183145</v>
      </c>
      <c r="J137" s="12">
        <f t="shared" si="47"/>
        <v>2.6251081559742515E-2</v>
      </c>
      <c r="K137" s="8">
        <f t="shared" si="48"/>
        <v>1.8448536800053685E-2</v>
      </c>
      <c r="L137" s="10">
        <f t="shared" si="49"/>
        <v>1.5596415719712026E-5</v>
      </c>
      <c r="M137" s="10">
        <f t="shared" si="50"/>
        <v>3.3606832896043489E-3</v>
      </c>
      <c r="N137" s="12">
        <f t="shared" si="51"/>
        <v>0.70759959002574047</v>
      </c>
      <c r="O137" s="1">
        <f t="shared" si="52"/>
        <v>0.39812654297396294</v>
      </c>
      <c r="P137" s="12">
        <f t="shared" si="53"/>
        <v>0.34651432448172326</v>
      </c>
      <c r="Q137" s="10">
        <f>((9.807*Eingabemaske!$B$5^3)/(L137)^2)*M137*C137*N137</f>
        <v>184079405.12972221</v>
      </c>
      <c r="R137" s="10">
        <f t="shared" si="54"/>
        <v>556.87966029366999</v>
      </c>
      <c r="S137" s="10">
        <f t="shared" si="55"/>
        <v>73286897.196999878</v>
      </c>
      <c r="T137" s="14">
        <f t="shared" si="56"/>
        <v>222.35105685304646</v>
      </c>
      <c r="U137" s="14">
        <f t="shared" si="57"/>
        <v>73.285303476942957</v>
      </c>
      <c r="V137" s="14">
        <f t="shared" si="58"/>
        <v>13.962974604973621</v>
      </c>
      <c r="W137" s="14">
        <f t="shared" si="40"/>
        <v>5.6194986285585005</v>
      </c>
      <c r="X137" s="14">
        <f t="shared" si="41"/>
        <v>222.3740438714803</v>
      </c>
      <c r="Y137" s="14">
        <f t="shared" si="59"/>
        <v>73.49632280664342</v>
      </c>
      <c r="Z137" s="14">
        <f t="shared" si="42"/>
        <v>11.675118324879978</v>
      </c>
      <c r="AA137" s="14">
        <f t="shared" si="43"/>
        <v>3.8587159286767205</v>
      </c>
    </row>
    <row r="138" spans="2:27" x14ac:dyDescent="0.45">
      <c r="B138" s="4">
        <f>Temperaturverlauf!F137-Temperaturverlauf!E137</f>
        <v>5.4191360140755194</v>
      </c>
      <c r="C138" s="4">
        <f t="shared" si="44"/>
        <v>5.4191360140755194</v>
      </c>
      <c r="D138" s="14">
        <f>Temperaturverlauf!E137</f>
        <v>25.117375919656652</v>
      </c>
      <c r="E138">
        <f>Eingabemaske!$B$5</f>
        <v>0.745</v>
      </c>
      <c r="F138">
        <f>IF(Eingabemaske!$B$4="horizontal_Breite",Eingabemaske!$B$6,Eingabemaske!$B$7)</f>
        <v>0.5</v>
      </c>
      <c r="G138" s="4">
        <f>Eingabemaske!B$8/3600*(1/(Eingabemaske!B$11*Eingabemaske!B$10))</f>
        <v>1.7361111111111112E-2</v>
      </c>
      <c r="H138" s="4">
        <f t="shared" si="45"/>
        <v>1.1839039102281776</v>
      </c>
      <c r="I138" s="6">
        <f t="shared" si="46"/>
        <v>1006.3122613518673</v>
      </c>
      <c r="J138" s="12">
        <f t="shared" si="47"/>
        <v>2.6243888027568742E-2</v>
      </c>
      <c r="K138" s="8">
        <f t="shared" si="48"/>
        <v>1.8443863059435638E-2</v>
      </c>
      <c r="L138" s="10">
        <f t="shared" si="49"/>
        <v>1.5587331361602353E-5</v>
      </c>
      <c r="M138" s="10">
        <f t="shared" si="50"/>
        <v>3.3617781427707342E-3</v>
      </c>
      <c r="N138" s="12">
        <f t="shared" si="51"/>
        <v>0.70760812518963612</v>
      </c>
      <c r="O138" s="1">
        <f t="shared" si="52"/>
        <v>0.39812845149689668</v>
      </c>
      <c r="P138" s="12">
        <f t="shared" si="53"/>
        <v>0.34651620146871043</v>
      </c>
      <c r="Q138" s="10">
        <f>((9.807*Eingabemaske!$B$5^3)/(L138)^2)*M138*C138*N138</f>
        <v>215155954.34370378</v>
      </c>
      <c r="R138" s="10">
        <f t="shared" si="54"/>
        <v>557.20125616079133</v>
      </c>
      <c r="S138" s="10">
        <f t="shared" si="55"/>
        <v>85659706.933195785</v>
      </c>
      <c r="T138" s="14">
        <f t="shared" si="56"/>
        <v>234.21926534188037</v>
      </c>
      <c r="U138" s="14">
        <f t="shared" si="57"/>
        <v>76.815594297648786</v>
      </c>
      <c r="V138" s="14">
        <f t="shared" si="58"/>
        <v>13.967061962278105</v>
      </c>
      <c r="W138" s="14">
        <f t="shared" si="40"/>
        <v>5.6219804460154226</v>
      </c>
      <c r="X138" s="14">
        <f t="shared" si="41"/>
        <v>234.2400016116033</v>
      </c>
      <c r="Y138" s="14">
        <f t="shared" si="59"/>
        <v>77.007916152811703</v>
      </c>
      <c r="Z138" s="14">
        <f t="shared" si="42"/>
        <v>12.294736747744878</v>
      </c>
      <c r="AA138" s="14">
        <f t="shared" si="43"/>
        <v>4.0419742575015851</v>
      </c>
    </row>
    <row r="139" spans="2:27" x14ac:dyDescent="0.45">
      <c r="B139" s="4">
        <f>Temperaturverlauf!F138-Temperaturverlauf!E138</f>
        <v>6.1935922706751221</v>
      </c>
      <c r="C139" s="4">
        <f t="shared" si="44"/>
        <v>6.1935922706751221</v>
      </c>
      <c r="D139" s="14">
        <f>Temperaturverlauf!E138</f>
        <v>24.984784023518451</v>
      </c>
      <c r="E139">
        <f>Eingabemaske!$B$5</f>
        <v>0.745</v>
      </c>
      <c r="F139">
        <f>IF(Eingabemaske!$B$4="horizontal_Breite",Eingabemaske!$B$6,Eingabemaske!$B$7)</f>
        <v>0.5</v>
      </c>
      <c r="G139" s="4">
        <f>Eingabemaske!B$8/3600*(1/(Eingabemaske!B$11*Eingabemaske!B$10))</f>
        <v>1.7361111111111112E-2</v>
      </c>
      <c r="H139" s="4">
        <f t="shared" si="45"/>
        <v>1.1844319609823428</v>
      </c>
      <c r="I139" s="6">
        <f t="shared" si="46"/>
        <v>1006.3076661067656</v>
      </c>
      <c r="J139" s="12">
        <f t="shared" si="47"/>
        <v>2.6233989996161222E-2</v>
      </c>
      <c r="K139" s="8">
        <f t="shared" si="48"/>
        <v>1.8437432167029727E-2</v>
      </c>
      <c r="L139" s="10">
        <f t="shared" si="49"/>
        <v>1.5574834932718724E-5</v>
      </c>
      <c r="M139" s="10">
        <f t="shared" si="50"/>
        <v>3.3632857952779318E-3</v>
      </c>
      <c r="N139" s="12">
        <f t="shared" si="51"/>
        <v>0.70761984344142692</v>
      </c>
      <c r="O139" s="1">
        <f t="shared" si="52"/>
        <v>0.3981310717457433</v>
      </c>
      <c r="P139" s="12">
        <f t="shared" si="53"/>
        <v>0.34651877842393108</v>
      </c>
      <c r="Q139" s="10">
        <f>((9.807*Eingabemaske!$B$5^3)/(L139)^2)*M139*C139*N139</f>
        <v>246413488.21164817</v>
      </c>
      <c r="R139" s="10">
        <f t="shared" si="54"/>
        <v>557.64421780319935</v>
      </c>
      <c r="S139" s="10">
        <f t="shared" si="55"/>
        <v>98104866.154310569</v>
      </c>
      <c r="T139" s="14">
        <f t="shared" si="56"/>
        <v>245.05332685179152</v>
      </c>
      <c r="U139" s="14">
        <f t="shared" si="57"/>
        <v>80.030914801105851</v>
      </c>
      <c r="V139" s="14">
        <f t="shared" si="58"/>
        <v>13.972689729189925</v>
      </c>
      <c r="W139" s="14">
        <f t="shared" si="40"/>
        <v>5.6253983322685208</v>
      </c>
      <c r="X139" s="14">
        <f t="shared" si="41"/>
        <v>245.07229485386094</v>
      </c>
      <c r="Y139" s="14">
        <f t="shared" si="59"/>
        <v>80.208373873320539</v>
      </c>
      <c r="Z139" s="14">
        <f t="shared" si="42"/>
        <v>12.858448263064922</v>
      </c>
      <c r="AA139" s="14">
        <f t="shared" si="43"/>
        <v>4.2083713556021003</v>
      </c>
    </row>
    <row r="140" spans="2:27" x14ac:dyDescent="0.45">
      <c r="B140" s="4">
        <f>Temperaturverlauf!F139-Temperaturverlauf!E139</f>
        <v>6.9638521002983182</v>
      </c>
      <c r="C140" s="4">
        <f t="shared" si="44"/>
        <v>6.9638521002983182</v>
      </c>
      <c r="D140" s="14">
        <f>Temperaturverlauf!E139</f>
        <v>24.818231922451762</v>
      </c>
      <c r="E140">
        <f>Eingabemaske!$B$5</f>
        <v>0.745</v>
      </c>
      <c r="F140">
        <f>IF(Eingabemaske!$B$4="horizontal_Breite",Eingabemaske!$B$6,Eingabemaske!$B$7)</f>
        <v>0.5</v>
      </c>
      <c r="G140" s="4">
        <f>Eingabemaske!B$8/3600*(1/(Eingabemaske!B$11*Eingabemaske!B$10))</f>
        <v>1.7361111111111112E-2</v>
      </c>
      <c r="H140" s="4">
        <f t="shared" si="45"/>
        <v>1.1850959266701611</v>
      </c>
      <c r="I140" s="6">
        <f t="shared" si="46"/>
        <v>1006.3019135652381</v>
      </c>
      <c r="J140" s="12">
        <f t="shared" si="47"/>
        <v>2.6221556823581595E-2</v>
      </c>
      <c r="K140" s="8">
        <f t="shared" si="48"/>
        <v>1.842935415718799E-2</v>
      </c>
      <c r="L140" s="10">
        <f t="shared" si="49"/>
        <v>1.5559143317581576E-5</v>
      </c>
      <c r="M140" s="10">
        <f t="shared" si="50"/>
        <v>3.3651815282772228E-3</v>
      </c>
      <c r="N140" s="12">
        <f t="shared" si="51"/>
        <v>0.70763452241908098</v>
      </c>
      <c r="O140" s="1">
        <f t="shared" si="52"/>
        <v>0.39813435396777624</v>
      </c>
      <c r="P140" s="12">
        <f t="shared" si="53"/>
        <v>0.3465220064191491</v>
      </c>
      <c r="Q140" s="10">
        <f>((9.807*Eingabemaske!$B$5^3)/(L140)^2)*M140*C140*N140</f>
        <v>277779811.3240276</v>
      </c>
      <c r="R140" s="10">
        <f t="shared" si="54"/>
        <v>558.20138580985372</v>
      </c>
      <c r="S140" s="10">
        <f t="shared" si="55"/>
        <v>110593685.7267825</v>
      </c>
      <c r="T140" s="14">
        <f t="shared" si="56"/>
        <v>255.03935242479665</v>
      </c>
      <c r="U140" s="14">
        <f t="shared" si="57"/>
        <v>82.988752429557096</v>
      </c>
      <c r="V140" s="14">
        <f t="shared" si="58"/>
        <v>13.979765030008753</v>
      </c>
      <c r="W140" s="14">
        <f t="shared" si="40"/>
        <v>5.629696555764192</v>
      </c>
      <c r="X140" s="14">
        <f t="shared" si="41"/>
        <v>255.05689278587482</v>
      </c>
      <c r="Y140" s="14">
        <f t="shared" si="59"/>
        <v>83.154092969500084</v>
      </c>
      <c r="Z140" s="14">
        <f t="shared" si="42"/>
        <v>13.37597761486195</v>
      </c>
      <c r="AA140" s="14">
        <f t="shared" si="43"/>
        <v>4.3608595478262666</v>
      </c>
    </row>
    <row r="141" spans="2:27" x14ac:dyDescent="0.45">
      <c r="B141" s="4">
        <f>Temperaturverlauf!F140-Temperaturverlauf!E140</f>
        <v>7.7266587425219377</v>
      </c>
      <c r="C141" s="4">
        <f t="shared" si="44"/>
        <v>7.7266587425219377</v>
      </c>
      <c r="D141" s="14">
        <f>Temperaturverlauf!E140</f>
        <v>24.620569369082791</v>
      </c>
      <c r="E141">
        <f>Eingabemaske!$B$5</f>
        <v>0.745</v>
      </c>
      <c r="F141">
        <f>IF(Eingabemaske!$B$4="horizontal_Breite",Eingabemaske!$B$6,Eingabemaske!$B$7)</f>
        <v>0.5</v>
      </c>
      <c r="G141" s="4">
        <f>Eingabemaske!B$8/3600*(1/(Eingabemaske!B$11*Eingabemaske!B$10))</f>
        <v>1.7361111111111112E-2</v>
      </c>
      <c r="H141" s="4">
        <f t="shared" si="45"/>
        <v>1.1858848813819522</v>
      </c>
      <c r="I141" s="6">
        <f t="shared" si="46"/>
        <v>1006.2951149130679</v>
      </c>
      <c r="J141" s="12">
        <f t="shared" si="47"/>
        <v>2.6206801244859818E-2</v>
      </c>
      <c r="K141" s="8">
        <f t="shared" si="48"/>
        <v>1.8419767246898471E-2</v>
      </c>
      <c r="L141" s="10">
        <f t="shared" si="49"/>
        <v>1.5540528629916015E-5</v>
      </c>
      <c r="M141" s="10">
        <f t="shared" si="50"/>
        <v>3.3674341634210478E-3</v>
      </c>
      <c r="N141" s="12">
        <f t="shared" si="51"/>
        <v>0.70765188777108134</v>
      </c>
      <c r="O141" s="1">
        <f t="shared" si="52"/>
        <v>0.39813823678148141</v>
      </c>
      <c r="P141" s="12">
        <f t="shared" si="53"/>
        <v>0.34652582508976659</v>
      </c>
      <c r="Q141" s="10">
        <f>((9.807*Eingabemaske!$B$5^3)/(L141)^2)*M141*C141*N141</f>
        <v>309160451.36097598</v>
      </c>
      <c r="R141" s="10">
        <f t="shared" si="54"/>
        <v>558.86371729603582</v>
      </c>
      <c r="S141" s="10">
        <f t="shared" si="55"/>
        <v>123088596.98742592</v>
      </c>
      <c r="T141" s="14">
        <f t="shared" si="56"/>
        <v>264.30356851800934</v>
      </c>
      <c r="U141" s="14">
        <f t="shared" si="57"/>
        <v>85.728106975184417</v>
      </c>
      <c r="V141" s="14">
        <f t="shared" si="58"/>
        <v>13.988170808033908</v>
      </c>
      <c r="W141" s="14">
        <f t="shared" si="40"/>
        <v>5.6348047845936344</v>
      </c>
      <c r="X141" s="14">
        <f t="shared" si="41"/>
        <v>264.31993248653941</v>
      </c>
      <c r="Y141" s="14">
        <f t="shared" si="59"/>
        <v>85.88337740489051</v>
      </c>
      <c r="Z141" s="14">
        <f t="shared" si="42"/>
        <v>13.853959871459008</v>
      </c>
      <c r="AA141" s="14">
        <f t="shared" si="43"/>
        <v>4.5014572037745006</v>
      </c>
    </row>
    <row r="142" spans="2:27" x14ac:dyDescent="0.45">
      <c r="B142" s="4">
        <f>Temperaturverlauf!F141-Temperaturverlauf!E141</f>
        <v>8.4784615590631454</v>
      </c>
      <c r="C142" s="4">
        <f t="shared" si="44"/>
        <v>8.4784615590631454</v>
      </c>
      <c r="D142" s="14">
        <f>Temperaturverlauf!E141</f>
        <v>24.395178424502102</v>
      </c>
      <c r="E142">
        <f>Eingabemaske!$B$5</f>
        <v>0.745</v>
      </c>
      <c r="F142">
        <f>IF(Eingabemaske!$B$4="horizontal_Breite",Eingabemaske!$B$6,Eingabemaske!$B$7)</f>
        <v>0.5</v>
      </c>
      <c r="G142" s="4">
        <f>Eingabemaske!B$8/3600*(1/(Eingabemaske!B$11*Eingabemaske!B$10))</f>
        <v>1.7361111111111112E-2</v>
      </c>
      <c r="H142" s="4">
        <f t="shared" si="45"/>
        <v>1.1867857939917912</v>
      </c>
      <c r="I142" s="6">
        <f t="shared" si="46"/>
        <v>1006.2874001673745</v>
      </c>
      <c r="J142" s="12">
        <f t="shared" si="47"/>
        <v>2.6189975732038847E-2</v>
      </c>
      <c r="K142" s="8">
        <f t="shared" si="48"/>
        <v>1.8408835470854215E-2</v>
      </c>
      <c r="L142" s="10">
        <f t="shared" si="49"/>
        <v>1.551931333672767E-5</v>
      </c>
      <c r="M142" s="10">
        <f t="shared" si="50"/>
        <v>3.3700065123383493E-3</v>
      </c>
      <c r="N142" s="12">
        <f t="shared" si="51"/>
        <v>0.70767162058349242</v>
      </c>
      <c r="O142" s="1">
        <f t="shared" si="52"/>
        <v>0.39814264884054512</v>
      </c>
      <c r="P142" s="12">
        <f t="shared" si="53"/>
        <v>0.34653016427106709</v>
      </c>
      <c r="Q142" s="10">
        <f>((9.807*Eingabemaske!$B$5^3)/(L142)^2)*M142*C142*N142</f>
        <v>340439203.22521406</v>
      </c>
      <c r="R142" s="10">
        <f t="shared" si="54"/>
        <v>559.62040801551132</v>
      </c>
      <c r="S142" s="10">
        <f t="shared" si="55"/>
        <v>135543366.14125139</v>
      </c>
      <c r="T142" s="14">
        <f t="shared" si="56"/>
        <v>272.93328895077281</v>
      </c>
      <c r="U142" s="14">
        <f t="shared" si="57"/>
        <v>88.276003962657924</v>
      </c>
      <c r="V142" s="14">
        <f t="shared" si="58"/>
        <v>13.997767568188971</v>
      </c>
      <c r="W142" s="14">
        <f t="shared" si="40"/>
        <v>5.6406390762352414</v>
      </c>
      <c r="X142" s="14">
        <f t="shared" si="41"/>
        <v>272.94866841305873</v>
      </c>
      <c r="Y142" s="14">
        <f t="shared" si="59"/>
        <v>88.422785483602638</v>
      </c>
      <c r="Z142" s="14">
        <f t="shared" si="42"/>
        <v>14.297038003660653</v>
      </c>
      <c r="AA142" s="14">
        <f t="shared" si="43"/>
        <v>4.6315812119496602</v>
      </c>
    </row>
    <row r="143" spans="2:27" x14ac:dyDescent="0.45">
      <c r="B143" s="4">
        <f>Temperaturverlauf!F142-Temperaturverlauf!E142</f>
        <v>9.2154860399462599</v>
      </c>
      <c r="C143" s="4">
        <f t="shared" si="44"/>
        <v>9.2154860399462599</v>
      </c>
      <c r="D143" s="14">
        <f>Temperaturverlauf!E142</f>
        <v>24.145915590261648</v>
      </c>
      <c r="E143">
        <f>Eingabemaske!$B$5</f>
        <v>0.745</v>
      </c>
      <c r="F143">
        <f>IF(Eingabemaske!$B$4="horizontal_Breite",Eingabemaske!$B$6,Eingabemaske!$B$7)</f>
        <v>0.5</v>
      </c>
      <c r="G143" s="4">
        <f>Eingabemaske!B$8/3600*(1/(Eingabemaske!B$11*Eingabemaske!B$10))</f>
        <v>1.7361111111111112E-2</v>
      </c>
      <c r="H143" s="4">
        <f t="shared" si="45"/>
        <v>1.1877837197325114</v>
      </c>
      <c r="I143" s="6">
        <f t="shared" si="46"/>
        <v>1006.2789150187232</v>
      </c>
      <c r="J143" s="12">
        <f t="shared" si="47"/>
        <v>2.6171368174307961E-2</v>
      </c>
      <c r="K143" s="8">
        <f t="shared" si="48"/>
        <v>1.8396745874774207E-2</v>
      </c>
      <c r="L143" s="10">
        <f t="shared" si="49"/>
        <v>1.5495864493123696E-5</v>
      </c>
      <c r="M143" s="10">
        <f t="shared" si="50"/>
        <v>3.3728559221029449E-3</v>
      </c>
      <c r="N143" s="12">
        <f t="shared" si="51"/>
        <v>0.70769336529317461</v>
      </c>
      <c r="O143" s="1">
        <f t="shared" si="52"/>
        <v>0.39814751060659515</v>
      </c>
      <c r="P143" s="12">
        <f t="shared" si="53"/>
        <v>0.34653494574141086</v>
      </c>
      <c r="Q143" s="10">
        <f>((9.807*Eingabemaske!$B$5^3)/(L143)^2)*M143*C143*N143</f>
        <v>371479226.99346942</v>
      </c>
      <c r="R143" s="10">
        <f t="shared" si="54"/>
        <v>560.4590419037379</v>
      </c>
      <c r="S143" s="10">
        <f t="shared" si="55"/>
        <v>147903529.46951213</v>
      </c>
      <c r="T143" s="14">
        <f t="shared" si="56"/>
        <v>280.98939698355139</v>
      </c>
      <c r="U143" s="14">
        <f t="shared" si="57"/>
        <v>90.651358473676922</v>
      </c>
      <c r="V143" s="14">
        <f t="shared" si="58"/>
        <v>14.008395479460352</v>
      </c>
      <c r="W143" s="14">
        <f t="shared" si="40"/>
        <v>5.6471030824845823</v>
      </c>
      <c r="X143" s="14">
        <f t="shared" si="41"/>
        <v>281.00394271232352</v>
      </c>
      <c r="Y143" s="14">
        <f t="shared" si="59"/>
        <v>90.790905576442938</v>
      </c>
      <c r="Z143" s="14">
        <f t="shared" si="42"/>
        <v>14.708515286312723</v>
      </c>
      <c r="AA143" s="14">
        <f t="shared" si="43"/>
        <v>4.7522444334398362</v>
      </c>
    </row>
    <row r="144" spans="2:27" x14ac:dyDescent="0.45">
      <c r="B144" s="4">
        <f>Temperaturverlauf!F143-Temperaturverlauf!E143</f>
        <v>9.9338095656255412</v>
      </c>
      <c r="C144" s="4">
        <f t="shared" si="44"/>
        <v>9.9338095656255412</v>
      </c>
      <c r="D144" s="14">
        <f>Temperaturverlauf!E143</f>
        <v>23.877045822563989</v>
      </c>
      <c r="E144">
        <f>Eingabemaske!$B$5</f>
        <v>0.745</v>
      </c>
      <c r="F144">
        <f>IF(Eingabemaske!$B$4="horizontal_Breite",Eingabemaske!$B$6,Eingabemaske!$B$7)</f>
        <v>0.5</v>
      </c>
      <c r="G144" s="4">
        <f>Eingabemaske!B$8/3600*(1/(Eingabemaske!B$11*Eingabemaske!B$10))</f>
        <v>1.7361111111111112E-2</v>
      </c>
      <c r="H144" s="4">
        <f t="shared" si="45"/>
        <v>1.1888620242149053</v>
      </c>
      <c r="I144" s="6">
        <f t="shared" si="46"/>
        <v>1006.269817405239</v>
      </c>
      <c r="J144" s="12">
        <f t="shared" si="47"/>
        <v>2.6151296952138924E-2</v>
      </c>
      <c r="K144" s="8">
        <f t="shared" si="48"/>
        <v>1.8383705314999235E-2</v>
      </c>
      <c r="L144" s="10">
        <f t="shared" si="49"/>
        <v>1.5470587199936003E-5</v>
      </c>
      <c r="M144" s="10">
        <f t="shared" si="50"/>
        <v>3.3759349133257554E-3</v>
      </c>
      <c r="N144" s="12">
        <f t="shared" si="51"/>
        <v>0.70771673763592702</v>
      </c>
      <c r="O144" s="1">
        <f t="shared" si="52"/>
        <v>0.39815273612954288</v>
      </c>
      <c r="P144" s="12">
        <f t="shared" si="53"/>
        <v>0.34654008497292121</v>
      </c>
      <c r="Q144" s="10">
        <f>((9.807*Eingabemaske!$B$5^3)/(L144)^2)*M144*C144*N144</f>
        <v>402124708.88692796</v>
      </c>
      <c r="R144" s="10">
        <f t="shared" si="54"/>
        <v>561.36576779587858</v>
      </c>
      <c r="S144" s="10">
        <f t="shared" si="55"/>
        <v>160107053.10862628</v>
      </c>
      <c r="T144" s="14">
        <f t="shared" si="56"/>
        <v>288.5142319272714</v>
      </c>
      <c r="U144" s="14">
        <f t="shared" si="57"/>
        <v>92.867408359849406</v>
      </c>
      <c r="V144" s="14">
        <f t="shared" si="58"/>
        <v>14.019876818926663</v>
      </c>
      <c r="W144" s="14">
        <f t="shared" si="40"/>
        <v>5.6540894640432224</v>
      </c>
      <c r="X144" s="14">
        <f t="shared" si="41"/>
        <v>288.5280652317856</v>
      </c>
      <c r="Y144" s="14">
        <f t="shared" si="59"/>
        <v>93.00073938456859</v>
      </c>
      <c r="Z144" s="14">
        <f t="shared" si="42"/>
        <v>15.090766225805071</v>
      </c>
      <c r="AA144" s="14">
        <f t="shared" si="43"/>
        <v>4.8641799048286698</v>
      </c>
    </row>
    <row r="145" spans="2:27" x14ac:dyDescent="0.45">
      <c r="B145" s="4">
        <f>Temperaturverlauf!F144-Temperaturverlauf!E144</f>
        <v>10.629440717819527</v>
      </c>
      <c r="C145" s="4">
        <f t="shared" si="44"/>
        <v>10.629440717819527</v>
      </c>
      <c r="D145" s="14">
        <f>Temperaturverlauf!E144</f>
        <v>23.593169557679225</v>
      </c>
      <c r="E145">
        <f>Eingabemaske!$B$5</f>
        <v>0.745</v>
      </c>
      <c r="F145">
        <f>IF(Eingabemaske!$B$4="horizontal_Breite",Eingabemaske!$B$6,Eingabemaske!$B$7)</f>
        <v>0.5</v>
      </c>
      <c r="G145" s="4">
        <f>Eingabemaske!B$8/3600*(1/(Eingabemaske!B$11*Eingabemaske!B$10))</f>
        <v>1.7361111111111112E-2</v>
      </c>
      <c r="H145" s="4">
        <f t="shared" si="45"/>
        <v>1.1900026381645834</v>
      </c>
      <c r="I145" s="6">
        <f t="shared" si="46"/>
        <v>1006.2602739409607</v>
      </c>
      <c r="J145" s="12">
        <f t="shared" si="47"/>
        <v>2.6130105489707841E-2</v>
      </c>
      <c r="K145" s="8">
        <f t="shared" si="48"/>
        <v>1.8369936919122584E-2</v>
      </c>
      <c r="L145" s="10">
        <f t="shared" si="49"/>
        <v>1.5443917411790891E-5</v>
      </c>
      <c r="M145" s="10">
        <f t="shared" si="50"/>
        <v>3.379191906047001E-3</v>
      </c>
      <c r="N145" s="12">
        <f t="shared" si="51"/>
        <v>0.70774133226914937</v>
      </c>
      <c r="O145" s="1">
        <f t="shared" si="52"/>
        <v>0.39815823475472195</v>
      </c>
      <c r="P145" s="12">
        <f t="shared" si="53"/>
        <v>0.34654549281021046</v>
      </c>
      <c r="Q145" s="10">
        <f>((9.807*Eingabemaske!$B$5^3)/(L145)^2)*M145*C145*N145</f>
        <v>432203104.60678422</v>
      </c>
      <c r="R145" s="10">
        <f t="shared" si="54"/>
        <v>562.32550265821681</v>
      </c>
      <c r="S145" s="10">
        <f t="shared" si="55"/>
        <v>172085225.18574765</v>
      </c>
      <c r="T145" s="14">
        <f t="shared" si="56"/>
        <v>295.53683261767003</v>
      </c>
      <c r="U145" s="14">
        <f t="shared" si="57"/>
        <v>94.933326334308703</v>
      </c>
      <c r="V145" s="14">
        <f t="shared" si="58"/>
        <v>14.032018734267281</v>
      </c>
      <c r="W145" s="14">
        <f t="shared" si="40"/>
        <v>5.661481506033458</v>
      </c>
      <c r="X145" s="14">
        <f t="shared" si="41"/>
        <v>295.55005308600687</v>
      </c>
      <c r="Y145" s="14">
        <f t="shared" si="59"/>
        <v>95.06128416218435</v>
      </c>
      <c r="Z145" s="14">
        <f t="shared" si="42"/>
        <v>15.445508129252223</v>
      </c>
      <c r="AA145" s="14">
        <f t="shared" si="43"/>
        <v>4.9679227662899406</v>
      </c>
    </row>
    <row r="146" spans="2:27" x14ac:dyDescent="0.45">
      <c r="B146" s="4">
        <f>Temperaturverlauf!F145-Temperaturverlauf!E145</f>
        <v>10.418530295962121</v>
      </c>
      <c r="C146" s="4">
        <f t="shared" si="44"/>
        <v>10.418530295962121</v>
      </c>
      <c r="D146" s="14">
        <f>Temperaturverlauf!E145</f>
        <v>23.299143997204894</v>
      </c>
      <c r="E146">
        <f>Eingabemaske!$B$5</f>
        <v>0.745</v>
      </c>
      <c r="F146">
        <f>IF(Eingabemaske!$B$4="horizontal_Breite",Eingabemaske!$B$6,Eingabemaske!$B$7)</f>
        <v>0.5</v>
      </c>
      <c r="G146" s="4">
        <f>Eingabemaske!B$8/3600*(1/(Eingabemaske!B$11*Eingabemaske!B$10))</f>
        <v>1.7361111111111112E-2</v>
      </c>
      <c r="H146" s="4">
        <f t="shared" si="45"/>
        <v>1.191186340533376</v>
      </c>
      <c r="I146" s="6">
        <f t="shared" si="46"/>
        <v>1006.2504563187919</v>
      </c>
      <c r="J146" s="12">
        <f t="shared" si="47"/>
        <v>2.6108156378812291E-2</v>
      </c>
      <c r="K146" s="8">
        <f t="shared" si="48"/>
        <v>1.8355676268215021E-2</v>
      </c>
      <c r="L146" s="10">
        <f t="shared" si="49"/>
        <v>1.5416314235917566E-5</v>
      </c>
      <c r="M146" s="10">
        <f t="shared" si="50"/>
        <v>3.3825720268410571E-3</v>
      </c>
      <c r="N146" s="12">
        <f t="shared" si="51"/>
        <v>0.7077667298355812</v>
      </c>
      <c r="O146" s="1">
        <f t="shared" si="52"/>
        <v>0.39816391270446844</v>
      </c>
      <c r="P146" s="12">
        <f t="shared" si="53"/>
        <v>0.3465510770256669</v>
      </c>
      <c r="Q146" s="10">
        <f>((9.807*Eingabemaske!$B$5^3)/(L146)^2)*M146*C146*N146</f>
        <v>425586203.87201542</v>
      </c>
      <c r="R146" s="10">
        <f t="shared" si="54"/>
        <v>563.32216012787683</v>
      </c>
      <c r="S146" s="10">
        <f t="shared" si="55"/>
        <v>169453068.12672326</v>
      </c>
      <c r="T146" s="14">
        <f t="shared" si="56"/>
        <v>294.02227382655593</v>
      </c>
      <c r="U146" s="14">
        <f t="shared" si="57"/>
        <v>94.48801406388128</v>
      </c>
      <c r="V146" s="14">
        <f t="shared" si="58"/>
        <v>14.044616296040338</v>
      </c>
      <c r="W146" s="14">
        <f t="shared" si="40"/>
        <v>5.6691549216698771</v>
      </c>
      <c r="X146" s="14">
        <f t="shared" si="41"/>
        <v>294.0356694157453</v>
      </c>
      <c r="Y146" s="14">
        <f t="shared" si="59"/>
        <v>94.617550926674539</v>
      </c>
      <c r="Z146" s="14">
        <f t="shared" si="42"/>
        <v>15.353458476110065</v>
      </c>
      <c r="AA146" s="14">
        <f t="shared" si="43"/>
        <v>4.9405796315477097</v>
      </c>
    </row>
    <row r="147" spans="2:27" x14ac:dyDescent="0.45">
      <c r="B147" s="4">
        <f>Temperaturverlauf!F146-Temperaturverlauf!E146</f>
        <v>10.224952529269942</v>
      </c>
      <c r="C147" s="4">
        <f t="shared" si="44"/>
        <v>10.224952529269942</v>
      </c>
      <c r="D147" s="14">
        <f>Temperaturverlauf!E146</f>
        <v>23</v>
      </c>
      <c r="E147">
        <f>Eingabemaske!$B$5</f>
        <v>0.745</v>
      </c>
      <c r="F147">
        <f>IF(Eingabemaske!$B$4="horizontal_Breite",Eingabemaske!$B$6,Eingabemaske!$B$7)</f>
        <v>0.5</v>
      </c>
      <c r="G147" s="4">
        <f>Eingabemaske!B$8/3600*(1/(Eingabemaske!B$11*Eingabemaske!B$10))</f>
        <v>1.7361111111111112E-2</v>
      </c>
      <c r="H147" s="4">
        <f t="shared" si="45"/>
        <v>1.192393066931797</v>
      </c>
      <c r="I147" s="6">
        <f t="shared" si="46"/>
        <v>1006.2405378004402</v>
      </c>
      <c r="J147" s="12">
        <f t="shared" si="47"/>
        <v>2.6085825174825144E-2</v>
      </c>
      <c r="K147" s="8">
        <f t="shared" si="48"/>
        <v>1.8341167365967369E-2</v>
      </c>
      <c r="L147" s="10">
        <f t="shared" si="49"/>
        <v>1.5388251871107622E-5</v>
      </c>
      <c r="M147" s="10">
        <f t="shared" si="50"/>
        <v>3.3860179885086268E-3</v>
      </c>
      <c r="N147" s="12">
        <f t="shared" si="51"/>
        <v>0.70779250337714583</v>
      </c>
      <c r="O147" s="1">
        <f t="shared" si="52"/>
        <v>0.39816967451369656</v>
      </c>
      <c r="P147" s="12">
        <f t="shared" si="53"/>
        <v>0.34655674373120116</v>
      </c>
      <c r="Q147" s="10">
        <f>((9.807*Eingabemaske!$B$5^3)/(L147)^2)*M147*C147*N147</f>
        <v>419645858.30422539</v>
      </c>
      <c r="R147" s="10">
        <f t="shared" si="54"/>
        <v>564.33890248265641</v>
      </c>
      <c r="S147" s="10">
        <f t="shared" si="55"/>
        <v>167090254.81201425</v>
      </c>
      <c r="T147" s="14">
        <f t="shared" si="56"/>
        <v>292.6492801082415</v>
      </c>
      <c r="U147" s="14">
        <f t="shared" si="57"/>
        <v>94.084246094721266</v>
      </c>
      <c r="V147" s="14">
        <f t="shared" si="58"/>
        <v>14.057455804714957</v>
      </c>
      <c r="W147" s="14">
        <f t="shared" si="40"/>
        <v>5.6769798265207836</v>
      </c>
      <c r="X147" s="14">
        <f t="shared" si="41"/>
        <v>292.66284144758339</v>
      </c>
      <c r="Y147" s="14">
        <f t="shared" si="59"/>
        <v>94.215278617378274</v>
      </c>
      <c r="Z147" s="14">
        <f t="shared" si="42"/>
        <v>15.268703434338461</v>
      </c>
      <c r="AA147" s="14">
        <f t="shared" si="43"/>
        <v>4.9153665736207426</v>
      </c>
    </row>
    <row r="148" spans="2:27" x14ac:dyDescent="0.45">
      <c r="B148" s="4">
        <f>Temperaturverlauf!F147-Temperaturverlauf!E147</f>
        <v>10.042595445040799</v>
      </c>
      <c r="C148" s="4">
        <f t="shared" si="44"/>
        <v>10.042595445040799</v>
      </c>
      <c r="D148" s="14">
        <f>Temperaturverlauf!E147</f>
        <v>22.70085600279511</v>
      </c>
      <c r="E148">
        <f>Eingabemaske!$B$5</f>
        <v>0.745</v>
      </c>
      <c r="F148">
        <f>IF(Eingabemaske!$B$4="horizontal_Breite",Eingabemaske!$B$6,Eingabemaske!$B$7)</f>
        <v>0.5</v>
      </c>
      <c r="G148" s="4">
        <f>Eingabemaske!B$8/3600*(1/(Eingabemaske!B$11*Eingabemaske!B$10))</f>
        <v>1.7361111111111112E-2</v>
      </c>
      <c r="H148" s="4">
        <f t="shared" si="45"/>
        <v>1.193602239547088</v>
      </c>
      <c r="I148" s="6">
        <f t="shared" si="46"/>
        <v>1006.23068989237</v>
      </c>
      <c r="J148" s="12">
        <f t="shared" si="47"/>
        <v>2.6063493970837993E-2</v>
      </c>
      <c r="K148" s="8">
        <f t="shared" si="48"/>
        <v>1.8326658463719718E-2</v>
      </c>
      <c r="L148" s="10">
        <f t="shared" si="49"/>
        <v>1.5360211341379261E-5</v>
      </c>
      <c r="M148" s="10">
        <f t="shared" si="50"/>
        <v>3.3894710314818057E-3</v>
      </c>
      <c r="N148" s="12">
        <f t="shared" si="51"/>
        <v>0.70781822414354889</v>
      </c>
      <c r="O148" s="1">
        <f t="shared" si="52"/>
        <v>0.39817542432939473</v>
      </c>
      <c r="P148" s="12">
        <f t="shared" si="53"/>
        <v>0.34656239865622007</v>
      </c>
      <c r="Q148" s="10">
        <f>((9.807*Eingabemaske!$B$5^3)/(L148)^2)*M148*C148*N148</f>
        <v>414104782.13116884</v>
      </c>
      <c r="R148" s="10">
        <f t="shared" si="54"/>
        <v>565.35841338099851</v>
      </c>
      <c r="S148" s="10">
        <f t="shared" si="55"/>
        <v>164886347.34190971</v>
      </c>
      <c r="T148" s="14">
        <f t="shared" si="56"/>
        <v>291.35690749400294</v>
      </c>
      <c r="U148" s="14">
        <f t="shared" si="57"/>
        <v>93.704116050631839</v>
      </c>
      <c r="V148" s="14">
        <f t="shared" si="58"/>
        <v>14.070318310515347</v>
      </c>
      <c r="W148" s="14">
        <f t="shared" si="40"/>
        <v>5.6848228603764168</v>
      </c>
      <c r="X148" s="14">
        <f t="shared" si="41"/>
        <v>291.37062967979989</v>
      </c>
      <c r="Y148" s="14">
        <f t="shared" si="59"/>
        <v>93.83659996963641</v>
      </c>
      <c r="Z148" s="14">
        <f t="shared" si="42"/>
        <v>15.188273299877467</v>
      </c>
      <c r="AA148" s="14">
        <f t="shared" si="43"/>
        <v>4.8914193151051109</v>
      </c>
    </row>
    <row r="149" spans="2:27" x14ac:dyDescent="0.45">
      <c r="B149" s="4">
        <f>Temperaturverlauf!F148-Temperaturverlauf!E148</f>
        <v>9.865673480948427</v>
      </c>
      <c r="C149" s="4">
        <f t="shared" si="44"/>
        <v>9.865673480948427</v>
      </c>
      <c r="D149" s="14">
        <f>Temperaturverlauf!E148</f>
        <v>22.406830442320778</v>
      </c>
      <c r="E149">
        <f>Eingabemaske!$B$5</f>
        <v>0.745</v>
      </c>
      <c r="F149">
        <f>IF(Eingabemaske!$B$4="horizontal_Breite",Eingabemaske!$B$6,Eingabemaske!$B$7)</f>
        <v>0.5</v>
      </c>
      <c r="G149" s="4">
        <f>Eingabemaske!B$8/3600*(1/(Eingabemaske!B$11*Eingabemaske!B$10))</f>
        <v>1.7361111111111112E-2</v>
      </c>
      <c r="H149" s="4">
        <f t="shared" si="45"/>
        <v>1.1947931138897654</v>
      </c>
      <c r="I149" s="6">
        <f t="shared" si="46"/>
        <v>1006.2210792891007</v>
      </c>
      <c r="J149" s="12">
        <f t="shared" si="47"/>
        <v>2.6041544859942447E-2</v>
      </c>
      <c r="K149" s="8">
        <f t="shared" si="48"/>
        <v>1.8312397812812152E-2</v>
      </c>
      <c r="L149" s="10">
        <f t="shared" si="49"/>
        <v>1.5332672179823326E-5</v>
      </c>
      <c r="M149" s="10">
        <f t="shared" si="50"/>
        <v>3.3928719136994026E-3</v>
      </c>
      <c r="N149" s="12">
        <f t="shared" si="51"/>
        <v>0.70784346694855316</v>
      </c>
      <c r="O149" s="1">
        <f t="shared" si="52"/>
        <v>0.39818106710821766</v>
      </c>
      <c r="P149" s="12">
        <f t="shared" si="53"/>
        <v>0.34656794832543875</v>
      </c>
      <c r="Q149" s="10">
        <f>((9.807*Eingabemaske!$B$5^3)/(L149)^2)*M149*C149*N149</f>
        <v>408696316.33829588</v>
      </c>
      <c r="R149" s="10">
        <f t="shared" si="54"/>
        <v>566.36318785402284</v>
      </c>
      <c r="S149" s="10">
        <f t="shared" si="55"/>
        <v>162735135.36278033</v>
      </c>
      <c r="T149" s="14">
        <f t="shared" si="56"/>
        <v>290.08428110956265</v>
      </c>
      <c r="U149" s="14">
        <f t="shared" si="57"/>
        <v>93.329723181730188</v>
      </c>
      <c r="V149" s="14">
        <f t="shared" si="58"/>
        <v>14.082983296771125</v>
      </c>
      <c r="W149" s="14">
        <f t="shared" si="40"/>
        <v>5.6925494279235123</v>
      </c>
      <c r="X149" s="14">
        <f t="shared" si="41"/>
        <v>290.09816404493779</v>
      </c>
      <c r="Y149" s="14">
        <f t="shared" si="59"/>
        <v>93.463656132620187</v>
      </c>
      <c r="Z149" s="14">
        <f t="shared" si="42"/>
        <v>15.109208705526381</v>
      </c>
      <c r="AA149" s="14">
        <f t="shared" si="43"/>
        <v>4.8678759879037274</v>
      </c>
    </row>
    <row r="150" spans="2:27" x14ac:dyDescent="0.45">
      <c r="B150" s="4">
        <f>Temperaturverlauf!F149-Temperaturverlauf!E149</f>
        <v>9.6887923004127856</v>
      </c>
      <c r="C150" s="4">
        <f t="shared" si="44"/>
        <v>9.6887923004127856</v>
      </c>
      <c r="D150" s="14">
        <f>Temperaturverlauf!E149</f>
        <v>22.122954177436011</v>
      </c>
      <c r="E150">
        <f>Eingabemaske!$B$5</f>
        <v>0.745</v>
      </c>
      <c r="F150">
        <f>IF(Eingabemaske!$B$4="horizontal_Breite",Eingabemaske!$B$6,Eingabemaske!$B$7)</f>
        <v>0.5</v>
      </c>
      <c r="G150" s="4">
        <f>Eingabemaske!B$8/3600*(1/(Eingabemaske!B$11*Eingabemaske!B$10))</f>
        <v>1.7361111111111112E-2</v>
      </c>
      <c r="H150" s="4">
        <f t="shared" si="45"/>
        <v>1.1959451368911627</v>
      </c>
      <c r="I150" s="6">
        <f t="shared" si="46"/>
        <v>1006.2118651444217</v>
      </c>
      <c r="J150" s="12">
        <f t="shared" si="47"/>
        <v>2.6020353397511364E-2</v>
      </c>
      <c r="K150" s="8">
        <f t="shared" si="48"/>
        <v>1.82986294169355E-2</v>
      </c>
      <c r="L150" s="10">
        <f t="shared" si="49"/>
        <v>1.5306104214831496E-5</v>
      </c>
      <c r="M150" s="10">
        <f t="shared" si="50"/>
        <v>3.3961619333403555E-3</v>
      </c>
      <c r="N150" s="12">
        <f t="shared" si="51"/>
        <v>0.70786781529208209</v>
      </c>
      <c r="O150" s="1">
        <f t="shared" si="52"/>
        <v>0.39818650976095837</v>
      </c>
      <c r="P150" s="12">
        <f t="shared" si="53"/>
        <v>0.34657330118450791</v>
      </c>
      <c r="Q150" s="10">
        <f>((9.807*Eingabemaske!$B$5^3)/(L150)^2)*M150*C150*N150</f>
        <v>403167823.3834461</v>
      </c>
      <c r="R150" s="10">
        <f t="shared" si="54"/>
        <v>567.33583514031466</v>
      </c>
      <c r="S150" s="10">
        <f t="shared" si="55"/>
        <v>160535988.44097689</v>
      </c>
      <c r="T150" s="14">
        <f t="shared" si="56"/>
        <v>288.77165052163571</v>
      </c>
      <c r="U150" s="14">
        <f t="shared" si="57"/>
        <v>92.943484061483716</v>
      </c>
      <c r="V150" s="14">
        <f t="shared" si="58"/>
        <v>14.09523246996282</v>
      </c>
      <c r="W150" s="14">
        <f t="shared" si="40"/>
        <v>5.7000260234942033</v>
      </c>
      <c r="X150" s="14">
        <f t="shared" si="41"/>
        <v>288.78569915543653</v>
      </c>
      <c r="Y150" s="14">
        <f t="shared" si="59"/>
        <v>93.07890748797773</v>
      </c>
      <c r="Z150" s="14">
        <f t="shared" si="42"/>
        <v>15.028611896343715</v>
      </c>
      <c r="AA150" s="14">
        <f t="shared" si="43"/>
        <v>4.8438921333828944</v>
      </c>
    </row>
    <row r="151" spans="2:27" x14ac:dyDescent="0.45">
      <c r="B151" s="4">
        <f>Temperaturverlauf!F150-Temperaturverlauf!E150</f>
        <v>9.5070095867402458</v>
      </c>
      <c r="C151" s="4">
        <f t="shared" si="44"/>
        <v>9.5070095867402458</v>
      </c>
      <c r="D151" s="14">
        <f>Temperaturverlauf!E150</f>
        <v>21.854084409738356</v>
      </c>
      <c r="E151">
        <f>Eingabemaske!$B$5</f>
        <v>0.745</v>
      </c>
      <c r="F151">
        <f>IF(Eingabemaske!$B$4="horizontal_Breite",Eingabemaske!$B$6,Eingabemaske!$B$7)</f>
        <v>0.5</v>
      </c>
      <c r="G151" s="4">
        <f>Eingabemaske!B$8/3600*(1/(Eingabemaske!B$11*Eingabemaske!B$10))</f>
        <v>1.7361111111111112E-2</v>
      </c>
      <c r="H151" s="4">
        <f t="shared" si="45"/>
        <v>1.1970383101029913</v>
      </c>
      <c r="I151" s="6">
        <f t="shared" si="46"/>
        <v>1006.203196708758</v>
      </c>
      <c r="J151" s="12">
        <f t="shared" si="47"/>
        <v>2.6000282175342324E-2</v>
      </c>
      <c r="K151" s="8">
        <f t="shared" si="48"/>
        <v>1.8285588857160532E-2</v>
      </c>
      <c r="L151" s="10">
        <f t="shared" si="49"/>
        <v>1.5280959603721066E-5</v>
      </c>
      <c r="M151" s="10">
        <f t="shared" si="50"/>
        <v>3.3992839665699785E-3</v>
      </c>
      <c r="N151" s="12">
        <f t="shared" si="51"/>
        <v>0.70789086647990818</v>
      </c>
      <c r="O151" s="1">
        <f t="shared" si="52"/>
        <v>0.39819166229574959</v>
      </c>
      <c r="P151" s="12">
        <f t="shared" si="53"/>
        <v>0.34657836872444897</v>
      </c>
      <c r="Q151" s="10">
        <f>((9.807*Eingabemaske!$B$5^3)/(L151)^2)*M151*C151*N151</f>
        <v>397284320.16155058</v>
      </c>
      <c r="R151" s="10">
        <f t="shared" si="54"/>
        <v>568.25938908214675</v>
      </c>
      <c r="S151" s="10">
        <f t="shared" si="55"/>
        <v>158195303.84916461</v>
      </c>
      <c r="T151" s="14">
        <f t="shared" si="56"/>
        <v>287.36130152650452</v>
      </c>
      <c r="U151" s="14">
        <f t="shared" si="57"/>
        <v>92.528400842004004</v>
      </c>
      <c r="V151" s="14">
        <f t="shared" si="58"/>
        <v>14.106853592403359</v>
      </c>
      <c r="W151" s="14">
        <f t="shared" si="40"/>
        <v>5.7071225994532364</v>
      </c>
      <c r="X151" s="14">
        <f t="shared" si="41"/>
        <v>287.37552602532764</v>
      </c>
      <c r="Y151" s="14">
        <f t="shared" si="59"/>
        <v>92.665401310129823</v>
      </c>
      <c r="Z151" s="14">
        <f t="shared" si="42"/>
        <v>14.9436895338919</v>
      </c>
      <c r="AA151" s="14">
        <f t="shared" si="43"/>
        <v>4.8186531639094232</v>
      </c>
    </row>
    <row r="152" spans="2:27" x14ac:dyDescent="0.45">
      <c r="B152" s="4">
        <f>Temperaturverlauf!F151-Temperaturverlauf!E151</f>
        <v>9.3158904451105968</v>
      </c>
      <c r="C152" s="4">
        <f t="shared" si="44"/>
        <v>9.3158904451105968</v>
      </c>
      <c r="D152" s="14">
        <f>Temperaturverlauf!E151</f>
        <v>21.604821575497898</v>
      </c>
      <c r="E152">
        <f>Eingabemaske!$B$5</f>
        <v>0.745</v>
      </c>
      <c r="F152">
        <f>IF(Eingabemaske!$B$4="horizontal_Breite",Eingabemaske!$B$6,Eingabemaske!$B$7)</f>
        <v>0.5</v>
      </c>
      <c r="G152" s="4">
        <f>Eingabemaske!B$8/3600*(1/(Eingabemaske!B$11*Eingabemaske!B$10))</f>
        <v>1.7361111111111112E-2</v>
      </c>
      <c r="H152" s="4">
        <f t="shared" si="45"/>
        <v>1.1980535510794283</v>
      </c>
      <c r="I152" s="6">
        <f t="shared" si="46"/>
        <v>1006.1952113484953</v>
      </c>
      <c r="J152" s="12">
        <f t="shared" si="47"/>
        <v>2.5981674617611437E-2</v>
      </c>
      <c r="K152" s="8">
        <f t="shared" si="48"/>
        <v>1.827349926108052E-2</v>
      </c>
      <c r="L152" s="10">
        <f t="shared" si="49"/>
        <v>1.5257665248222211E-5</v>
      </c>
      <c r="M152" s="10">
        <f t="shared" si="50"/>
        <v>3.4021835005078054E-3</v>
      </c>
      <c r="N152" s="12">
        <f t="shared" si="51"/>
        <v>0.70791223693442651</v>
      </c>
      <c r="O152" s="1">
        <f t="shared" si="52"/>
        <v>0.3981964390033173</v>
      </c>
      <c r="P152" s="12">
        <f t="shared" si="53"/>
        <v>0.34658306664749772</v>
      </c>
      <c r="Q152" s="10">
        <f>((9.807*Eingabemaske!$B$5^3)/(L152)^2)*M152*C152*N152</f>
        <v>390832216.11618447</v>
      </c>
      <c r="R152" s="10">
        <f t="shared" si="54"/>
        <v>569.11762000753492</v>
      </c>
      <c r="S152" s="10">
        <f t="shared" si="55"/>
        <v>155627996.70523956</v>
      </c>
      <c r="T152" s="14">
        <f t="shared" si="56"/>
        <v>285.79831374324311</v>
      </c>
      <c r="U152" s="14">
        <f t="shared" si="57"/>
        <v>92.068282958641547</v>
      </c>
      <c r="V152" s="14">
        <f t="shared" si="58"/>
        <v>14.117644286993643</v>
      </c>
      <c r="W152" s="14">
        <f t="shared" si="40"/>
        <v>5.7137149326936756</v>
      </c>
      <c r="X152" s="14">
        <f t="shared" si="41"/>
        <v>285.81272963424772</v>
      </c>
      <c r="Y152" s="14">
        <f t="shared" si="59"/>
        <v>92.206993187430186</v>
      </c>
      <c r="Z152" s="14">
        <f t="shared" si="42"/>
        <v>14.851786685856748</v>
      </c>
      <c r="AA152" s="14">
        <f t="shared" si="43"/>
        <v>4.7913841889282516</v>
      </c>
    </row>
    <row r="153" spans="2:27" x14ac:dyDescent="0.45">
      <c r="B153" s="4">
        <f>Temperaturverlauf!F152-Temperaturverlauf!E152</f>
        <v>9.1115561843384363</v>
      </c>
      <c r="C153" s="4">
        <f t="shared" si="44"/>
        <v>9.1115561843384363</v>
      </c>
      <c r="D153" s="14">
        <f>Temperaturverlauf!E152</f>
        <v>21.379430630917209</v>
      </c>
      <c r="E153">
        <f>Eingabemaske!$B$5</f>
        <v>0.745</v>
      </c>
      <c r="F153">
        <f>IF(Eingabemaske!$B$4="horizontal_Breite",Eingabemaske!$B$6,Eingabemaske!$B$7)</f>
        <v>0.5</v>
      </c>
      <c r="G153" s="4">
        <f>Eingabemaske!B$8/3600*(1/(Eingabemaske!B$11*Eingabemaske!B$10))</f>
        <v>1.7361111111111112E-2</v>
      </c>
      <c r="H153" s="4">
        <f t="shared" si="45"/>
        <v>1.1989730455055632</v>
      </c>
      <c r="I153" s="6">
        <f t="shared" si="46"/>
        <v>1006.1880329420843</v>
      </c>
      <c r="J153" s="12">
        <f t="shared" si="47"/>
        <v>2.5964849104790466E-2</v>
      </c>
      <c r="K153" s="8">
        <f t="shared" si="48"/>
        <v>1.8262567485036268E-2</v>
      </c>
      <c r="L153" s="10">
        <f t="shared" si="49"/>
        <v>1.5236615713128861E-5</v>
      </c>
      <c r="M153" s="10">
        <f t="shared" si="50"/>
        <v>3.4048096401201509E-3</v>
      </c>
      <c r="N153" s="12">
        <f t="shared" si="51"/>
        <v>0.70793156780762223</v>
      </c>
      <c r="O153" s="1">
        <f t="shared" si="52"/>
        <v>0.3982007597092122</v>
      </c>
      <c r="P153" s="12">
        <f t="shared" si="53"/>
        <v>0.34658731609886478</v>
      </c>
      <c r="Q153" s="10">
        <f>((9.807*Eingabemaske!$B$5^3)/(L153)^2)*M153*C153*N153</f>
        <v>383622999.88947117</v>
      </c>
      <c r="R153" s="10">
        <f t="shared" si="54"/>
        <v>569.89534136711279</v>
      </c>
      <c r="S153" s="10">
        <f t="shared" si="55"/>
        <v>152758969.99791446</v>
      </c>
      <c r="T153" s="14">
        <f t="shared" si="56"/>
        <v>284.03116392334056</v>
      </c>
      <c r="U153" s="14">
        <f t="shared" si="57"/>
        <v>91.547922379501927</v>
      </c>
      <c r="V153" s="14">
        <f t="shared" si="58"/>
        <v>14.127415738276875</v>
      </c>
      <c r="W153" s="14">
        <f t="shared" si="40"/>
        <v>5.7196869396235588</v>
      </c>
      <c r="X153" s="14">
        <f t="shared" si="41"/>
        <v>284.04579224643021</v>
      </c>
      <c r="Y153" s="14">
        <f t="shared" si="59"/>
        <v>91.688522305064069</v>
      </c>
      <c r="Z153" s="14">
        <f t="shared" si="42"/>
        <v>14.750412269058444</v>
      </c>
      <c r="AA153" s="14">
        <f t="shared" si="43"/>
        <v>4.7613572925844068</v>
      </c>
    </row>
    <row r="154" spans="2:27" x14ac:dyDescent="0.45">
      <c r="B154" s="4">
        <f>Temperaturverlauf!F153-Temperaturverlauf!E153</f>
        <v>8.890725413526944</v>
      </c>
      <c r="C154" s="4">
        <f t="shared" si="44"/>
        <v>8.890725413526944</v>
      </c>
      <c r="D154" s="14">
        <f>Temperaturverlauf!E153</f>
        <v>21.181768077548242</v>
      </c>
      <c r="E154">
        <f>Eingabemaske!$B$5</f>
        <v>0.745</v>
      </c>
      <c r="F154">
        <f>IF(Eingabemaske!$B$4="horizontal_Breite",Eingabemaske!$B$6,Eingabemaske!$B$7)</f>
        <v>0.5</v>
      </c>
      <c r="G154" s="4">
        <f>Eingabemaske!B$8/3600*(1/(Eingabemaske!B$11*Eingabemaske!B$10))</f>
        <v>1.7361111111111112E-2</v>
      </c>
      <c r="H154" s="4">
        <f t="shared" si="45"/>
        <v>1.1997805823230765</v>
      </c>
      <c r="I154" s="6">
        <f t="shared" si="46"/>
        <v>1006.1817706294831</v>
      </c>
      <c r="J154" s="12">
        <f t="shared" si="47"/>
        <v>2.5950093526068693E-2</v>
      </c>
      <c r="K154" s="8">
        <f t="shared" si="48"/>
        <v>1.8252980574746749E-2</v>
      </c>
      <c r="L154" s="10">
        <f t="shared" si="49"/>
        <v>1.5218166754506409E-5</v>
      </c>
      <c r="M154" s="10">
        <f t="shared" si="50"/>
        <v>3.4071160668198764E-3</v>
      </c>
      <c r="N154" s="12">
        <f t="shared" si="51"/>
        <v>0.70794853089541976</v>
      </c>
      <c r="O154" s="1">
        <f t="shared" si="52"/>
        <v>0.39820455109296321</v>
      </c>
      <c r="P154" s="12">
        <f t="shared" si="53"/>
        <v>0.34659104496434945</v>
      </c>
      <c r="Q154" s="10">
        <f>((9.807*Eingabemaske!$B$5^3)/(L154)^2)*M154*C154*N154</f>
        <v>375496702.16114515</v>
      </c>
      <c r="R154" s="10">
        <f t="shared" si="54"/>
        <v>570.57870393733003</v>
      </c>
      <c r="S154" s="10">
        <f t="shared" si="55"/>
        <v>149524495.72096691</v>
      </c>
      <c r="T154" s="14">
        <f t="shared" si="56"/>
        <v>282.01218178411682</v>
      </c>
      <c r="U154" s="14">
        <f t="shared" si="57"/>
        <v>90.953224583668202</v>
      </c>
      <c r="V154" s="14">
        <f t="shared" si="58"/>
        <v>14.135996210649617</v>
      </c>
      <c r="W154" s="14">
        <f t="shared" si="40"/>
        <v>5.724932887327534</v>
      </c>
      <c r="X154" s="14">
        <f t="shared" si="41"/>
        <v>282.02704929162257</v>
      </c>
      <c r="Y154" s="14">
        <f t="shared" si="59"/>
        <v>91.095942766525809</v>
      </c>
      <c r="Z154" s="14">
        <f t="shared" si="42"/>
        <v>14.637256611997582</v>
      </c>
      <c r="AA154" s="14">
        <f t="shared" si="43"/>
        <v>4.7278964692734915</v>
      </c>
    </row>
    <row r="155" spans="2:27" x14ac:dyDescent="0.45">
      <c r="B155" s="4">
        <f>Temperaturverlauf!F154-Temperaturverlauf!E154</f>
        <v>8.6507465670639903</v>
      </c>
      <c r="C155" s="4">
        <f t="shared" si="44"/>
        <v>8.6507465670639903</v>
      </c>
      <c r="D155" s="14">
        <f>Temperaturverlauf!E154</f>
        <v>21.015215976481549</v>
      </c>
      <c r="E155">
        <f>Eingabemaske!$B$5</f>
        <v>0.745</v>
      </c>
      <c r="F155">
        <f>IF(Eingabemaske!$B$4="horizontal_Breite",Eingabemaske!$B$6,Eingabemaske!$B$7)</f>
        <v>0.5</v>
      </c>
      <c r="G155" s="4">
        <f>Eingabemaske!B$8/3600*(1/(Eingabemaske!B$11*Eingabemaske!B$10))</f>
        <v>1.7361111111111112E-2</v>
      </c>
      <c r="H155" s="4">
        <f t="shared" si="45"/>
        <v>1.2004618640373381</v>
      </c>
      <c r="I155" s="6">
        <f t="shared" si="46"/>
        <v>1006.176517877127</v>
      </c>
      <c r="J155" s="12">
        <f t="shared" si="47"/>
        <v>2.5937660353489062E-2</v>
      </c>
      <c r="K155" s="8">
        <f t="shared" si="48"/>
        <v>1.8244902564905012E-2</v>
      </c>
      <c r="L155" s="10">
        <f t="shared" si="49"/>
        <v>1.5202629548103125E-5</v>
      </c>
      <c r="M155" s="10">
        <f t="shared" si="50"/>
        <v>3.4090619263443009E-3</v>
      </c>
      <c r="N155" s="12">
        <f t="shared" si="51"/>
        <v>0.70796283473002586</v>
      </c>
      <c r="O155" s="1">
        <f t="shared" si="52"/>
        <v>0.39820774804673198</v>
      </c>
      <c r="P155" s="12">
        <f t="shared" si="53"/>
        <v>0.34659418920682333</v>
      </c>
      <c r="Q155" s="10">
        <f>((9.807*Eingabemaske!$B$5^3)/(L155)^2)*M155*C155*N155</f>
        <v>366324956.48434681</v>
      </c>
      <c r="R155" s="10">
        <f t="shared" si="54"/>
        <v>571.15547019399219</v>
      </c>
      <c r="S155" s="10">
        <f t="shared" si="55"/>
        <v>145873435.97494882</v>
      </c>
      <c r="T155" s="14">
        <f t="shared" si="56"/>
        <v>279.69786881756232</v>
      </c>
      <c r="U155" s="14">
        <f t="shared" si="57"/>
        <v>90.271298544697032</v>
      </c>
      <c r="V155" s="14">
        <f t="shared" si="58"/>
        <v>14.143234303582926</v>
      </c>
      <c r="W155" s="14">
        <f t="shared" si="40"/>
        <v>5.729359447612131</v>
      </c>
      <c r="X155" s="14">
        <f t="shared" si="41"/>
        <v>279.71300825901722</v>
      </c>
      <c r="Y155" s="14">
        <f t="shared" si="59"/>
        <v>90.416414221506614</v>
      </c>
      <c r="Z155" s="14">
        <f t="shared" si="42"/>
        <v>14.510202009350138</v>
      </c>
      <c r="AA155" s="14">
        <f t="shared" si="43"/>
        <v>4.6903804849156332</v>
      </c>
    </row>
    <row r="156" spans="2:27" x14ac:dyDescent="0.45">
      <c r="B156" s="4">
        <f>Temperaturverlauf!F155-Temperaturverlauf!E155</f>
        <v>8.3896211599723287</v>
      </c>
      <c r="C156" s="4">
        <f t="shared" si="44"/>
        <v>8.3896211599723287</v>
      </c>
      <c r="D156" s="14">
        <f>Temperaturverlauf!E155</f>
        <v>20.882624080343351</v>
      </c>
      <c r="E156">
        <f>Eingabemaske!$B$5</f>
        <v>0.745</v>
      </c>
      <c r="F156">
        <f>IF(Eingabemaske!$B$4="horizontal_Breite",Eingabemaske!$B$6,Eingabemaske!$B$7)</f>
        <v>0.5</v>
      </c>
      <c r="G156" s="4">
        <f>Eingabemaske!B$8/3600*(1/(Eingabemaske!B$11*Eingabemaske!B$10))</f>
        <v>1.7361111111111112E-2</v>
      </c>
      <c r="H156" s="4">
        <f t="shared" si="45"/>
        <v>1.2010047846010909</v>
      </c>
      <c r="I156" s="6">
        <f t="shared" si="46"/>
        <v>1006.1723518109156</v>
      </c>
      <c r="J156" s="12">
        <f t="shared" si="47"/>
        <v>2.5927762322081542E-2</v>
      </c>
      <c r="K156" s="8">
        <f t="shared" si="48"/>
        <v>1.8238471672499097E-2</v>
      </c>
      <c r="L156" s="10">
        <f t="shared" si="49"/>
        <v>1.519026569287362E-5</v>
      </c>
      <c r="M156" s="10">
        <f t="shared" si="50"/>
        <v>3.4106126240710678E-3</v>
      </c>
      <c r="N156" s="12">
        <f t="shared" si="51"/>
        <v>0.70797423061401832</v>
      </c>
      <c r="O156" s="1">
        <f t="shared" si="52"/>
        <v>0.39821029502085492</v>
      </c>
      <c r="P156" s="12">
        <f t="shared" si="53"/>
        <v>0.3465966941898263</v>
      </c>
      <c r="Q156" s="10">
        <f>((9.807*Eingabemaske!$B$5^3)/(L156)^2)*M156*C156*N156</f>
        <v>356013485.48024881</v>
      </c>
      <c r="R156" s="10">
        <f t="shared" si="54"/>
        <v>571.61526154287037</v>
      </c>
      <c r="S156" s="10">
        <f t="shared" si="55"/>
        <v>141768235.08449271</v>
      </c>
      <c r="T156" s="14">
        <f t="shared" si="56"/>
        <v>277.04909165093483</v>
      </c>
      <c r="U156" s="14">
        <f t="shared" si="57"/>
        <v>89.490509314927877</v>
      </c>
      <c r="V156" s="14">
        <f t="shared" si="58"/>
        <v>14.149001865483962</v>
      </c>
      <c r="W156" s="14">
        <f t="shared" si="40"/>
        <v>5.7328875416497205</v>
      </c>
      <c r="X156" s="14">
        <f t="shared" si="41"/>
        <v>277.06454218108405</v>
      </c>
      <c r="Y156" s="14">
        <f t="shared" si="59"/>
        <v>89.638355394380682</v>
      </c>
      <c r="Z156" s="14">
        <f t="shared" si="42"/>
        <v>14.367327195094965</v>
      </c>
      <c r="AA156" s="14">
        <f t="shared" si="43"/>
        <v>4.6482439472155566</v>
      </c>
    </row>
    <row r="157" spans="2:27" x14ac:dyDescent="0.45">
      <c r="B157" s="4">
        <f>Temperaturverlauf!F156-Temperaturverlauf!E156</f>
        <v>8.1060172699866087</v>
      </c>
      <c r="C157" s="4">
        <f t="shared" si="44"/>
        <v>8.1060172699866087</v>
      </c>
      <c r="D157" s="14">
        <f>Temperaturverlauf!E156</f>
        <v>20.786261073237988</v>
      </c>
      <c r="E157">
        <f>Eingabemaske!$B$5</f>
        <v>0.745</v>
      </c>
      <c r="F157">
        <f>IF(Eingabemaske!$B$4="horizontal_Breite",Eingabemaske!$B$6,Eingabemaske!$B$7)</f>
        <v>0.5</v>
      </c>
      <c r="G157" s="4">
        <f>Eingabemaske!B$8/3600*(1/(Eingabemaske!B$11*Eingabemaske!B$10))</f>
        <v>1.7361111111111112E-2</v>
      </c>
      <c r="H157" s="4">
        <f t="shared" si="45"/>
        <v>1.2013996677750609</v>
      </c>
      <c r="I157" s="6">
        <f t="shared" si="46"/>
        <v>1006.1693327651381</v>
      </c>
      <c r="J157" s="12">
        <f t="shared" si="47"/>
        <v>2.5920568789907769E-2</v>
      </c>
      <c r="K157" s="8">
        <f t="shared" si="48"/>
        <v>1.8233797931881051E-2</v>
      </c>
      <c r="L157" s="10">
        <f t="shared" si="49"/>
        <v>1.5181283049494082E-5</v>
      </c>
      <c r="M157" s="10">
        <f t="shared" si="50"/>
        <v>3.4117405073699173E-3</v>
      </c>
      <c r="N157" s="12">
        <f t="shared" si="51"/>
        <v>0.7079825182753483</v>
      </c>
      <c r="O157" s="1">
        <f t="shared" si="52"/>
        <v>0.39821214728478327</v>
      </c>
      <c r="P157" s="12">
        <f t="shared" si="53"/>
        <v>0.34659851591794477</v>
      </c>
      <c r="Q157" s="10">
        <f>((9.807*Eingabemaske!$B$5^3)/(L157)^2)*M157*C157*N157</f>
        <v>344503857.33162034</v>
      </c>
      <c r="R157" s="10">
        <f t="shared" si="54"/>
        <v>571.94977149072406</v>
      </c>
      <c r="S157" s="10">
        <f t="shared" si="55"/>
        <v>137185620.77591515</v>
      </c>
      <c r="T157" s="14">
        <f t="shared" si="56"/>
        <v>274.03116094886553</v>
      </c>
      <c r="U157" s="14">
        <f t="shared" si="57"/>
        <v>88.600496596149668</v>
      </c>
      <c r="V157" s="14">
        <f t="shared" si="58"/>
        <v>14.153196492654514</v>
      </c>
      <c r="W157" s="14">
        <f t="shared" si="40"/>
        <v>5.7354539260711768</v>
      </c>
      <c r="X157" s="14">
        <f t="shared" si="41"/>
        <v>274.04696869974651</v>
      </c>
      <c r="Y157" s="14">
        <f t="shared" si="59"/>
        <v>88.751463912840094</v>
      </c>
      <c r="Z157" s="14">
        <f t="shared" si="42"/>
        <v>14.206906607694961</v>
      </c>
      <c r="AA157" s="14">
        <f t="shared" si="43"/>
        <v>4.6009768511155773</v>
      </c>
    </row>
    <row r="158" spans="2:27" x14ac:dyDescent="0.45">
      <c r="B158" s="4">
        <f>Temperaturverlauf!F157-Temperaturverlauf!E157</f>
        <v>7.7992729390093842</v>
      </c>
      <c r="C158" s="4">
        <f t="shared" si="44"/>
        <v>7.7992729390093842</v>
      </c>
      <c r="D158" s="14">
        <f>Temperaturverlauf!E157</f>
        <v>20.727775752933908</v>
      </c>
      <c r="E158">
        <f>Eingabemaske!$B$5</f>
        <v>0.745</v>
      </c>
      <c r="F158">
        <f>IF(Eingabemaske!$B$4="horizontal_Breite",Eingabemaske!$B$6,Eingabemaske!$B$7)</f>
        <v>0.5</v>
      </c>
      <c r="G158" s="4">
        <f>Eingabemaske!B$8/3600*(1/(Eingabemaske!B$11*Eingabemaske!B$10))</f>
        <v>1.7361111111111112E-2</v>
      </c>
      <c r="H158" s="4">
        <f t="shared" si="45"/>
        <v>1.2016394596644486</v>
      </c>
      <c r="I158" s="6">
        <f t="shared" si="46"/>
        <v>1006.1675039959189</v>
      </c>
      <c r="J158" s="12">
        <f t="shared" si="47"/>
        <v>2.5916202840297657E-2</v>
      </c>
      <c r="K158" s="8">
        <f t="shared" si="48"/>
        <v>1.8230961312048655E-2</v>
      </c>
      <c r="L158" s="10">
        <f t="shared" si="49"/>
        <v>1.5175832459927419E-5</v>
      </c>
      <c r="M158" s="10">
        <f t="shared" si="50"/>
        <v>3.4124254168741925E-3</v>
      </c>
      <c r="N158" s="12">
        <f t="shared" si="51"/>
        <v>0.70798755078035525</v>
      </c>
      <c r="O158" s="1">
        <f t="shared" si="52"/>
        <v>0.39821327202253654</v>
      </c>
      <c r="P158" s="12">
        <f t="shared" si="53"/>
        <v>0.34659962211440504</v>
      </c>
      <c r="Q158" s="10">
        <f>((9.807*Eingabemaske!$B$5^3)/(L158)^2)*M158*C158*N158</f>
        <v>331774386.699453</v>
      </c>
      <c r="R158" s="10">
        <f t="shared" si="54"/>
        <v>572.15293855466257</v>
      </c>
      <c r="S158" s="10">
        <f t="shared" si="55"/>
        <v>132116964.10085951</v>
      </c>
      <c r="T158" s="14">
        <f t="shared" si="56"/>
        <v>270.61380526193363</v>
      </c>
      <c r="U158" s="14">
        <f t="shared" si="57"/>
        <v>87.592162158984678</v>
      </c>
      <c r="V158" s="14">
        <f t="shared" si="58"/>
        <v>14.15574354775454</v>
      </c>
      <c r="W158" s="14">
        <f t="shared" si="40"/>
        <v>5.7370124766403343</v>
      </c>
      <c r="X158" s="14">
        <f t="shared" si="41"/>
        <v>270.63002412570614</v>
      </c>
      <c r="Y158" s="14">
        <f t="shared" si="59"/>
        <v>87.746705335860298</v>
      </c>
      <c r="Z158" s="14">
        <f t="shared" si="42"/>
        <v>14.027405199832899</v>
      </c>
      <c r="AA158" s="14">
        <f t="shared" si="43"/>
        <v>4.5481228281039687</v>
      </c>
    </row>
    <row r="159" spans="2:27" x14ac:dyDescent="0.45">
      <c r="B159" s="4">
        <f>Temperaturverlauf!F158-Temperaturverlauf!E158</f>
        <v>7.4693893814451613</v>
      </c>
      <c r="C159" s="4">
        <f t="shared" si="44"/>
        <v>7.4693893814451613</v>
      </c>
      <c r="D159" s="14">
        <f>Temperaturverlauf!E158</f>
        <v>20.708168819476708</v>
      </c>
      <c r="E159">
        <f>Eingabemaske!$B$5</f>
        <v>0.745</v>
      </c>
      <c r="F159">
        <f>IF(Eingabemaske!$B$4="horizontal_Breite",Eingabemaske!$B$6,Eingabemaske!$B$7)</f>
        <v>0.5</v>
      </c>
      <c r="G159" s="4">
        <f>Eingabemaske!B$8/3600*(1/(Eingabemaske!B$11*Eingabemaske!B$10))</f>
        <v>1.7361111111111112E-2</v>
      </c>
      <c r="H159" s="4">
        <f t="shared" si="45"/>
        <v>1.2017198702028966</v>
      </c>
      <c r="I159" s="6">
        <f t="shared" si="46"/>
        <v>1006.1668915133058</v>
      </c>
      <c r="J159" s="12">
        <f t="shared" si="47"/>
        <v>2.5914739175859507E-2</v>
      </c>
      <c r="K159" s="8">
        <f t="shared" si="48"/>
        <v>1.8230010348353694E-2</v>
      </c>
      <c r="L159" s="10">
        <f t="shared" si="49"/>
        <v>1.5174005381734467E-5</v>
      </c>
      <c r="M159" s="10">
        <f t="shared" si="50"/>
        <v>3.4126550916339592E-3</v>
      </c>
      <c r="N159" s="12">
        <f t="shared" si="51"/>
        <v>0.70798923834975147</v>
      </c>
      <c r="O159" s="1">
        <f t="shared" si="52"/>
        <v>0.39821364918353175</v>
      </c>
      <c r="P159" s="12">
        <f t="shared" si="53"/>
        <v>0.34659999305803296</v>
      </c>
      <c r="Q159" s="10">
        <f>((9.807*Eingabemaske!$B$5^3)/(L159)^2)*M159*C159*N159</f>
        <v>317840093.45666468</v>
      </c>
      <c r="R159" s="10">
        <f t="shared" si="54"/>
        <v>572.22107372272046</v>
      </c>
      <c r="S159" s="10">
        <f t="shared" si="55"/>
        <v>126568263.47221321</v>
      </c>
      <c r="T159" s="14">
        <f t="shared" si="56"/>
        <v>266.77104716901198</v>
      </c>
      <c r="U159" s="14">
        <f t="shared" si="57"/>
        <v>86.457628295436649</v>
      </c>
      <c r="V159" s="14">
        <f t="shared" si="58"/>
        <v>14.156597643110757</v>
      </c>
      <c r="W159" s="14">
        <f t="shared" si="40"/>
        <v>5.7375351329497413</v>
      </c>
      <c r="X159" s="14">
        <f t="shared" si="41"/>
        <v>266.78773984839302</v>
      </c>
      <c r="Y159" s="14">
        <f t="shared" si="59"/>
        <v>86.61627363322593</v>
      </c>
      <c r="Z159" s="14">
        <f t="shared" si="42"/>
        <v>13.827469386976329</v>
      </c>
      <c r="AA159" s="14">
        <f t="shared" si="43"/>
        <v>4.4892762791798537</v>
      </c>
    </row>
    <row r="160" spans="2:27" x14ac:dyDescent="0.45">
      <c r="B160" s="4">
        <f>Temperaturverlauf!F159-Temperaturverlauf!E159</f>
        <v>7.1170140774386574</v>
      </c>
      <c r="C160" s="4">
        <f t="shared" si="44"/>
        <v>7.1170140774386574</v>
      </c>
      <c r="D160" s="14">
        <f>Temperaturverlauf!E159</f>
        <v>20.727775752933908</v>
      </c>
      <c r="E160">
        <f>Eingabemaske!$B$5</f>
        <v>0.745</v>
      </c>
      <c r="F160">
        <f>IF(Eingabemaske!$B$4="horizontal_Breite",Eingabemaske!$B$6,Eingabemaske!$B$7)</f>
        <v>0.5</v>
      </c>
      <c r="G160" s="4">
        <f>Eingabemaske!B$8/3600*(1/(Eingabemaske!B$11*Eingabemaske!B$10))</f>
        <v>1.7361111111111112E-2</v>
      </c>
      <c r="H160" s="4">
        <f t="shared" si="45"/>
        <v>1.2016394596644486</v>
      </c>
      <c r="I160" s="6">
        <f t="shared" si="46"/>
        <v>1006.1675039959189</v>
      </c>
      <c r="J160" s="12">
        <f t="shared" si="47"/>
        <v>2.5916202840297657E-2</v>
      </c>
      <c r="K160" s="8">
        <f t="shared" si="48"/>
        <v>1.8230961312048655E-2</v>
      </c>
      <c r="L160" s="10">
        <f t="shared" si="49"/>
        <v>1.5175832459927419E-5</v>
      </c>
      <c r="M160" s="10">
        <f t="shared" si="50"/>
        <v>3.4124254168741925E-3</v>
      </c>
      <c r="N160" s="12">
        <f t="shared" si="51"/>
        <v>0.70798755078035525</v>
      </c>
      <c r="O160" s="1">
        <f t="shared" si="52"/>
        <v>0.39821327202253654</v>
      </c>
      <c r="P160" s="12">
        <f t="shared" si="53"/>
        <v>0.34659962211440504</v>
      </c>
      <c r="Q160" s="10">
        <f>((9.807*Eingabemaske!$B$5^3)/(L160)^2)*M160*C160*N160</f>
        <v>302751679.43712133</v>
      </c>
      <c r="R160" s="10">
        <f t="shared" si="54"/>
        <v>572.15293855466257</v>
      </c>
      <c r="S160" s="10">
        <f t="shared" si="55"/>
        <v>120559736.87897418</v>
      </c>
      <c r="T160" s="14">
        <f t="shared" si="56"/>
        <v>262.48098683438917</v>
      </c>
      <c r="U160" s="14">
        <f t="shared" si="57"/>
        <v>85.190168747161138</v>
      </c>
      <c r="V160" s="14">
        <f t="shared" si="58"/>
        <v>14.15574354775454</v>
      </c>
      <c r="W160" s="14">
        <f t="shared" si="40"/>
        <v>5.7370124766403343</v>
      </c>
      <c r="X160" s="14">
        <f t="shared" si="41"/>
        <v>262.49822623361661</v>
      </c>
      <c r="Y160" s="14">
        <f t="shared" si="59"/>
        <v>85.353524668427127</v>
      </c>
      <c r="Z160" s="14">
        <f t="shared" si="42"/>
        <v>13.605914552577504</v>
      </c>
      <c r="AA160" s="14">
        <f t="shared" si="43"/>
        <v>4.4240785168826147</v>
      </c>
    </row>
    <row r="161" spans="2:27" x14ac:dyDescent="0.45">
      <c r="B161" s="4">
        <f>Temperaturverlauf!F160-Temperaturverlauf!E160</f>
        <v>6.7434140127434219</v>
      </c>
      <c r="C161" s="4">
        <f t="shared" si="44"/>
        <v>6.7434140127434219</v>
      </c>
      <c r="D161" s="14">
        <f>Temperaturverlauf!E160</f>
        <v>20.786261073237988</v>
      </c>
      <c r="E161">
        <f>Eingabemaske!$B$5</f>
        <v>0.745</v>
      </c>
      <c r="F161">
        <f>IF(Eingabemaske!$B$4="horizontal_Breite",Eingabemaske!$B$6,Eingabemaske!$B$7)</f>
        <v>0.5</v>
      </c>
      <c r="G161" s="4">
        <f>Eingabemaske!B$8/3600*(1/(Eingabemaske!B$11*Eingabemaske!B$10))</f>
        <v>1.7361111111111112E-2</v>
      </c>
      <c r="H161" s="4">
        <f t="shared" si="45"/>
        <v>1.2013996677750609</v>
      </c>
      <c r="I161" s="6">
        <f t="shared" si="46"/>
        <v>1006.1693327651381</v>
      </c>
      <c r="J161" s="12">
        <f t="shared" si="47"/>
        <v>2.5920568789907769E-2</v>
      </c>
      <c r="K161" s="8">
        <f t="shared" si="48"/>
        <v>1.8233797931881051E-2</v>
      </c>
      <c r="L161" s="10">
        <f t="shared" si="49"/>
        <v>1.5181283049494082E-5</v>
      </c>
      <c r="M161" s="10">
        <f t="shared" si="50"/>
        <v>3.4117405073699173E-3</v>
      </c>
      <c r="N161" s="12">
        <f t="shared" si="51"/>
        <v>0.7079825182753483</v>
      </c>
      <c r="O161" s="1">
        <f t="shared" si="52"/>
        <v>0.39821214728478327</v>
      </c>
      <c r="P161" s="12">
        <f t="shared" si="53"/>
        <v>0.34659851591794477</v>
      </c>
      <c r="Q161" s="10">
        <f>((9.807*Eingabemaske!$B$5^3)/(L161)^2)*M161*C161*N161</f>
        <v>286593534.35821718</v>
      </c>
      <c r="R161" s="10">
        <f t="shared" si="54"/>
        <v>571.94977149072406</v>
      </c>
      <c r="S161" s="10">
        <f t="shared" si="55"/>
        <v>114125026.71472098</v>
      </c>
      <c r="T161" s="14">
        <f t="shared" si="56"/>
        <v>257.72549578856268</v>
      </c>
      <c r="U161" s="14">
        <f t="shared" si="57"/>
        <v>83.78411276871725</v>
      </c>
      <c r="V161" s="14">
        <f t="shared" si="58"/>
        <v>14.153196492654514</v>
      </c>
      <c r="W161" s="14">
        <f t="shared" si="40"/>
        <v>5.7354539260711768</v>
      </c>
      <c r="X161" s="14">
        <f t="shared" si="41"/>
        <v>257.74336684206776</v>
      </c>
      <c r="Y161" s="14">
        <f t="shared" si="59"/>
        <v>83.952883510111846</v>
      </c>
      <c r="Z161" s="14">
        <f t="shared" si="42"/>
        <v>13.3617093407445</v>
      </c>
      <c r="AA161" s="14">
        <f t="shared" si="43"/>
        <v>4.3522129842699355</v>
      </c>
    </row>
    <row r="162" spans="2:27" x14ac:dyDescent="0.45">
      <c r="B162" s="4">
        <f>Temperaturverlauf!F161-Temperaturverlauf!E161</f>
        <v>6.3504395016078057</v>
      </c>
      <c r="C162" s="4">
        <f t="shared" si="44"/>
        <v>6.3504395016078057</v>
      </c>
      <c r="D162" s="14">
        <f>Temperaturverlauf!E161</f>
        <v>20.882624080343348</v>
      </c>
      <c r="E162">
        <f>Eingabemaske!$B$5</f>
        <v>0.745</v>
      </c>
      <c r="F162">
        <f>IF(Eingabemaske!$B$4="horizontal_Breite",Eingabemaske!$B$6,Eingabemaske!$B$7)</f>
        <v>0.5</v>
      </c>
      <c r="G162" s="4">
        <f>Eingabemaske!B$8/3600*(1/(Eingabemaske!B$11*Eingabemaske!B$10))</f>
        <v>1.7361111111111112E-2</v>
      </c>
      <c r="H162" s="4">
        <f t="shared" si="45"/>
        <v>1.2010047846010909</v>
      </c>
      <c r="I162" s="6">
        <f t="shared" si="46"/>
        <v>1006.1723518109156</v>
      </c>
      <c r="J162" s="12">
        <f t="shared" si="47"/>
        <v>2.5927762322081542E-2</v>
      </c>
      <c r="K162" s="8">
        <f t="shared" si="48"/>
        <v>1.8238471672499097E-2</v>
      </c>
      <c r="L162" s="10">
        <f t="shared" si="49"/>
        <v>1.5190265692873617E-5</v>
      </c>
      <c r="M162" s="10">
        <f t="shared" si="50"/>
        <v>3.4106126240710678E-3</v>
      </c>
      <c r="N162" s="12">
        <f t="shared" si="51"/>
        <v>0.70797423061401799</v>
      </c>
      <c r="O162" s="1">
        <f t="shared" si="52"/>
        <v>0.39821029502085492</v>
      </c>
      <c r="P162" s="12">
        <f t="shared" si="53"/>
        <v>0.3465966941898263</v>
      </c>
      <c r="Q162" s="10">
        <f>((9.807*Eingabemaske!$B$5^3)/(L162)^2)*M162*C162*N162</f>
        <v>269480833.3045525</v>
      </c>
      <c r="R162" s="10">
        <f t="shared" si="54"/>
        <v>571.61526154287037</v>
      </c>
      <c r="S162" s="10">
        <f t="shared" si="55"/>
        <v>107310042.13267167</v>
      </c>
      <c r="T162" s="14">
        <f t="shared" si="56"/>
        <v>252.48982121448992</v>
      </c>
      <c r="U162" s="14">
        <f t="shared" si="57"/>
        <v>82.234722116729003</v>
      </c>
      <c r="V162" s="14">
        <f t="shared" si="58"/>
        <v>14.149001865483958</v>
      </c>
      <c r="W162" s="14">
        <f t="shared" si="40"/>
        <v>5.7328875416497196</v>
      </c>
      <c r="X162" s="14">
        <f t="shared" si="41"/>
        <v>252.50842328648764</v>
      </c>
      <c r="Y162" s="14">
        <f t="shared" si="59"/>
        <v>82.409725608905859</v>
      </c>
      <c r="Z162" s="14">
        <f t="shared" si="42"/>
        <v>13.093956766591223</v>
      </c>
      <c r="AA162" s="14">
        <f t="shared" si="43"/>
        <v>4.2733995572313352</v>
      </c>
    </row>
    <row r="163" spans="2:27" x14ac:dyDescent="0.45">
      <c r="B163" s="4">
        <f>Temperaturverlauf!F162-Temperaturverlauf!E162</f>
        <v>5.9404791926992395</v>
      </c>
      <c r="C163" s="4">
        <f t="shared" si="44"/>
        <v>5.9404791926992395</v>
      </c>
      <c r="D163" s="14">
        <f>Temperaturverlauf!E162</f>
        <v>21.015215976481549</v>
      </c>
      <c r="E163">
        <f>Eingabemaske!$B$5</f>
        <v>0.745</v>
      </c>
      <c r="F163">
        <f>IF(Eingabemaske!$B$4="horizontal_Breite",Eingabemaske!$B$6,Eingabemaske!$B$7)</f>
        <v>0.5</v>
      </c>
      <c r="G163" s="4">
        <f>Eingabemaske!B$8/3600*(1/(Eingabemaske!B$11*Eingabemaske!B$10))</f>
        <v>1.7361111111111112E-2</v>
      </c>
      <c r="H163" s="4">
        <f t="shared" si="45"/>
        <v>1.2004618640373381</v>
      </c>
      <c r="I163" s="6">
        <f t="shared" si="46"/>
        <v>1006.176517877127</v>
      </c>
      <c r="J163" s="12">
        <f t="shared" si="47"/>
        <v>2.5937660353489062E-2</v>
      </c>
      <c r="K163" s="8">
        <f t="shared" si="48"/>
        <v>1.8244902564905012E-2</v>
      </c>
      <c r="L163" s="10">
        <f t="shared" si="49"/>
        <v>1.5202629548103125E-5</v>
      </c>
      <c r="M163" s="10">
        <f t="shared" si="50"/>
        <v>3.4090619263443009E-3</v>
      </c>
      <c r="N163" s="12">
        <f t="shared" si="51"/>
        <v>0.70796283473002586</v>
      </c>
      <c r="O163" s="1">
        <f t="shared" si="52"/>
        <v>0.39820774804673198</v>
      </c>
      <c r="P163" s="12">
        <f t="shared" si="53"/>
        <v>0.34659418920682333</v>
      </c>
      <c r="Q163" s="10">
        <f>((9.807*Eingabemaske!$B$5^3)/(L163)^2)*M163*C163*N163</f>
        <v>251555835.66012233</v>
      </c>
      <c r="R163" s="10">
        <f t="shared" si="54"/>
        <v>571.15547019399219</v>
      </c>
      <c r="S163" s="10">
        <f t="shared" si="55"/>
        <v>100171482.82623111</v>
      </c>
      <c r="T163" s="14">
        <f t="shared" si="56"/>
        <v>246.76209793490264</v>
      </c>
      <c r="U163" s="14">
        <f t="shared" si="57"/>
        <v>80.538039690536607</v>
      </c>
      <c r="V163" s="14">
        <f t="shared" si="58"/>
        <v>14.143234303582926</v>
      </c>
      <c r="W163" s="14">
        <f t="shared" si="40"/>
        <v>5.729359447612131</v>
      </c>
      <c r="X163" s="14">
        <f t="shared" si="41"/>
        <v>246.78154797655412</v>
      </c>
      <c r="Y163" s="14">
        <f t="shared" si="59"/>
        <v>80.720230927793239</v>
      </c>
      <c r="Z163" s="14">
        <f t="shared" si="42"/>
        <v>12.801871945848253</v>
      </c>
      <c r="AA163" s="14">
        <f t="shared" si="43"/>
        <v>4.1873878669206084</v>
      </c>
    </row>
    <row r="164" spans="2:27" x14ac:dyDescent="0.45">
      <c r="B164" s="4">
        <f>Temperaturverlauf!F163-Temperaturverlauf!E163</f>
        <v>5.5164070088727897</v>
      </c>
      <c r="C164" s="4">
        <f t="shared" si="44"/>
        <v>5.5164070088727897</v>
      </c>
      <c r="D164" s="14">
        <f>Temperaturverlauf!E163</f>
        <v>21.181768077548242</v>
      </c>
      <c r="E164">
        <f>Eingabemaske!$B$5</f>
        <v>0.745</v>
      </c>
      <c r="F164">
        <f>IF(Eingabemaske!$B$4="horizontal_Breite",Eingabemaske!$B$6,Eingabemaske!$B$7)</f>
        <v>0.5</v>
      </c>
      <c r="G164" s="4">
        <f>Eingabemaske!B$8/3600*(1/(Eingabemaske!B$11*Eingabemaske!B$10))</f>
        <v>1.7361111111111112E-2</v>
      </c>
      <c r="H164" s="4">
        <f t="shared" si="45"/>
        <v>1.1997805823230765</v>
      </c>
      <c r="I164" s="6">
        <f t="shared" si="46"/>
        <v>1006.1817706294831</v>
      </c>
      <c r="J164" s="12">
        <f t="shared" si="47"/>
        <v>2.5950093526068693E-2</v>
      </c>
      <c r="K164" s="8">
        <f t="shared" si="48"/>
        <v>1.8252980574746749E-2</v>
      </c>
      <c r="L164" s="10">
        <f t="shared" si="49"/>
        <v>1.5218166754506409E-5</v>
      </c>
      <c r="M164" s="10">
        <f t="shared" si="50"/>
        <v>3.4071160668198764E-3</v>
      </c>
      <c r="N164" s="12">
        <f t="shared" si="51"/>
        <v>0.70794853089541976</v>
      </c>
      <c r="O164" s="1">
        <f t="shared" si="52"/>
        <v>0.39820455109296321</v>
      </c>
      <c r="P164" s="12">
        <f t="shared" si="53"/>
        <v>0.34659104496434945</v>
      </c>
      <c r="Q164" s="10">
        <f>((9.807*Eingabemaske!$B$5^3)/(L164)^2)*M164*C164*N164</f>
        <v>232983535.45581377</v>
      </c>
      <c r="R164" s="10">
        <f t="shared" si="54"/>
        <v>570.57870393733003</v>
      </c>
      <c r="S164" s="10">
        <f t="shared" si="55"/>
        <v>92775104.148233801</v>
      </c>
      <c r="T164" s="14">
        <f t="shared" si="56"/>
        <v>240.53276105493723</v>
      </c>
      <c r="U164" s="14">
        <f t="shared" si="57"/>
        <v>78.690707093416464</v>
      </c>
      <c r="V164" s="14">
        <f t="shared" si="58"/>
        <v>14.135996210649617</v>
      </c>
      <c r="W164" s="14">
        <f t="shared" si="40"/>
        <v>5.724932887327534</v>
      </c>
      <c r="X164" s="14">
        <f t="shared" si="41"/>
        <v>240.55319778585522</v>
      </c>
      <c r="Y164" s="14">
        <f t="shared" si="59"/>
        <v>78.88120883366571</v>
      </c>
      <c r="Z164" s="14">
        <f t="shared" si="42"/>
        <v>12.484755961075686</v>
      </c>
      <c r="AA164" s="14">
        <f t="shared" si="43"/>
        <v>4.0939494933659626</v>
      </c>
    </row>
    <row r="165" spans="2:27" x14ac:dyDescent="0.45">
      <c r="B165" s="4">
        <f>Temperaturverlauf!F164-Temperaturverlauf!E164</f>
        <v>5.0815219078280442</v>
      </c>
      <c r="C165" s="4">
        <f t="shared" si="44"/>
        <v>5.0815219078280442</v>
      </c>
      <c r="D165" s="14">
        <f>Temperaturverlauf!E164</f>
        <v>21.379430630917209</v>
      </c>
      <c r="E165">
        <f>Eingabemaske!$B$5</f>
        <v>0.745</v>
      </c>
      <c r="F165">
        <f>IF(Eingabemaske!$B$4="horizontal_Breite",Eingabemaske!$B$6,Eingabemaske!$B$7)</f>
        <v>0.5</v>
      </c>
      <c r="G165" s="4">
        <f>Eingabemaske!B$8/3600*(1/(Eingabemaske!B$11*Eingabemaske!B$10))</f>
        <v>1.7361111111111112E-2</v>
      </c>
      <c r="H165" s="4">
        <f t="shared" si="45"/>
        <v>1.1989730455055632</v>
      </c>
      <c r="I165" s="6">
        <f t="shared" si="46"/>
        <v>1006.1880329420843</v>
      </c>
      <c r="J165" s="12">
        <f t="shared" si="47"/>
        <v>2.5964849104790466E-2</v>
      </c>
      <c r="K165" s="8">
        <f t="shared" si="48"/>
        <v>1.8262567485036268E-2</v>
      </c>
      <c r="L165" s="10">
        <f t="shared" si="49"/>
        <v>1.5236615713128861E-5</v>
      </c>
      <c r="M165" s="10">
        <f t="shared" si="50"/>
        <v>3.4048096401201509E-3</v>
      </c>
      <c r="N165" s="12">
        <f t="shared" si="51"/>
        <v>0.70793156780762223</v>
      </c>
      <c r="O165" s="1">
        <f t="shared" si="52"/>
        <v>0.3982007597092122</v>
      </c>
      <c r="P165" s="12">
        <f t="shared" si="53"/>
        <v>0.34658731609886478</v>
      </c>
      <c r="Q165" s="10">
        <f>((9.807*Eingabemaske!$B$5^3)/(L165)^2)*M165*C165*N165</f>
        <v>213946842.76170135</v>
      </c>
      <c r="R165" s="10">
        <f t="shared" si="54"/>
        <v>569.89534136711279</v>
      </c>
      <c r="S165" s="10">
        <f t="shared" si="55"/>
        <v>85193795.325096846</v>
      </c>
      <c r="T165" s="14">
        <f t="shared" si="56"/>
        <v>233.79384586686572</v>
      </c>
      <c r="U165" s="14">
        <f t="shared" si="57"/>
        <v>76.689746224243862</v>
      </c>
      <c r="V165" s="14">
        <f t="shared" si="58"/>
        <v>14.127415738276875</v>
      </c>
      <c r="W165" s="14">
        <f t="shared" si="40"/>
        <v>5.7196869396235588</v>
      </c>
      <c r="X165" s="14">
        <f t="shared" si="41"/>
        <v>233.81543536981511</v>
      </c>
      <c r="Y165" s="14">
        <f t="shared" si="59"/>
        <v>76.889889671653663</v>
      </c>
      <c r="Z165" s="14">
        <f t="shared" si="42"/>
        <v>12.141964995496274</v>
      </c>
      <c r="AA165" s="14">
        <f t="shared" si="43"/>
        <v>3.9928687660169486</v>
      </c>
    </row>
    <row r="166" spans="2:27" x14ac:dyDescent="0.45">
      <c r="B166" s="4">
        <f>Temperaturverlauf!F165-Temperaturverlauf!E165</f>
        <v>4.6394814707895193</v>
      </c>
      <c r="C166" s="4">
        <f t="shared" si="44"/>
        <v>4.6394814707895193</v>
      </c>
      <c r="D166" s="14">
        <f>Temperaturverlauf!E165</f>
        <v>21.604821575497898</v>
      </c>
      <c r="E166">
        <f>Eingabemaske!$B$5</f>
        <v>0.745</v>
      </c>
      <c r="F166">
        <f>IF(Eingabemaske!$B$4="horizontal_Breite",Eingabemaske!$B$6,Eingabemaske!$B$7)</f>
        <v>0.5</v>
      </c>
      <c r="G166" s="4">
        <f>Eingabemaske!B$8/3600*(1/(Eingabemaske!B$11*Eingabemaske!B$10))</f>
        <v>1.7361111111111112E-2</v>
      </c>
      <c r="H166" s="4">
        <f t="shared" si="45"/>
        <v>1.1980535510794283</v>
      </c>
      <c r="I166" s="6">
        <f t="shared" si="46"/>
        <v>1006.1952113484953</v>
      </c>
      <c r="J166" s="12">
        <f t="shared" si="47"/>
        <v>2.5981674617611437E-2</v>
      </c>
      <c r="K166" s="8">
        <f t="shared" si="48"/>
        <v>1.827349926108052E-2</v>
      </c>
      <c r="L166" s="10">
        <f t="shared" si="49"/>
        <v>1.5257665248222211E-5</v>
      </c>
      <c r="M166" s="10">
        <f t="shared" si="50"/>
        <v>3.4021835005078054E-3</v>
      </c>
      <c r="N166" s="12">
        <f t="shared" si="51"/>
        <v>0.70791223693442651</v>
      </c>
      <c r="O166" s="1">
        <f t="shared" si="52"/>
        <v>0.3981964390033173</v>
      </c>
      <c r="P166" s="12">
        <f t="shared" si="53"/>
        <v>0.34658306664749772</v>
      </c>
      <c r="Q166" s="10">
        <f>((9.807*Eingabemaske!$B$5^3)/(L166)^2)*M166*C166*N166</f>
        <v>194641492.99977261</v>
      </c>
      <c r="R166" s="10">
        <f t="shared" si="54"/>
        <v>569.11762000753492</v>
      </c>
      <c r="S166" s="10">
        <f t="shared" si="55"/>
        <v>77505549.394798562</v>
      </c>
      <c r="T166" s="14">
        <f t="shared" si="56"/>
        <v>226.53815164129935</v>
      </c>
      <c r="U166" s="14">
        <f t="shared" si="57"/>
        <v>74.532296643251996</v>
      </c>
      <c r="V166" s="14">
        <f t="shared" si="58"/>
        <v>14.117644286993643</v>
      </c>
      <c r="W166" s="14">
        <f t="shared" si="40"/>
        <v>5.7137149326936756</v>
      </c>
      <c r="X166" s="14">
        <f t="shared" si="41"/>
        <v>226.56109494907255</v>
      </c>
      <c r="Y166" s="14">
        <f t="shared" si="59"/>
        <v>74.743676014558019</v>
      </c>
      <c r="Z166" s="14">
        <f t="shared" si="42"/>
        <v>11.772873299953146</v>
      </c>
      <c r="AA166" s="14">
        <f t="shared" si="43"/>
        <v>3.8839317398688298</v>
      </c>
    </row>
    <row r="167" spans="2:27" x14ac:dyDescent="0.45">
      <c r="B167" s="4">
        <f>Temperaturverlauf!F166-Temperaturverlauf!E166</f>
        <v>4.1942304287726913</v>
      </c>
      <c r="C167" s="4">
        <f t="shared" si="44"/>
        <v>4.1942304287726913</v>
      </c>
      <c r="D167" s="14">
        <f>Temperaturverlauf!E166</f>
        <v>21.854084409738352</v>
      </c>
      <c r="E167">
        <f>Eingabemaske!$B$5</f>
        <v>0.745</v>
      </c>
      <c r="F167">
        <f>IF(Eingabemaske!$B$4="horizontal_Breite",Eingabemaske!$B$6,Eingabemaske!$B$7)</f>
        <v>0.5</v>
      </c>
      <c r="G167" s="4">
        <f>Eingabemaske!B$8/3600*(1/(Eingabemaske!B$11*Eingabemaske!B$10))</f>
        <v>1.7361111111111112E-2</v>
      </c>
      <c r="H167" s="4">
        <f t="shared" si="45"/>
        <v>1.1970383101029913</v>
      </c>
      <c r="I167" s="6">
        <f t="shared" si="46"/>
        <v>1006.203196708758</v>
      </c>
      <c r="J167" s="12">
        <f t="shared" si="47"/>
        <v>2.6000282175342324E-2</v>
      </c>
      <c r="K167" s="8">
        <f t="shared" si="48"/>
        <v>1.8285588857160532E-2</v>
      </c>
      <c r="L167" s="10">
        <f t="shared" si="49"/>
        <v>1.5280959603721066E-5</v>
      </c>
      <c r="M167" s="10">
        <f t="shared" si="50"/>
        <v>3.3992839665699785E-3</v>
      </c>
      <c r="N167" s="12">
        <f t="shared" si="51"/>
        <v>0.70789086647990818</v>
      </c>
      <c r="O167" s="1">
        <f t="shared" si="52"/>
        <v>0.39819166229574959</v>
      </c>
      <c r="P167" s="12">
        <f t="shared" si="53"/>
        <v>0.34657836872444897</v>
      </c>
      <c r="Q167" s="10">
        <f>((9.807*Eingabemaske!$B$5^3)/(L167)^2)*M167*C167*N167</f>
        <v>175270885.0551593</v>
      </c>
      <c r="R167" s="10">
        <f t="shared" si="54"/>
        <v>568.25938908214675</v>
      </c>
      <c r="S167" s="10">
        <f t="shared" si="55"/>
        <v>69791405.072161138</v>
      </c>
      <c r="T167" s="14">
        <f t="shared" si="56"/>
        <v>218.75822975217429</v>
      </c>
      <c r="U167" s="14">
        <f t="shared" si="57"/>
        <v>72.215295033593748</v>
      </c>
      <c r="V167" s="14">
        <f t="shared" si="58"/>
        <v>14.106853592403359</v>
      </c>
      <c r="W167" s="14">
        <f t="shared" si="40"/>
        <v>5.7071225994532364</v>
      </c>
      <c r="X167" s="14">
        <f t="shared" si="41"/>
        <v>218.78277330953949</v>
      </c>
      <c r="Y167" s="14">
        <f t="shared" si="59"/>
        <v>72.439841878105966</v>
      </c>
      <c r="Z167" s="14">
        <f t="shared" si="42"/>
        <v>11.37682768230396</v>
      </c>
      <c r="AA167" s="14">
        <f t="shared" si="43"/>
        <v>3.7669126591358699</v>
      </c>
    </row>
    <row r="168" spans="2:27" x14ac:dyDescent="0.45">
      <c r="B168" s="4">
        <f>Temperaturverlauf!F167-Temperaturverlauf!E167</f>
        <v>3.7499253193290762</v>
      </c>
      <c r="C168" s="4">
        <f t="shared" si="44"/>
        <v>3.7499253193290762</v>
      </c>
      <c r="D168" s="14">
        <f>Temperaturverlauf!E167</f>
        <v>22.122954177436011</v>
      </c>
      <c r="E168">
        <f>Eingabemaske!$B$5</f>
        <v>0.745</v>
      </c>
      <c r="F168">
        <f>IF(Eingabemaske!$B$4="horizontal_Breite",Eingabemaske!$B$6,Eingabemaske!$B$7)</f>
        <v>0.5</v>
      </c>
      <c r="G168" s="4">
        <f>Eingabemaske!B$8/3600*(1/(Eingabemaske!B$11*Eingabemaske!B$10))</f>
        <v>1.7361111111111112E-2</v>
      </c>
      <c r="H168" s="4">
        <f t="shared" si="45"/>
        <v>1.1959451368911627</v>
      </c>
      <c r="I168" s="6">
        <f t="shared" si="46"/>
        <v>1006.2118651444217</v>
      </c>
      <c r="J168" s="12">
        <f t="shared" si="47"/>
        <v>2.6020353397511364E-2</v>
      </c>
      <c r="K168" s="8">
        <f t="shared" si="48"/>
        <v>1.82986294169355E-2</v>
      </c>
      <c r="L168" s="10">
        <f t="shared" si="49"/>
        <v>1.5306104214831496E-5</v>
      </c>
      <c r="M168" s="10">
        <f t="shared" si="50"/>
        <v>3.3961619333403555E-3</v>
      </c>
      <c r="N168" s="12">
        <f t="shared" si="51"/>
        <v>0.70786781529208209</v>
      </c>
      <c r="O168" s="1">
        <f t="shared" si="52"/>
        <v>0.39818650976095837</v>
      </c>
      <c r="P168" s="12">
        <f t="shared" si="53"/>
        <v>0.34657330118450791</v>
      </c>
      <c r="Q168" s="10">
        <f>((9.807*Eingabemaske!$B$5^3)/(L168)^2)*M168*C168*N168</f>
        <v>156041040.20064154</v>
      </c>
      <c r="R168" s="10">
        <f t="shared" si="54"/>
        <v>567.33583514031466</v>
      </c>
      <c r="S168" s="10">
        <f t="shared" si="55"/>
        <v>62133437.176962852</v>
      </c>
      <c r="T168" s="14">
        <f t="shared" si="56"/>
        <v>210.44512970416102</v>
      </c>
      <c r="U168" s="14">
        <f t="shared" si="57"/>
        <v>69.735074103657453</v>
      </c>
      <c r="V168" s="14">
        <f t="shared" si="58"/>
        <v>14.09523246996282</v>
      </c>
      <c r="W168" s="14">
        <f t="shared" si="40"/>
        <v>5.7000260234942033</v>
      </c>
      <c r="X168" s="14">
        <f t="shared" si="41"/>
        <v>210.47158008852202</v>
      </c>
      <c r="Y168" s="14">
        <f t="shared" si="59"/>
        <v>69.975160443521332</v>
      </c>
      <c r="Z168" s="14">
        <f t="shared" si="42"/>
        <v>10.953089788071917</v>
      </c>
      <c r="AA168" s="14">
        <f t="shared" si="43"/>
        <v>3.6415568075759661</v>
      </c>
    </row>
    <row r="169" spans="2:27" x14ac:dyDescent="0.45">
      <c r="B169" s="4">
        <f>Temperaturverlauf!F168-Temperaturverlauf!E168</f>
        <v>3.3108565295612671</v>
      </c>
      <c r="C169" s="4">
        <f t="shared" si="44"/>
        <v>3.3108565295612671</v>
      </c>
      <c r="D169" s="14">
        <f>Temperaturverlauf!E168</f>
        <v>22.406830442320778</v>
      </c>
      <c r="E169">
        <f>Eingabemaske!$B$5</f>
        <v>0.745</v>
      </c>
      <c r="F169">
        <f>IF(Eingabemaske!$B$4="horizontal_Breite",Eingabemaske!$B$6,Eingabemaske!$B$7)</f>
        <v>0.5</v>
      </c>
      <c r="G169" s="4">
        <f>Eingabemaske!B$8/3600*(1/(Eingabemaske!B$11*Eingabemaske!B$10))</f>
        <v>1.7361111111111112E-2</v>
      </c>
      <c r="H169" s="4">
        <f t="shared" si="45"/>
        <v>1.1947931138897654</v>
      </c>
      <c r="I169" s="6">
        <f t="shared" si="46"/>
        <v>1006.2210792891007</v>
      </c>
      <c r="J169" s="12">
        <f t="shared" si="47"/>
        <v>2.6041544859942447E-2</v>
      </c>
      <c r="K169" s="8">
        <f t="shared" si="48"/>
        <v>1.8312397812812152E-2</v>
      </c>
      <c r="L169" s="10">
        <f t="shared" si="49"/>
        <v>1.5332672179823326E-5</v>
      </c>
      <c r="M169" s="10">
        <f t="shared" si="50"/>
        <v>3.3928719136994026E-3</v>
      </c>
      <c r="N169" s="12">
        <f t="shared" si="51"/>
        <v>0.70784346694855316</v>
      </c>
      <c r="O169" s="1">
        <f t="shared" si="52"/>
        <v>0.39818106710821766</v>
      </c>
      <c r="P169" s="12">
        <f t="shared" si="53"/>
        <v>0.34656794832543875</v>
      </c>
      <c r="Q169" s="10">
        <f>((9.807*Eingabemaske!$B$5^3)/(L169)^2)*M169*C169*N169</f>
        <v>137155853.59370741</v>
      </c>
      <c r="R169" s="10">
        <f t="shared" si="54"/>
        <v>566.36318785402284</v>
      </c>
      <c r="S169" s="10">
        <f t="shared" si="55"/>
        <v>54612864.144080885</v>
      </c>
      <c r="T169" s="14">
        <f t="shared" si="56"/>
        <v>201.58679069498794</v>
      </c>
      <c r="U169" s="14">
        <f t="shared" si="57"/>
        <v>67.086842959305159</v>
      </c>
      <c r="V169" s="14">
        <f t="shared" si="58"/>
        <v>14.082983296771125</v>
      </c>
      <c r="W169" s="14">
        <f t="shared" si="40"/>
        <v>5.6925494279235123</v>
      </c>
      <c r="X169" s="14">
        <f t="shared" si="41"/>
        <v>201.6155358338288</v>
      </c>
      <c r="Y169" s="14">
        <f t="shared" si="59"/>
        <v>67.345427683878967</v>
      </c>
      <c r="Z169" s="14">
        <f t="shared" si="42"/>
        <v>10.500760041755973</v>
      </c>
      <c r="AA169" s="14">
        <f t="shared" si="43"/>
        <v>3.5075579522834883</v>
      </c>
    </row>
    <row r="170" spans="2:27" x14ac:dyDescent="0.45">
      <c r="B170" s="4">
        <f>Temperaturverlauf!F169-Temperaturverlauf!E169</f>
        <v>2.881369022434356</v>
      </c>
      <c r="C170" s="4">
        <f t="shared" si="44"/>
        <v>2.881369022434356</v>
      </c>
      <c r="D170" s="14">
        <f>Temperaturverlauf!E169</f>
        <v>22.700856002795106</v>
      </c>
      <c r="E170">
        <f>Eingabemaske!$B$5</f>
        <v>0.745</v>
      </c>
      <c r="F170">
        <f>IF(Eingabemaske!$B$4="horizontal_Breite",Eingabemaske!$B$6,Eingabemaske!$B$7)</f>
        <v>0.5</v>
      </c>
      <c r="G170" s="4">
        <f>Eingabemaske!B$8/3600*(1/(Eingabemaske!B$11*Eingabemaske!B$10))</f>
        <v>1.7361111111111112E-2</v>
      </c>
      <c r="H170" s="4">
        <f t="shared" si="45"/>
        <v>1.193602239547088</v>
      </c>
      <c r="I170" s="6">
        <f t="shared" si="46"/>
        <v>1006.23068989237</v>
      </c>
      <c r="J170" s="12">
        <f t="shared" si="47"/>
        <v>2.6063493970837993E-2</v>
      </c>
      <c r="K170" s="8">
        <f t="shared" si="48"/>
        <v>1.8326658463719718E-2</v>
      </c>
      <c r="L170" s="10">
        <f t="shared" si="49"/>
        <v>1.5360211341379258E-5</v>
      </c>
      <c r="M170" s="10">
        <f t="shared" si="50"/>
        <v>3.3894710314818057E-3</v>
      </c>
      <c r="N170" s="12">
        <f t="shared" si="51"/>
        <v>0.70781822414354878</v>
      </c>
      <c r="O170" s="1">
        <f t="shared" si="52"/>
        <v>0.39817542432939473</v>
      </c>
      <c r="P170" s="12">
        <f t="shared" si="53"/>
        <v>0.34656239865622002</v>
      </c>
      <c r="Q170" s="10">
        <f>((9.807*Eingabemaske!$B$5^3)/(L170)^2)*M170*C170*N170</f>
        <v>118812780.79999675</v>
      </c>
      <c r="R170" s="10">
        <f t="shared" si="54"/>
        <v>565.35841338099851</v>
      </c>
      <c r="S170" s="10">
        <f t="shared" si="55"/>
        <v>47308329.410794072</v>
      </c>
      <c r="T170" s="14">
        <f t="shared" si="56"/>
        <v>192.16588502583761</v>
      </c>
      <c r="U170" s="14">
        <f t="shared" si="57"/>
        <v>64.263983875351045</v>
      </c>
      <c r="V170" s="14">
        <f t="shared" si="58"/>
        <v>14.070318310515345</v>
      </c>
      <c r="W170" s="14">
        <f t="shared" si="40"/>
        <v>5.6848228603764186</v>
      </c>
      <c r="X170" s="14">
        <f t="shared" si="41"/>
        <v>192.19742566764282</v>
      </c>
      <c r="Y170" s="14">
        <f t="shared" si="59"/>
        <v>64.544826196377542</v>
      </c>
      <c r="Z170" s="14">
        <f t="shared" si="42"/>
        <v>10.018672890198385</v>
      </c>
      <c r="AA170" s="14">
        <f t="shared" si="43"/>
        <v>3.3645273768361443</v>
      </c>
    </row>
    <row r="171" spans="2:27" x14ac:dyDescent="0.45">
      <c r="B171" s="4">
        <f>Temperaturverlauf!F170-Temperaturverlauf!E170</f>
        <v>2.4657830618692387</v>
      </c>
      <c r="C171" s="4">
        <f t="shared" si="44"/>
        <v>2.4657830618692387</v>
      </c>
      <c r="D171" s="14">
        <f>Temperaturverlauf!E170</f>
        <v>23</v>
      </c>
      <c r="E171">
        <f>Eingabemaske!$B$5</f>
        <v>0.745</v>
      </c>
      <c r="F171">
        <f>IF(Eingabemaske!$B$4="horizontal_Breite",Eingabemaske!$B$6,Eingabemaske!$B$7)</f>
        <v>0.5</v>
      </c>
      <c r="G171" s="4">
        <f>Eingabemaske!B$8/3600*(1/(Eingabemaske!B$11*Eingabemaske!B$10))</f>
        <v>1.7361111111111112E-2</v>
      </c>
      <c r="H171" s="4">
        <f t="shared" si="45"/>
        <v>1.192393066931797</v>
      </c>
      <c r="I171" s="6">
        <f t="shared" si="46"/>
        <v>1006.2405378004402</v>
      </c>
      <c r="J171" s="12">
        <f t="shared" si="47"/>
        <v>2.6085825174825144E-2</v>
      </c>
      <c r="K171" s="8">
        <f t="shared" si="48"/>
        <v>1.8341167365967369E-2</v>
      </c>
      <c r="L171" s="10">
        <f t="shared" si="49"/>
        <v>1.5388251871107622E-5</v>
      </c>
      <c r="M171" s="10">
        <f t="shared" si="50"/>
        <v>3.3860179885086268E-3</v>
      </c>
      <c r="N171" s="12">
        <f t="shared" si="51"/>
        <v>0.70779250337714583</v>
      </c>
      <c r="O171" s="1">
        <f t="shared" si="52"/>
        <v>0.39816967451369656</v>
      </c>
      <c r="P171" s="12">
        <f t="shared" si="53"/>
        <v>0.34655674373120116</v>
      </c>
      <c r="Q171" s="10">
        <f>((9.807*Eingabemaske!$B$5^3)/(L171)^2)*M171*C171*N171</f>
        <v>101199066.34559397</v>
      </c>
      <c r="R171" s="10">
        <f t="shared" si="54"/>
        <v>564.33890248265641</v>
      </c>
      <c r="S171" s="10">
        <f t="shared" si="55"/>
        <v>40294399.307915136</v>
      </c>
      <c r="T171" s="14">
        <f t="shared" si="56"/>
        <v>182.15676924599205</v>
      </c>
      <c r="U171" s="14">
        <f t="shared" si="57"/>
        <v>61.257050255090348</v>
      </c>
      <c r="V171" s="14">
        <f t="shared" si="58"/>
        <v>14.057455804714957</v>
      </c>
      <c r="W171" s="14">
        <f t="shared" si="40"/>
        <v>5.6769798265207836</v>
      </c>
      <c r="X171" s="14">
        <f t="shared" si="41"/>
        <v>182.19176727282039</v>
      </c>
      <c r="Y171" s="14">
        <f t="shared" si="59"/>
        <v>61.565031169285128</v>
      </c>
      <c r="Z171" s="14">
        <f t="shared" si="42"/>
        <v>9.5052451787424435</v>
      </c>
      <c r="AA171" s="14">
        <f t="shared" si="43"/>
        <v>3.2119492799292653</v>
      </c>
    </row>
    <row r="172" spans="2:27" x14ac:dyDescent="0.45">
      <c r="B172" s="4">
        <f>Temperaturverlauf!F171-Temperaturverlauf!E171</f>
        <v>2.0683162467403875</v>
      </c>
      <c r="C172" s="4">
        <f t="shared" si="44"/>
        <v>2.0683162467403875</v>
      </c>
      <c r="D172" s="14">
        <f>Temperaturverlauf!E171</f>
        <v>23.29914399720489</v>
      </c>
      <c r="E172">
        <f>Eingabemaske!$B$5</f>
        <v>0.745</v>
      </c>
      <c r="F172">
        <f>IF(Eingabemaske!$B$4="horizontal_Breite",Eingabemaske!$B$6,Eingabemaske!$B$7)</f>
        <v>0.5</v>
      </c>
      <c r="G172" s="4">
        <f>Eingabemaske!B$8/3600*(1/(Eingabemaske!B$11*Eingabemaske!B$10))</f>
        <v>1.7361111111111112E-2</v>
      </c>
      <c r="H172" s="4">
        <f t="shared" si="45"/>
        <v>1.191186340533376</v>
      </c>
      <c r="I172" s="6">
        <f t="shared" si="46"/>
        <v>1006.2504563187919</v>
      </c>
      <c r="J172" s="12">
        <f t="shared" si="47"/>
        <v>2.6108156378812291E-2</v>
      </c>
      <c r="K172" s="8">
        <f t="shared" si="48"/>
        <v>1.8355676268215017E-2</v>
      </c>
      <c r="L172" s="10">
        <f t="shared" si="49"/>
        <v>1.5416314235917566E-5</v>
      </c>
      <c r="M172" s="10">
        <f t="shared" si="50"/>
        <v>3.3825720268410571E-3</v>
      </c>
      <c r="N172" s="12">
        <f t="shared" si="51"/>
        <v>0.7077667298355812</v>
      </c>
      <c r="O172" s="1">
        <f t="shared" si="52"/>
        <v>0.39816391270446844</v>
      </c>
      <c r="P172" s="12">
        <f t="shared" si="53"/>
        <v>0.3465510770256669</v>
      </c>
      <c r="Q172" s="10">
        <f>((9.807*Eingabemaske!$B$5^3)/(L172)^2)*M172*C172*N172</f>
        <v>84488582.828060776</v>
      </c>
      <c r="R172" s="10">
        <f t="shared" si="54"/>
        <v>563.32216012787683</v>
      </c>
      <c r="S172" s="10">
        <f t="shared" si="55"/>
        <v>33640304.717676245</v>
      </c>
      <c r="T172" s="14">
        <f t="shared" si="56"/>
        <v>171.52090521003416</v>
      </c>
      <c r="U172" s="14">
        <f t="shared" si="57"/>
        <v>58.052252606672752</v>
      </c>
      <c r="V172" s="14">
        <f t="shared" si="58"/>
        <v>14.044616296040338</v>
      </c>
      <c r="W172" s="14">
        <f t="shared" si="40"/>
        <v>5.6691549216698771</v>
      </c>
      <c r="X172" s="14">
        <f t="shared" si="41"/>
        <v>171.56026097012082</v>
      </c>
      <c r="Y172" s="14">
        <f t="shared" si="59"/>
        <v>58.393878427822479</v>
      </c>
      <c r="Z172" s="14">
        <f t="shared" si="42"/>
        <v>8.958244243595523</v>
      </c>
      <c r="AA172" s="14">
        <f t="shared" si="43"/>
        <v>3.0491130191178857</v>
      </c>
    </row>
    <row r="173" spans="2:27" x14ac:dyDescent="0.45">
      <c r="B173" s="4">
        <f>Temperaturverlauf!F172-Temperaturverlauf!E172</f>
        <v>1.693008133556436</v>
      </c>
      <c r="C173" s="4">
        <f t="shared" si="44"/>
        <v>1.693008133556436</v>
      </c>
      <c r="D173" s="14">
        <f>Temperaturverlauf!E172</f>
        <v>23.593169557679222</v>
      </c>
      <c r="E173">
        <f>Eingabemaske!$B$5</f>
        <v>0.745</v>
      </c>
      <c r="F173">
        <f>IF(Eingabemaske!$B$4="horizontal_Breite",Eingabemaske!$B$6,Eingabemaske!$B$7)</f>
        <v>0.5</v>
      </c>
      <c r="G173" s="4">
        <f>Eingabemaske!B$8/3600*(1/(Eingabemaske!B$11*Eingabemaske!B$10))</f>
        <v>1.7361111111111112E-2</v>
      </c>
      <c r="H173" s="4">
        <f t="shared" si="45"/>
        <v>1.1900026381645834</v>
      </c>
      <c r="I173" s="6">
        <f t="shared" si="46"/>
        <v>1006.2602739409607</v>
      </c>
      <c r="J173" s="12">
        <f t="shared" si="47"/>
        <v>2.6130105489707841E-2</v>
      </c>
      <c r="K173" s="8">
        <f t="shared" si="48"/>
        <v>1.8369936919122584E-2</v>
      </c>
      <c r="L173" s="10">
        <f t="shared" si="49"/>
        <v>1.5443917411790891E-5</v>
      </c>
      <c r="M173" s="10">
        <f t="shared" si="50"/>
        <v>3.379191906047001E-3</v>
      </c>
      <c r="N173" s="12">
        <f t="shared" si="51"/>
        <v>0.70774133226914937</v>
      </c>
      <c r="O173" s="1">
        <f t="shared" si="52"/>
        <v>0.39815823475472195</v>
      </c>
      <c r="P173" s="12">
        <f t="shared" si="53"/>
        <v>0.34654549281021046</v>
      </c>
      <c r="Q173" s="10">
        <f>((9.807*Eingabemaske!$B$5^3)/(L173)^2)*M173*C173*N173</f>
        <v>68839310.6347491</v>
      </c>
      <c r="R173" s="10">
        <f t="shared" si="54"/>
        <v>562.32550265821681</v>
      </c>
      <c r="S173" s="10">
        <f t="shared" si="55"/>
        <v>27408938.404063661</v>
      </c>
      <c r="T173" s="14">
        <f t="shared" si="56"/>
        <v>160.19950063058013</v>
      </c>
      <c r="U173" s="14">
        <f t="shared" si="57"/>
        <v>54.62901485291129</v>
      </c>
      <c r="V173" s="14">
        <f t="shared" si="58"/>
        <v>14.032018734267281</v>
      </c>
      <c r="W173" s="14">
        <f t="shared" si="40"/>
        <v>5.661481506033458</v>
      </c>
      <c r="X173" s="14">
        <f t="shared" si="41"/>
        <v>160.24448330166072</v>
      </c>
      <c r="Y173" s="14">
        <f t="shared" si="59"/>
        <v>55.013245278299891</v>
      </c>
      <c r="Z173" s="14">
        <f t="shared" si="42"/>
        <v>8.3744105056322429</v>
      </c>
      <c r="AA173" s="14">
        <f t="shared" si="43"/>
        <v>2.8750038049062958</v>
      </c>
    </row>
    <row r="174" spans="2:27" x14ac:dyDescent="0.45">
      <c r="B174" s="4">
        <f>Temperaturverlauf!F173-Temperaturverlauf!E173</f>
        <v>1.3436486704379718</v>
      </c>
      <c r="C174" s="4">
        <f t="shared" si="44"/>
        <v>1.3436486704379718</v>
      </c>
      <c r="D174" s="14">
        <f>Temperaturverlauf!E173</f>
        <v>23.877045822563989</v>
      </c>
      <c r="E174">
        <f>Eingabemaske!$B$5</f>
        <v>0.745</v>
      </c>
      <c r="F174">
        <f>IF(Eingabemaske!$B$4="horizontal_Breite",Eingabemaske!$B$6,Eingabemaske!$B$7)</f>
        <v>0.5</v>
      </c>
      <c r="G174" s="4">
        <f>Eingabemaske!B$8/3600*(1/(Eingabemaske!B$11*Eingabemaske!B$10))</f>
        <v>1.7361111111111112E-2</v>
      </c>
      <c r="H174" s="4">
        <f t="shared" si="45"/>
        <v>1.1888620242149053</v>
      </c>
      <c r="I174" s="6">
        <f t="shared" si="46"/>
        <v>1006.269817405239</v>
      </c>
      <c r="J174" s="12">
        <f t="shared" si="47"/>
        <v>2.6151296952138924E-2</v>
      </c>
      <c r="K174" s="8">
        <f t="shared" si="48"/>
        <v>1.8383705314999235E-2</v>
      </c>
      <c r="L174" s="10">
        <f t="shared" si="49"/>
        <v>1.5470587199936003E-5</v>
      </c>
      <c r="M174" s="10">
        <f t="shared" si="50"/>
        <v>3.3759349133257554E-3</v>
      </c>
      <c r="N174" s="12">
        <f t="shared" si="51"/>
        <v>0.70771673763592702</v>
      </c>
      <c r="O174" s="1">
        <f t="shared" si="52"/>
        <v>0.39815273612954288</v>
      </c>
      <c r="P174" s="12">
        <f t="shared" si="53"/>
        <v>0.34654008497292121</v>
      </c>
      <c r="Q174" s="10">
        <f>((9.807*Eingabemaske!$B$5^3)/(L174)^2)*M174*C174*N174</f>
        <v>54391452.430883504</v>
      </c>
      <c r="R174" s="10">
        <f t="shared" si="54"/>
        <v>561.36576779587858</v>
      </c>
      <c r="S174" s="10">
        <f t="shared" si="55"/>
        <v>21656105.607416146</v>
      </c>
      <c r="T174" s="14">
        <f t="shared" si="56"/>
        <v>148.10073251164195</v>
      </c>
      <c r="U174" s="14">
        <f t="shared" si="57"/>
        <v>50.955719901728372</v>
      </c>
      <c r="V174" s="14">
        <f t="shared" si="58"/>
        <v>14.019876818926663</v>
      </c>
      <c r="W174" s="14">
        <f t="shared" si="40"/>
        <v>5.6540894640432224</v>
      </c>
      <c r="X174" s="14">
        <f t="shared" si="41"/>
        <v>148.15321482108644</v>
      </c>
      <c r="Y174" s="14">
        <f t="shared" si="59"/>
        <v>51.395416618572476</v>
      </c>
      <c r="Z174" s="14">
        <f t="shared" si="42"/>
        <v>7.748797430400522</v>
      </c>
      <c r="AA174" s="14">
        <f t="shared" si="43"/>
        <v>2.6881136039423694</v>
      </c>
    </row>
    <row r="175" spans="2:27" x14ac:dyDescent="0.45">
      <c r="B175" s="4">
        <f>Temperaturverlauf!F174-Temperaturverlauf!E174</f>
        <v>1.0237115768422775</v>
      </c>
      <c r="C175" s="4">
        <f t="shared" si="44"/>
        <v>1.0237115768422775</v>
      </c>
      <c r="D175" s="14">
        <f>Temperaturverlauf!E174</f>
        <v>24.145915590261644</v>
      </c>
      <c r="E175">
        <f>Eingabemaske!$B$5</f>
        <v>0.745</v>
      </c>
      <c r="F175">
        <f>IF(Eingabemaske!$B$4="horizontal_Breite",Eingabemaske!$B$6,Eingabemaske!$B$7)</f>
        <v>0.5</v>
      </c>
      <c r="G175" s="4">
        <f>Eingabemaske!B$8/3600*(1/(Eingabemaske!B$11*Eingabemaske!B$10))</f>
        <v>1.7361111111111112E-2</v>
      </c>
      <c r="H175" s="4">
        <f t="shared" si="45"/>
        <v>1.1877837197325114</v>
      </c>
      <c r="I175" s="6">
        <f t="shared" si="46"/>
        <v>1006.2789150187232</v>
      </c>
      <c r="J175" s="12">
        <f t="shared" si="47"/>
        <v>2.6171368174307961E-2</v>
      </c>
      <c r="K175" s="8">
        <f t="shared" si="48"/>
        <v>1.8396745874774207E-2</v>
      </c>
      <c r="L175" s="10">
        <f t="shared" si="49"/>
        <v>1.5495864493123696E-5</v>
      </c>
      <c r="M175" s="10">
        <f t="shared" si="50"/>
        <v>3.3728559221029449E-3</v>
      </c>
      <c r="N175" s="12">
        <f t="shared" si="51"/>
        <v>0.70769336529317461</v>
      </c>
      <c r="O175" s="1">
        <f t="shared" si="52"/>
        <v>0.39814751060659515</v>
      </c>
      <c r="P175" s="12">
        <f t="shared" si="53"/>
        <v>0.34653494574141086</v>
      </c>
      <c r="Q175" s="10">
        <f>((9.807*Eingabemaske!$B$5^3)/(L175)^2)*M175*C175*N175</f>
        <v>41266145.223508209</v>
      </c>
      <c r="R175" s="10">
        <f t="shared" si="54"/>
        <v>560.4590419037379</v>
      </c>
      <c r="S175" s="10">
        <f t="shared" si="55"/>
        <v>16430012.993070031</v>
      </c>
      <c r="T175" s="14">
        <f t="shared" si="56"/>
        <v>135.07543929841117</v>
      </c>
      <c r="U175" s="14">
        <f t="shared" si="57"/>
        <v>46.981598746329432</v>
      </c>
      <c r="V175" s="14">
        <f t="shared" si="58"/>
        <v>14.008395479460352</v>
      </c>
      <c r="W175" s="14">
        <f t="shared" si="40"/>
        <v>5.6471030824845823</v>
      </c>
      <c r="X175" s="14">
        <f t="shared" si="41"/>
        <v>135.13835843758034</v>
      </c>
      <c r="Y175" s="14">
        <f t="shared" si="59"/>
        <v>47.496274031676109</v>
      </c>
      <c r="Z175" s="14">
        <f t="shared" si="42"/>
        <v>7.0735114662830236</v>
      </c>
      <c r="AA175" s="14">
        <f t="shared" si="43"/>
        <v>2.4860849491816355</v>
      </c>
    </row>
    <row r="176" spans="2:27" x14ac:dyDescent="0.45">
      <c r="B176" s="4">
        <f>Temperaturverlauf!F175-Temperaturverlauf!E175</f>
        <v>0.73629367270962476</v>
      </c>
      <c r="C176" s="4">
        <f t="shared" si="44"/>
        <v>0.73629367270962476</v>
      </c>
      <c r="D176" s="14">
        <f>Temperaturverlauf!E175</f>
        <v>24.395178424502102</v>
      </c>
      <c r="E176">
        <f>Eingabemaske!$B$5</f>
        <v>0.745</v>
      </c>
      <c r="F176">
        <f>IF(Eingabemaske!$B$4="horizontal_Breite",Eingabemaske!$B$6,Eingabemaske!$B$7)</f>
        <v>0.5</v>
      </c>
      <c r="G176" s="4">
        <f>Eingabemaske!B$8/3600*(1/(Eingabemaske!B$11*Eingabemaske!B$10))</f>
        <v>1.7361111111111112E-2</v>
      </c>
      <c r="H176" s="4">
        <f t="shared" si="45"/>
        <v>1.1867857939917912</v>
      </c>
      <c r="I176" s="6">
        <f t="shared" si="46"/>
        <v>1006.2874001673745</v>
      </c>
      <c r="J176" s="12">
        <f t="shared" si="47"/>
        <v>2.6189975732038847E-2</v>
      </c>
      <c r="K176" s="8">
        <f t="shared" si="48"/>
        <v>1.8408835470854215E-2</v>
      </c>
      <c r="L176" s="10">
        <f t="shared" si="49"/>
        <v>1.551931333672767E-5</v>
      </c>
      <c r="M176" s="10">
        <f t="shared" si="50"/>
        <v>3.3700065123383493E-3</v>
      </c>
      <c r="N176" s="12">
        <f t="shared" si="51"/>
        <v>0.70767162058349242</v>
      </c>
      <c r="O176" s="1">
        <f t="shared" si="52"/>
        <v>0.39814264884054512</v>
      </c>
      <c r="P176" s="12">
        <f t="shared" si="53"/>
        <v>0.34653016427106709</v>
      </c>
      <c r="Q176" s="10">
        <f>((9.807*Eingabemaske!$B$5^3)/(L176)^2)*M176*C176*N176</f>
        <v>29564706.937791321</v>
      </c>
      <c r="R176" s="10">
        <f t="shared" si="54"/>
        <v>559.62040801551132</v>
      </c>
      <c r="S176" s="10">
        <f t="shared" si="55"/>
        <v>11770970.732406678</v>
      </c>
      <c r="T176" s="14">
        <f t="shared" si="56"/>
        <v>120.86517345414073</v>
      </c>
      <c r="U176" s="14">
        <f t="shared" si="57"/>
        <v>42.619361417894069</v>
      </c>
      <c r="V176" s="14">
        <f t="shared" si="58"/>
        <v>13.997767568188971</v>
      </c>
      <c r="W176" s="14">
        <f t="shared" si="40"/>
        <v>5.6406390762352414</v>
      </c>
      <c r="X176" s="14">
        <f t="shared" si="41"/>
        <v>120.9435515452997</v>
      </c>
      <c r="Y176" s="14">
        <f t="shared" si="59"/>
        <v>43.241010804335723</v>
      </c>
      <c r="Z176" s="14">
        <f t="shared" si="42"/>
        <v>6.3350173598359767</v>
      </c>
      <c r="AA176" s="14">
        <f t="shared" si="43"/>
        <v>2.2649620471887641</v>
      </c>
    </row>
    <row r="177" spans="2:27" x14ac:dyDescent="0.45">
      <c r="B177" s="4">
        <f>Temperaturverlauf!F176-Temperaturverlauf!E176</f>
        <v>0.48406095089257306</v>
      </c>
      <c r="C177" s="4">
        <f t="shared" si="44"/>
        <v>0.48406095089257306</v>
      </c>
      <c r="D177" s="14">
        <f>Temperaturverlauf!E176</f>
        <v>24.620569369082791</v>
      </c>
      <c r="E177">
        <f>Eingabemaske!$B$5</f>
        <v>0.745</v>
      </c>
      <c r="F177">
        <f>IF(Eingabemaske!$B$4="horizontal_Breite",Eingabemaske!$B$6,Eingabemaske!$B$7)</f>
        <v>0.5</v>
      </c>
      <c r="G177" s="4">
        <f>Eingabemaske!B$8/3600*(1/(Eingabemaske!B$11*Eingabemaske!B$10))</f>
        <v>1.7361111111111112E-2</v>
      </c>
      <c r="H177" s="4">
        <f t="shared" si="45"/>
        <v>1.1858848813819522</v>
      </c>
      <c r="I177" s="6">
        <f t="shared" si="46"/>
        <v>1006.2951149130679</v>
      </c>
      <c r="J177" s="12">
        <f t="shared" si="47"/>
        <v>2.6206801244859818E-2</v>
      </c>
      <c r="K177" s="8">
        <f t="shared" si="48"/>
        <v>1.8419767246898471E-2</v>
      </c>
      <c r="L177" s="10">
        <f t="shared" si="49"/>
        <v>1.5540528629916015E-5</v>
      </c>
      <c r="M177" s="10">
        <f t="shared" si="50"/>
        <v>3.3674341634210478E-3</v>
      </c>
      <c r="N177" s="12">
        <f t="shared" si="51"/>
        <v>0.70765188777108134</v>
      </c>
      <c r="O177" s="1">
        <f t="shared" si="52"/>
        <v>0.39813823678148141</v>
      </c>
      <c r="P177" s="12">
        <f t="shared" si="53"/>
        <v>0.34652582508976659</v>
      </c>
      <c r="Q177" s="10">
        <f>((9.807*Eingabemaske!$B$5^3)/(L177)^2)*M177*C177*N177</f>
        <v>19368333.331533339</v>
      </c>
      <c r="R177" s="10">
        <f t="shared" si="54"/>
        <v>558.86371729603582</v>
      </c>
      <c r="S177" s="10">
        <f t="shared" si="55"/>
        <v>7711274.0820126794</v>
      </c>
      <c r="T177" s="14">
        <f t="shared" si="56"/>
        <v>104.97175694809934</v>
      </c>
      <c r="U177" s="14">
        <f t="shared" si="57"/>
        <v>37.701454422643948</v>
      </c>
      <c r="V177" s="14">
        <f t="shared" si="58"/>
        <v>13.988170808033908</v>
      </c>
      <c r="W177" s="14">
        <f t="shared" si="40"/>
        <v>5.6348047845936344</v>
      </c>
      <c r="X177" s="14">
        <f t="shared" si="41"/>
        <v>105.07540184192497</v>
      </c>
      <c r="Y177" s="14">
        <f t="shared" si="59"/>
        <v>38.489158620477504</v>
      </c>
      <c r="Z177" s="14">
        <f t="shared" si="42"/>
        <v>5.50738034359021</v>
      </c>
      <c r="AA177" s="14">
        <f t="shared" si="43"/>
        <v>2.0173554600974737</v>
      </c>
    </row>
    <row r="178" spans="2:27" x14ac:dyDescent="0.45">
      <c r="B178" s="4">
        <f>Temperaturverlauf!F177-Temperaturverlauf!E177</f>
        <v>0.26920176614093805</v>
      </c>
      <c r="C178" s="4">
        <f t="shared" si="44"/>
        <v>0.26920176614093805</v>
      </c>
      <c r="D178" s="14">
        <f>Temperaturverlauf!E177</f>
        <v>24.818231922451758</v>
      </c>
      <c r="E178">
        <f>Eingabemaske!$B$5</f>
        <v>0.745</v>
      </c>
      <c r="F178">
        <f>IF(Eingabemaske!$B$4="horizontal_Breite",Eingabemaske!$B$6,Eingabemaske!$B$7)</f>
        <v>0.5</v>
      </c>
      <c r="G178" s="4">
        <f>Eingabemaske!B$8/3600*(1/(Eingabemaske!B$11*Eingabemaske!B$10))</f>
        <v>1.7361111111111112E-2</v>
      </c>
      <c r="H178" s="4">
        <f t="shared" si="45"/>
        <v>1.1850959266701611</v>
      </c>
      <c r="I178" s="6">
        <f t="shared" si="46"/>
        <v>1006.3019135652381</v>
      </c>
      <c r="J178" s="12">
        <f t="shared" si="47"/>
        <v>2.6221556823581595E-2</v>
      </c>
      <c r="K178" s="8">
        <f t="shared" si="48"/>
        <v>1.842935415718799E-2</v>
      </c>
      <c r="L178" s="10">
        <f t="shared" si="49"/>
        <v>1.5559143317581572E-5</v>
      </c>
      <c r="M178" s="10">
        <f t="shared" si="50"/>
        <v>3.3651815282772228E-3</v>
      </c>
      <c r="N178" s="12">
        <f t="shared" si="51"/>
        <v>0.70763452241908087</v>
      </c>
      <c r="O178" s="1">
        <f t="shared" si="52"/>
        <v>0.39813435396777624</v>
      </c>
      <c r="P178" s="12">
        <f t="shared" si="53"/>
        <v>0.3465220064191491</v>
      </c>
      <c r="Q178" s="10">
        <f>((9.807*Eingabemaske!$B$5^3)/(L178)^2)*M178*C178*N178</f>
        <v>10738139.571275704</v>
      </c>
      <c r="R178" s="10">
        <f t="shared" si="54"/>
        <v>558.20138580985372</v>
      </c>
      <c r="S178" s="10">
        <f t="shared" si="55"/>
        <v>4275222.2610256663</v>
      </c>
      <c r="T178" s="14">
        <f t="shared" si="56"/>
        <v>86.234950609456632</v>
      </c>
      <c r="U178" s="14">
        <f t="shared" si="57"/>
        <v>31.837708504928631</v>
      </c>
      <c r="V178" s="14">
        <f t="shared" si="58"/>
        <v>13.979765030008753</v>
      </c>
      <c r="W178" s="14">
        <f t="shared" si="40"/>
        <v>5.6296965557641911</v>
      </c>
      <c r="X178" s="14">
        <f t="shared" si="41"/>
        <v>86.388110498023522</v>
      </c>
      <c r="Y178" s="14">
        <f t="shared" si="59"/>
        <v>32.925741277787033</v>
      </c>
      <c r="Z178" s="14">
        <f t="shared" si="42"/>
        <v>4.5304614966115393</v>
      </c>
      <c r="AA178" s="14">
        <f t="shared" si="43"/>
        <v>1.7267283917480776</v>
      </c>
    </row>
    <row r="179" spans="2:27" x14ac:dyDescent="0.45">
      <c r="B179" s="4">
        <f>Temperaturverlauf!F178-Temperaturverlauf!E178</f>
        <v>9.3386281909019431E-2</v>
      </c>
      <c r="C179" s="4">
        <f t="shared" si="44"/>
        <v>9.3386281909019431E-2</v>
      </c>
      <c r="D179" s="14">
        <f>Temperaturverlauf!E178</f>
        <v>24.984784023518451</v>
      </c>
      <c r="E179">
        <f>Eingabemaske!$B$5</f>
        <v>0.745</v>
      </c>
      <c r="F179">
        <f>IF(Eingabemaske!$B$4="horizontal_Breite",Eingabemaske!$B$6,Eingabemaske!$B$7)</f>
        <v>0.5</v>
      </c>
      <c r="G179" s="4">
        <f>Eingabemaske!B$8/3600*(1/(Eingabemaske!B$11*Eingabemaske!B$10))</f>
        <v>1.7361111111111112E-2</v>
      </c>
      <c r="H179" s="4">
        <f t="shared" si="45"/>
        <v>1.1844319609823428</v>
      </c>
      <c r="I179" s="6">
        <f t="shared" si="46"/>
        <v>1006.3076661067656</v>
      </c>
      <c r="J179" s="12">
        <f t="shared" si="47"/>
        <v>2.6233989996161222E-2</v>
      </c>
      <c r="K179" s="8">
        <f t="shared" si="48"/>
        <v>1.8437432167029727E-2</v>
      </c>
      <c r="L179" s="10">
        <f t="shared" si="49"/>
        <v>1.5574834932718724E-5</v>
      </c>
      <c r="M179" s="10">
        <f t="shared" si="50"/>
        <v>3.3632857952779318E-3</v>
      </c>
      <c r="N179" s="12">
        <f t="shared" si="51"/>
        <v>0.70761984344142692</v>
      </c>
      <c r="O179" s="1">
        <f t="shared" si="52"/>
        <v>0.3981310717457433</v>
      </c>
      <c r="P179" s="12">
        <f t="shared" si="53"/>
        <v>0.34651877842393108</v>
      </c>
      <c r="Q179" s="10">
        <f>((9.807*Eingabemaske!$B$5^3)/(L179)^2)*M179*C179*N179</f>
        <v>3715394.6321703014</v>
      </c>
      <c r="R179" s="10">
        <f t="shared" si="54"/>
        <v>557.64421780319935</v>
      </c>
      <c r="S179" s="10">
        <f t="shared" si="55"/>
        <v>1479214.0468643438</v>
      </c>
      <c r="T179" s="14">
        <f t="shared" si="56"/>
        <v>60.539769133189026</v>
      </c>
      <c r="U179" s="14">
        <f t="shared" si="57"/>
        <v>23.633696870373811</v>
      </c>
      <c r="V179" s="14">
        <f t="shared" si="58"/>
        <v>13.972689729189925</v>
      </c>
      <c r="W179" s="14">
        <f t="shared" si="40"/>
        <v>5.6253983322685208</v>
      </c>
      <c r="X179" s="14">
        <f t="shared" si="41"/>
        <v>60.848996888779702</v>
      </c>
      <c r="Y179" s="14">
        <f t="shared" si="59"/>
        <v>25.518788873884752</v>
      </c>
      <c r="Z179" s="14">
        <f t="shared" si="42"/>
        <v>3.1926239513133843</v>
      </c>
      <c r="AA179" s="14">
        <f t="shared" si="43"/>
        <v>1.3389193040632859</v>
      </c>
    </row>
    <row r="180" spans="2:27" x14ac:dyDescent="0.45">
      <c r="B180" s="4">
        <f>Temperaturverlauf!F179-Temperaturverlauf!E179</f>
        <v>0.83759485559936309</v>
      </c>
      <c r="C180" s="4">
        <f t="shared" si="44"/>
        <v>0.83759485559936309</v>
      </c>
      <c r="D180" s="14">
        <f>Temperaturverlauf!E179</f>
        <v>25.117375919656649</v>
      </c>
      <c r="E180">
        <f>Eingabemaske!$B$5</f>
        <v>0.745</v>
      </c>
      <c r="F180">
        <f>IF(Eingabemaske!$B$4="horizontal_Breite",Eingabemaske!$B$6,Eingabemaske!$B$7)</f>
        <v>0.5</v>
      </c>
      <c r="G180" s="4">
        <f>Eingabemaske!B$8/3600*(1/(Eingabemaske!B$11*Eingabemaske!B$10))</f>
        <v>1.7361111111111112E-2</v>
      </c>
      <c r="H180" s="4">
        <f t="shared" si="45"/>
        <v>1.1839039102281776</v>
      </c>
      <c r="I180" s="6">
        <f t="shared" si="46"/>
        <v>1006.3122613518673</v>
      </c>
      <c r="J180" s="12">
        <f t="shared" si="47"/>
        <v>2.6243888027568742E-2</v>
      </c>
      <c r="K180" s="8">
        <f t="shared" si="48"/>
        <v>1.8443863059435638E-2</v>
      </c>
      <c r="L180" s="10">
        <f t="shared" si="49"/>
        <v>1.558733136160235E-5</v>
      </c>
      <c r="M180" s="10">
        <f t="shared" si="50"/>
        <v>3.3617781427707346E-3</v>
      </c>
      <c r="N180" s="12">
        <f t="shared" si="51"/>
        <v>0.70760812518963601</v>
      </c>
      <c r="O180" s="1">
        <f t="shared" si="52"/>
        <v>0.39812845149689668</v>
      </c>
      <c r="P180" s="12">
        <f t="shared" si="53"/>
        <v>0.34651620146871043</v>
      </c>
      <c r="Q180" s="10">
        <f>((9.807*Eingabemaske!$B$5^3)/(L180)^2)*M180*C180*N180</f>
        <v>33255028.115510661</v>
      </c>
      <c r="R180" s="10">
        <f t="shared" si="54"/>
        <v>557.20125616079133</v>
      </c>
      <c r="S180" s="10">
        <f t="shared" si="55"/>
        <v>13239772.848114021</v>
      </c>
      <c r="T180" s="14">
        <f t="shared" si="56"/>
        <v>125.69671592779849</v>
      </c>
      <c r="U180" s="14">
        <f t="shared" si="57"/>
        <v>44.105853538549987</v>
      </c>
      <c r="V180" s="14">
        <f t="shared" si="58"/>
        <v>13.967061962278105</v>
      </c>
      <c r="W180" s="14">
        <f t="shared" si="40"/>
        <v>5.6219804460154217</v>
      </c>
      <c r="X180" s="14">
        <f t="shared" si="41"/>
        <v>125.7686803476555</v>
      </c>
      <c r="Y180" s="14">
        <f t="shared" si="59"/>
        <v>44.683085606144857</v>
      </c>
      <c r="Z180" s="14">
        <f t="shared" si="42"/>
        <v>6.6013183288379134</v>
      </c>
      <c r="AA180" s="14">
        <f t="shared" si="43"/>
        <v>2.3453157907478683</v>
      </c>
    </row>
    <row r="181" spans="2:27" x14ac:dyDescent="0.45">
      <c r="B181" s="4">
        <f>Temperaturverlauf!F180-Temperaturverlauf!E180</f>
        <v>1.5901263113337798</v>
      </c>
      <c r="C181" s="4">
        <f t="shared" si="44"/>
        <v>1.5901263113337798</v>
      </c>
      <c r="D181" s="14">
        <f>Temperaturverlauf!E180</f>
        <v>25.213738926762012</v>
      </c>
      <c r="E181">
        <f>Eingabemaske!$B$5</f>
        <v>0.745</v>
      </c>
      <c r="F181">
        <f>IF(Eingabemaske!$B$4="horizontal_Breite",Eingabemaske!$B$6,Eingabemaske!$B$7)</f>
        <v>0.5</v>
      </c>
      <c r="G181" s="4">
        <f>Eingabemaske!B$8/3600*(1/(Eingabemaske!B$11*Eingabemaske!B$10))</f>
        <v>1.7361111111111112E-2</v>
      </c>
      <c r="H181" s="4">
        <f t="shared" si="45"/>
        <v>1.1835204371860797</v>
      </c>
      <c r="I181" s="6">
        <f t="shared" si="46"/>
        <v>1006.3156097183145</v>
      </c>
      <c r="J181" s="12">
        <f t="shared" si="47"/>
        <v>2.6251081559742515E-2</v>
      </c>
      <c r="K181" s="8">
        <f t="shared" si="48"/>
        <v>1.8448536800053685E-2</v>
      </c>
      <c r="L181" s="10">
        <f t="shared" si="49"/>
        <v>1.5596415719712026E-5</v>
      </c>
      <c r="M181" s="10">
        <f t="shared" si="50"/>
        <v>3.3606832896043489E-3</v>
      </c>
      <c r="N181" s="12">
        <f t="shared" si="51"/>
        <v>0.70759959002574047</v>
      </c>
      <c r="O181" s="1">
        <f t="shared" si="52"/>
        <v>0.39812654297396294</v>
      </c>
      <c r="P181" s="12">
        <f t="shared" si="53"/>
        <v>0.34651432448172326</v>
      </c>
      <c r="Q181" s="10">
        <f>((9.807*Eingabemaske!$B$5^3)/(L181)^2)*M181*C181*N181</f>
        <v>63037963.010134585</v>
      </c>
      <c r="R181" s="10">
        <f t="shared" si="54"/>
        <v>556.87966029366999</v>
      </c>
      <c r="S181" s="10">
        <f t="shared" si="55"/>
        <v>25097086.289345432</v>
      </c>
      <c r="T181" s="14">
        <f t="shared" si="56"/>
        <v>155.56247863632302</v>
      </c>
      <c r="U181" s="14">
        <f t="shared" si="57"/>
        <v>53.222947252372961</v>
      </c>
      <c r="V181" s="14">
        <f t="shared" si="58"/>
        <v>13.962974604973621</v>
      </c>
      <c r="W181" s="14">
        <f t="shared" si="40"/>
        <v>5.6194986285585005</v>
      </c>
      <c r="X181" s="14">
        <f t="shared" si="41"/>
        <v>155.60943183166262</v>
      </c>
      <c r="Y181" s="14">
        <f t="shared" si="59"/>
        <v>53.621203333490932</v>
      </c>
      <c r="Z181" s="14">
        <f t="shared" si="42"/>
        <v>8.1698317729563374</v>
      </c>
      <c r="AA181" s="14">
        <f t="shared" si="43"/>
        <v>2.8152291640780156</v>
      </c>
    </row>
    <row r="182" spans="2:27" x14ac:dyDescent="0.45">
      <c r="B182" s="4">
        <f>Temperaturverlauf!F181-Temperaturverlauf!E181</f>
        <v>2.3496595981350517</v>
      </c>
      <c r="C182" s="4">
        <f t="shared" si="44"/>
        <v>2.3496595981350517</v>
      </c>
      <c r="D182" s="14">
        <f>Temperaturverlauf!E181</f>
        <v>25.272224247066092</v>
      </c>
      <c r="E182">
        <f>Eingabemaske!$B$5</f>
        <v>0.745</v>
      </c>
      <c r="F182">
        <f>IF(Eingabemaske!$B$4="horizontal_Breite",Eingabemaske!$B$6,Eingabemaske!$B$7)</f>
        <v>0.5</v>
      </c>
      <c r="G182" s="4">
        <f>Eingabemaske!B$8/3600*(1/(Eingabemaske!B$11*Eingabemaske!B$10))</f>
        <v>1.7361111111111112E-2</v>
      </c>
      <c r="H182" s="4">
        <f t="shared" si="45"/>
        <v>1.1832878180613031</v>
      </c>
      <c r="I182" s="6">
        <f t="shared" si="46"/>
        <v>1006.3176455072161</v>
      </c>
      <c r="J182" s="12">
        <f t="shared" si="47"/>
        <v>2.6255447509352627E-2</v>
      </c>
      <c r="K182" s="8">
        <f t="shared" si="48"/>
        <v>1.8451373419886084E-2</v>
      </c>
      <c r="L182" s="10">
        <f t="shared" si="49"/>
        <v>1.5601930244224839E-5</v>
      </c>
      <c r="M182" s="10">
        <f t="shared" si="50"/>
        <v>3.3600191438755166E-3</v>
      </c>
      <c r="N182" s="12">
        <f t="shared" si="51"/>
        <v>0.70759440187142264</v>
      </c>
      <c r="O182" s="1">
        <f t="shared" si="52"/>
        <v>0.39812538285550447</v>
      </c>
      <c r="P182" s="12">
        <f t="shared" si="53"/>
        <v>0.3465131835335763</v>
      </c>
      <c r="Q182" s="10">
        <f>((9.807*Eingabemaske!$B$5^3)/(L182)^2)*M182*C182*N182</f>
        <v>93063508.05087325</v>
      </c>
      <c r="R182" s="10">
        <f t="shared" si="54"/>
        <v>556.68461144594153</v>
      </c>
      <c r="S182" s="10">
        <f t="shared" si="55"/>
        <v>37050944.772630237</v>
      </c>
      <c r="T182" s="14">
        <f t="shared" si="56"/>
        <v>177.13192751776751</v>
      </c>
      <c r="U182" s="14">
        <f t="shared" si="57"/>
        <v>59.744005651035138</v>
      </c>
      <c r="V182" s="14">
        <f t="shared" si="58"/>
        <v>13.960494983151902</v>
      </c>
      <c r="W182" s="14">
        <f t="shared" si="40"/>
        <v>5.6179932396978511</v>
      </c>
      <c r="X182" s="14">
        <f t="shared" si="41"/>
        <v>177.16812477785382</v>
      </c>
      <c r="Y182" s="14">
        <f t="shared" si="59"/>
        <v>60.060576023945487</v>
      </c>
      <c r="Z182" s="14">
        <f t="shared" si="42"/>
        <v>9.3032568008707557</v>
      </c>
      <c r="AA182" s="14">
        <f t="shared" si="43"/>
        <v>3.1538346023563673</v>
      </c>
    </row>
    <row r="183" spans="2:27" x14ac:dyDescent="0.45">
      <c r="B183" s="4">
        <f>Temperaturverlauf!F182-Temperaturverlauf!E182</f>
        <v>3.1152663545781749</v>
      </c>
      <c r="C183" s="4">
        <f t="shared" si="44"/>
        <v>3.1152663545781749</v>
      </c>
      <c r="D183" s="14">
        <f>Temperaturverlauf!E182</f>
        <v>25.291831180523292</v>
      </c>
      <c r="E183">
        <f>Eingabemaske!$B$5</f>
        <v>0.745</v>
      </c>
      <c r="F183">
        <f>IF(Eingabemaske!$B$4="horizontal_Breite",Eingabemaske!$B$6,Eingabemaske!$B$7)</f>
        <v>0.5</v>
      </c>
      <c r="G183" s="4">
        <f>Eingabemaske!B$8/3600*(1/(Eingabemaske!B$11*Eingabemaske!B$10))</f>
        <v>1.7361111111111112E-2</v>
      </c>
      <c r="H183" s="4">
        <f t="shared" si="45"/>
        <v>1.1832098540291516</v>
      </c>
      <c r="I183" s="6">
        <f t="shared" si="46"/>
        <v>1006.3183286003974</v>
      </c>
      <c r="J183" s="12">
        <f t="shared" si="47"/>
        <v>2.6256911173790781E-2</v>
      </c>
      <c r="K183" s="8">
        <f t="shared" si="48"/>
        <v>1.8452324383581045E-2</v>
      </c>
      <c r="L183" s="10">
        <f t="shared" si="49"/>
        <v>1.5603779128447475E-5</v>
      </c>
      <c r="M183" s="10">
        <f t="shared" si="50"/>
        <v>3.3597965512822126E-3</v>
      </c>
      <c r="N183" s="12">
        <f t="shared" si="51"/>
        <v>0.70759266120187658</v>
      </c>
      <c r="O183" s="1">
        <f t="shared" si="52"/>
        <v>0.39812499362419401</v>
      </c>
      <c r="P183" s="12">
        <f t="shared" si="53"/>
        <v>0.34651280073423346</v>
      </c>
      <c r="Q183" s="10">
        <f>((9.807*Eingabemaske!$B$5^3)/(L183)^2)*M183*C183*N183</f>
        <v>123349356.92675444</v>
      </c>
      <c r="R183" s="10">
        <f t="shared" si="54"/>
        <v>556.61924526537894</v>
      </c>
      <c r="S183" s="10">
        <f t="shared" si="55"/>
        <v>49108461.940012544</v>
      </c>
      <c r="T183" s="14">
        <f t="shared" si="56"/>
        <v>194.57298002562399</v>
      </c>
      <c r="U183" s="14">
        <f t="shared" si="57"/>
        <v>64.985568771523404</v>
      </c>
      <c r="V183" s="14">
        <f t="shared" si="58"/>
        <v>13.959663888140863</v>
      </c>
      <c r="W183" s="14">
        <f t="shared" si="40"/>
        <v>5.6174887159794276</v>
      </c>
      <c r="X183" s="14">
        <f t="shared" si="41"/>
        <v>194.60297462530963</v>
      </c>
      <c r="Y183" s="14">
        <f t="shared" si="59"/>
        <v>65.253394685355985</v>
      </c>
      <c r="Z183" s="14">
        <f t="shared" si="42"/>
        <v>10.219346037784433</v>
      </c>
      <c r="AA183" s="14">
        <f t="shared" si="43"/>
        <v>3.4267051760834071</v>
      </c>
    </row>
    <row r="184" spans="2:27" x14ac:dyDescent="0.45">
      <c r="B184" s="4">
        <f>Temperaturverlauf!F183-Temperaturverlauf!E183</f>
        <v>3.8857516009661737</v>
      </c>
      <c r="C184" s="4">
        <f t="shared" si="44"/>
        <v>3.8857516009661737</v>
      </c>
      <c r="D184" s="14">
        <f>Temperaturverlauf!E183</f>
        <v>25.272224247066092</v>
      </c>
      <c r="E184">
        <f>Eingabemaske!$B$5</f>
        <v>0.745</v>
      </c>
      <c r="F184">
        <f>IF(Eingabemaske!$B$4="horizontal_Breite",Eingabemaske!$B$6,Eingabemaske!$B$7)</f>
        <v>0.5</v>
      </c>
      <c r="G184" s="4">
        <f>Eingabemaske!B$8/3600*(1/(Eingabemaske!B$11*Eingabemaske!B$10))</f>
        <v>1.7361111111111112E-2</v>
      </c>
      <c r="H184" s="4">
        <f t="shared" si="45"/>
        <v>1.1832878180613031</v>
      </c>
      <c r="I184" s="6">
        <f t="shared" si="46"/>
        <v>1006.3176455072161</v>
      </c>
      <c r="J184" s="12">
        <f t="shared" si="47"/>
        <v>2.6255447509352627E-2</v>
      </c>
      <c r="K184" s="8">
        <f t="shared" si="48"/>
        <v>1.8451373419886084E-2</v>
      </c>
      <c r="L184" s="10">
        <f t="shared" si="49"/>
        <v>1.5601930244224839E-5</v>
      </c>
      <c r="M184" s="10">
        <f t="shared" si="50"/>
        <v>3.3600191438755166E-3</v>
      </c>
      <c r="N184" s="12">
        <f t="shared" si="51"/>
        <v>0.70759440187142264</v>
      </c>
      <c r="O184" s="1">
        <f t="shared" si="52"/>
        <v>0.39812538285550447</v>
      </c>
      <c r="P184" s="12">
        <f t="shared" si="53"/>
        <v>0.3465131835335763</v>
      </c>
      <c r="Q184" s="10">
        <f>((9.807*Eingabemaske!$B$5^3)/(L184)^2)*M184*C184*N184</f>
        <v>153903857.25967789</v>
      </c>
      <c r="R184" s="10">
        <f t="shared" si="54"/>
        <v>556.68461144594153</v>
      </c>
      <c r="S184" s="10">
        <f t="shared" si="55"/>
        <v>61273032.094448172</v>
      </c>
      <c r="T184" s="14">
        <f t="shared" si="56"/>
        <v>209.46921748872123</v>
      </c>
      <c r="U184" s="14">
        <f t="shared" si="57"/>
        <v>69.443185640156898</v>
      </c>
      <c r="V184" s="14">
        <f t="shared" si="58"/>
        <v>13.960494983151902</v>
      </c>
      <c r="W184" s="14">
        <f t="shared" si="40"/>
        <v>5.6179932396978511</v>
      </c>
      <c r="X184" s="14">
        <f t="shared" si="41"/>
        <v>209.49510343539959</v>
      </c>
      <c r="Y184" s="14">
        <f t="shared" si="59"/>
        <v>69.677949636846378</v>
      </c>
      <c r="Z184" s="14">
        <f t="shared" si="42"/>
        <v>11.000775383429065</v>
      </c>
      <c r="AA184" s="14">
        <f t="shared" si="43"/>
        <v>3.6588514984990721</v>
      </c>
    </row>
    <row r="185" spans="2:27" x14ac:dyDescent="0.45">
      <c r="B185" s="4">
        <f>Temperaturverlauf!F184-Temperaturverlauf!E184</f>
        <v>4.6595095661423827</v>
      </c>
      <c r="C185" s="4">
        <f t="shared" si="44"/>
        <v>4.6595095661423827</v>
      </c>
      <c r="D185" s="14">
        <f>Temperaturverlauf!E184</f>
        <v>25.213738926762012</v>
      </c>
      <c r="E185">
        <f>Eingabemaske!$B$5</f>
        <v>0.745</v>
      </c>
      <c r="F185">
        <f>IF(Eingabemaske!$B$4="horizontal_Breite",Eingabemaske!$B$6,Eingabemaske!$B$7)</f>
        <v>0.5</v>
      </c>
      <c r="G185" s="4">
        <f>Eingabemaske!B$8/3600*(1/(Eingabemaske!B$11*Eingabemaske!B$10))</f>
        <v>1.7361111111111112E-2</v>
      </c>
      <c r="H185" s="4">
        <f t="shared" si="45"/>
        <v>1.1835204371860797</v>
      </c>
      <c r="I185" s="6">
        <f t="shared" si="46"/>
        <v>1006.3156097183145</v>
      </c>
      <c r="J185" s="12">
        <f t="shared" si="47"/>
        <v>2.6251081559742515E-2</v>
      </c>
      <c r="K185" s="8">
        <f t="shared" si="48"/>
        <v>1.8448536800053685E-2</v>
      </c>
      <c r="L185" s="10">
        <f t="shared" si="49"/>
        <v>1.5596415719712026E-5</v>
      </c>
      <c r="M185" s="10">
        <f t="shared" si="50"/>
        <v>3.3606832896043489E-3</v>
      </c>
      <c r="N185" s="12">
        <f t="shared" si="51"/>
        <v>0.70759959002574047</v>
      </c>
      <c r="O185" s="1">
        <f t="shared" si="52"/>
        <v>0.39812654297396294</v>
      </c>
      <c r="P185" s="12">
        <f t="shared" si="53"/>
        <v>0.34651432448172326</v>
      </c>
      <c r="Q185" s="10">
        <f>((9.807*Eingabemaske!$B$5^3)/(L185)^2)*M185*C185*N185</f>
        <v>184718653.8467361</v>
      </c>
      <c r="R185" s="10">
        <f t="shared" si="54"/>
        <v>556.87966029366999</v>
      </c>
      <c r="S185" s="10">
        <f t="shared" si="55"/>
        <v>73541399.078805164</v>
      </c>
      <c r="T185" s="14">
        <f t="shared" si="56"/>
        <v>222.60814411677566</v>
      </c>
      <c r="U185" s="14">
        <f t="shared" si="57"/>
        <v>73.361869557429742</v>
      </c>
      <c r="V185" s="14">
        <f t="shared" si="58"/>
        <v>13.962974604973621</v>
      </c>
      <c r="W185" s="14">
        <f t="shared" si="40"/>
        <v>5.6194986285585005</v>
      </c>
      <c r="X185" s="14">
        <f t="shared" si="41"/>
        <v>222.63107807925277</v>
      </c>
      <c r="Y185" s="14">
        <f t="shared" si="59"/>
        <v>73.572450534312878</v>
      </c>
      <c r="Z185" s="14">
        <f t="shared" si="42"/>
        <v>11.688613176783738</v>
      </c>
      <c r="AA185" s="14">
        <f t="shared" si="43"/>
        <v>3.8627127990527383</v>
      </c>
    </row>
    <row r="186" spans="2:27" x14ac:dyDescent="0.45">
      <c r="B186" s="4">
        <f>Temperaturverlauf!F185-Temperaturverlauf!E185</f>
        <v>5.4344867277973741</v>
      </c>
      <c r="C186" s="4">
        <f t="shared" si="44"/>
        <v>5.4344867277973741</v>
      </c>
      <c r="D186" s="14">
        <f>Temperaturverlauf!E185</f>
        <v>25.117375919656652</v>
      </c>
      <c r="E186">
        <f>Eingabemaske!$B$5</f>
        <v>0.745</v>
      </c>
      <c r="F186">
        <f>IF(Eingabemaske!$B$4="horizontal_Breite",Eingabemaske!$B$6,Eingabemaske!$B$7)</f>
        <v>0.5</v>
      </c>
      <c r="G186" s="4">
        <f>Eingabemaske!B$8/3600*(1/(Eingabemaske!B$11*Eingabemaske!B$10))</f>
        <v>1.7361111111111112E-2</v>
      </c>
      <c r="H186" s="4">
        <f t="shared" si="45"/>
        <v>1.1839039102281776</v>
      </c>
      <c r="I186" s="6">
        <f t="shared" si="46"/>
        <v>1006.3122613518673</v>
      </c>
      <c r="J186" s="12">
        <f t="shared" si="47"/>
        <v>2.6243888027568742E-2</v>
      </c>
      <c r="K186" s="8">
        <f t="shared" si="48"/>
        <v>1.8443863059435638E-2</v>
      </c>
      <c r="L186" s="10">
        <f t="shared" si="49"/>
        <v>1.5587331361602353E-5</v>
      </c>
      <c r="M186" s="10">
        <f t="shared" si="50"/>
        <v>3.3617781427707342E-3</v>
      </c>
      <c r="N186" s="12">
        <f t="shared" si="51"/>
        <v>0.70760812518963612</v>
      </c>
      <c r="O186" s="1">
        <f t="shared" si="52"/>
        <v>0.39812845149689668</v>
      </c>
      <c r="P186" s="12">
        <f t="shared" si="53"/>
        <v>0.34651620146871043</v>
      </c>
      <c r="Q186" s="10">
        <f>((9.807*Eingabemaske!$B$5^3)/(L186)^2)*M186*C186*N186</f>
        <v>215765423.72260553</v>
      </c>
      <c r="R186" s="10">
        <f t="shared" si="54"/>
        <v>557.20125616079133</v>
      </c>
      <c r="S186" s="10">
        <f t="shared" si="55"/>
        <v>85902354.033252716</v>
      </c>
      <c r="T186" s="14">
        <f t="shared" si="56"/>
        <v>234.4402134353378</v>
      </c>
      <c r="U186" s="14">
        <f t="shared" si="57"/>
        <v>76.881234990378957</v>
      </c>
      <c r="V186" s="14">
        <f t="shared" si="58"/>
        <v>13.967061962278105</v>
      </c>
      <c r="W186" s="14">
        <f t="shared" si="40"/>
        <v>5.6219804460154226</v>
      </c>
      <c r="X186" s="14">
        <f t="shared" si="41"/>
        <v>234.46091064287486</v>
      </c>
      <c r="Y186" s="14">
        <f t="shared" si="59"/>
        <v>77.073229805568275</v>
      </c>
      <c r="Z186" s="14">
        <f t="shared" si="42"/>
        <v>12.306331771506816</v>
      </c>
      <c r="AA186" s="14">
        <f t="shared" si="43"/>
        <v>4.0454024258808152</v>
      </c>
    </row>
    <row r="187" spans="2:27" x14ac:dyDescent="0.45">
      <c r="B187" s="4">
        <f>Temperaturverlauf!F186-Temperaturverlauf!E186</f>
        <v>6.2081899210833811</v>
      </c>
      <c r="C187" s="4">
        <f t="shared" si="44"/>
        <v>6.2081899210833811</v>
      </c>
      <c r="D187" s="14">
        <f>Temperaturverlauf!E186</f>
        <v>24.984784023518451</v>
      </c>
      <c r="E187">
        <f>Eingabemaske!$B$5</f>
        <v>0.745</v>
      </c>
      <c r="F187">
        <f>IF(Eingabemaske!$B$4="horizontal_Breite",Eingabemaske!$B$6,Eingabemaske!$B$7)</f>
        <v>0.5</v>
      </c>
      <c r="G187" s="4">
        <f>Eingabemaske!B$8/3600*(1/(Eingabemaske!B$11*Eingabemaske!B$10))</f>
        <v>1.7361111111111112E-2</v>
      </c>
      <c r="H187" s="4">
        <f t="shared" si="45"/>
        <v>1.1844319609823428</v>
      </c>
      <c r="I187" s="6">
        <f t="shared" si="46"/>
        <v>1006.3076661067656</v>
      </c>
      <c r="J187" s="12">
        <f t="shared" si="47"/>
        <v>2.6233989996161222E-2</v>
      </c>
      <c r="K187" s="8">
        <f t="shared" si="48"/>
        <v>1.8437432167029727E-2</v>
      </c>
      <c r="L187" s="10">
        <f t="shared" si="49"/>
        <v>1.5574834932718724E-5</v>
      </c>
      <c r="M187" s="10">
        <f t="shared" si="50"/>
        <v>3.3632857952779318E-3</v>
      </c>
      <c r="N187" s="12">
        <f t="shared" si="51"/>
        <v>0.70761984344142692</v>
      </c>
      <c r="O187" s="1">
        <f t="shared" si="52"/>
        <v>0.3981310717457433</v>
      </c>
      <c r="P187" s="12">
        <f t="shared" si="53"/>
        <v>0.34651877842393108</v>
      </c>
      <c r="Q187" s="10">
        <f>((9.807*Eingabemaske!$B$5^3)/(L187)^2)*M187*C187*N187</f>
        <v>246994259.0792793</v>
      </c>
      <c r="R187" s="10">
        <f t="shared" si="54"/>
        <v>557.64421780319935</v>
      </c>
      <c r="S187" s="10">
        <f t="shared" si="55"/>
        <v>98336089.082279265</v>
      </c>
      <c r="T187" s="14">
        <f t="shared" si="56"/>
        <v>245.24569750144155</v>
      </c>
      <c r="U187" s="14">
        <f t="shared" si="57"/>
        <v>80.087945507274256</v>
      </c>
      <c r="V187" s="14">
        <f t="shared" si="58"/>
        <v>13.972689729189925</v>
      </c>
      <c r="W187" s="14">
        <f t="shared" si="40"/>
        <v>5.6253983322685208</v>
      </c>
      <c r="X187" s="14">
        <f t="shared" si="41"/>
        <v>245.2646357616382</v>
      </c>
      <c r="Y187" s="14">
        <f t="shared" si="59"/>
        <v>80.265152768272785</v>
      </c>
      <c r="Z187" s="14">
        <f t="shared" si="42"/>
        <v>12.868540001965885</v>
      </c>
      <c r="AA187" s="14">
        <f t="shared" si="43"/>
        <v>4.2113504295264406</v>
      </c>
    </row>
    <row r="188" spans="2:27" x14ac:dyDescent="0.45">
      <c r="B188" s="4">
        <f>Temperaturverlauf!F187-Temperaturverlauf!E187</f>
        <v>6.9777198093808899</v>
      </c>
      <c r="C188" s="4">
        <f t="shared" si="44"/>
        <v>6.9777198093808899</v>
      </c>
      <c r="D188" s="14">
        <f>Temperaturverlauf!E187</f>
        <v>24.818231922451762</v>
      </c>
      <c r="E188">
        <f>Eingabemaske!$B$5</f>
        <v>0.745</v>
      </c>
      <c r="F188">
        <f>IF(Eingabemaske!$B$4="horizontal_Breite",Eingabemaske!$B$6,Eingabemaske!$B$7)</f>
        <v>0.5</v>
      </c>
      <c r="G188" s="4">
        <f>Eingabemaske!B$8/3600*(1/(Eingabemaske!B$11*Eingabemaske!B$10))</f>
        <v>1.7361111111111112E-2</v>
      </c>
      <c r="H188" s="4">
        <f t="shared" si="45"/>
        <v>1.1850959266701611</v>
      </c>
      <c r="I188" s="6">
        <f t="shared" si="46"/>
        <v>1006.3019135652381</v>
      </c>
      <c r="J188" s="12">
        <f t="shared" si="47"/>
        <v>2.6221556823581595E-2</v>
      </c>
      <c r="K188" s="8">
        <f t="shared" si="48"/>
        <v>1.842935415718799E-2</v>
      </c>
      <c r="L188" s="10">
        <f t="shared" si="49"/>
        <v>1.5559143317581576E-5</v>
      </c>
      <c r="M188" s="10">
        <f t="shared" si="50"/>
        <v>3.3651815282772228E-3</v>
      </c>
      <c r="N188" s="12">
        <f t="shared" si="51"/>
        <v>0.70763452241908098</v>
      </c>
      <c r="O188" s="1">
        <f t="shared" si="52"/>
        <v>0.39813435396777624</v>
      </c>
      <c r="P188" s="12">
        <f t="shared" si="53"/>
        <v>0.3465220064191491</v>
      </c>
      <c r="Q188" s="10">
        <f>((9.807*Eingabemaske!$B$5^3)/(L188)^2)*M188*C188*N188</f>
        <v>278332977.81248426</v>
      </c>
      <c r="R188" s="10">
        <f t="shared" si="54"/>
        <v>558.20138580985372</v>
      </c>
      <c r="S188" s="10">
        <f t="shared" si="55"/>
        <v>110813920.30930082</v>
      </c>
      <c r="T188" s="14">
        <f t="shared" si="56"/>
        <v>255.20853400081052</v>
      </c>
      <c r="U188" s="14">
        <f t="shared" si="57"/>
        <v>83.038817156103335</v>
      </c>
      <c r="V188" s="14">
        <f t="shared" si="58"/>
        <v>13.979765030008753</v>
      </c>
      <c r="W188" s="14">
        <f t="shared" si="40"/>
        <v>5.629696555764192</v>
      </c>
      <c r="X188" s="14">
        <f t="shared" si="41"/>
        <v>255.22605111645279</v>
      </c>
      <c r="Y188" s="14">
        <f t="shared" si="59"/>
        <v>83.203958979206107</v>
      </c>
      <c r="Z188" s="14">
        <f t="shared" si="42"/>
        <v>13.384848804416816</v>
      </c>
      <c r="AA188" s="14">
        <f t="shared" si="43"/>
        <v>4.3634746766404104</v>
      </c>
    </row>
    <row r="189" spans="2:27" x14ac:dyDescent="0.45">
      <c r="B189" s="4">
        <f>Temperaturverlauf!F188-Temperaturverlauf!E188</f>
        <v>7.7398209725717599</v>
      </c>
      <c r="C189" s="4">
        <f t="shared" si="44"/>
        <v>7.7398209725717599</v>
      </c>
      <c r="D189" s="14">
        <f>Temperaturverlauf!E188</f>
        <v>24.620569369082791</v>
      </c>
      <c r="E189">
        <f>Eingabemaske!$B$5</f>
        <v>0.745</v>
      </c>
      <c r="F189">
        <f>IF(Eingabemaske!$B$4="horizontal_Breite",Eingabemaske!$B$6,Eingabemaske!$B$7)</f>
        <v>0.5</v>
      </c>
      <c r="G189" s="4">
        <f>Eingabemaske!B$8/3600*(1/(Eingabemaske!B$11*Eingabemaske!B$10))</f>
        <v>1.7361111111111112E-2</v>
      </c>
      <c r="H189" s="4">
        <f t="shared" si="45"/>
        <v>1.1858848813819522</v>
      </c>
      <c r="I189" s="6">
        <f t="shared" si="46"/>
        <v>1006.2951149130679</v>
      </c>
      <c r="J189" s="12">
        <f t="shared" si="47"/>
        <v>2.6206801244859818E-2</v>
      </c>
      <c r="K189" s="8">
        <f t="shared" si="48"/>
        <v>1.8419767246898471E-2</v>
      </c>
      <c r="L189" s="10">
        <f t="shared" si="49"/>
        <v>1.5540528629916015E-5</v>
      </c>
      <c r="M189" s="10">
        <f t="shared" si="50"/>
        <v>3.3674341634210478E-3</v>
      </c>
      <c r="N189" s="12">
        <f t="shared" si="51"/>
        <v>0.70765188777108134</v>
      </c>
      <c r="O189" s="1">
        <f t="shared" si="52"/>
        <v>0.39813823678148141</v>
      </c>
      <c r="P189" s="12">
        <f t="shared" si="53"/>
        <v>0.34652582508976659</v>
      </c>
      <c r="Q189" s="10">
        <f>((9.807*Eingabemaske!$B$5^3)/(L189)^2)*M189*C189*N189</f>
        <v>309687100.86352563</v>
      </c>
      <c r="R189" s="10">
        <f t="shared" si="54"/>
        <v>558.86371729603582</v>
      </c>
      <c r="S189" s="10">
        <f t="shared" si="55"/>
        <v>123298276.29177289</v>
      </c>
      <c r="T189" s="14">
        <f t="shared" si="56"/>
        <v>264.45356223813036</v>
      </c>
      <c r="U189" s="14">
        <f t="shared" si="57"/>
        <v>85.772422619314099</v>
      </c>
      <c r="V189" s="14">
        <f t="shared" si="58"/>
        <v>13.988170808033908</v>
      </c>
      <c r="W189" s="14">
        <f t="shared" si="40"/>
        <v>5.6348047845936344</v>
      </c>
      <c r="X189" s="14">
        <f t="shared" si="41"/>
        <v>264.46990765089669</v>
      </c>
      <c r="Y189" s="14">
        <f t="shared" si="59"/>
        <v>85.927533078923474</v>
      </c>
      <c r="Z189" s="14">
        <f t="shared" si="42"/>
        <v>13.86182061010696</v>
      </c>
      <c r="AA189" s="14">
        <f t="shared" si="43"/>
        <v>4.5037715617209297</v>
      </c>
    </row>
    <row r="190" spans="2:27" x14ac:dyDescent="0.45">
      <c r="B190" s="4">
        <f>Temperaturverlauf!F189-Temperaturverlauf!E189</f>
        <v>8.4909436774648732</v>
      </c>
      <c r="C190" s="4">
        <f t="shared" si="44"/>
        <v>8.4909436774648732</v>
      </c>
      <c r="D190" s="14">
        <f>Temperaturverlauf!E189</f>
        <v>24.395178424502102</v>
      </c>
      <c r="E190">
        <f>Eingabemaske!$B$5</f>
        <v>0.745</v>
      </c>
      <c r="F190">
        <f>IF(Eingabemaske!$B$4="horizontal_Breite",Eingabemaske!$B$6,Eingabemaske!$B$7)</f>
        <v>0.5</v>
      </c>
      <c r="G190" s="4">
        <f>Eingabemaske!B$8/3600*(1/(Eingabemaske!B$11*Eingabemaske!B$10))</f>
        <v>1.7361111111111112E-2</v>
      </c>
      <c r="H190" s="4">
        <f t="shared" si="45"/>
        <v>1.1867857939917912</v>
      </c>
      <c r="I190" s="6">
        <f t="shared" si="46"/>
        <v>1006.2874001673745</v>
      </c>
      <c r="J190" s="12">
        <f t="shared" si="47"/>
        <v>2.6189975732038847E-2</v>
      </c>
      <c r="K190" s="8">
        <f t="shared" si="48"/>
        <v>1.8408835470854215E-2</v>
      </c>
      <c r="L190" s="10">
        <f t="shared" si="49"/>
        <v>1.551931333672767E-5</v>
      </c>
      <c r="M190" s="10">
        <f t="shared" si="50"/>
        <v>3.3700065123383493E-3</v>
      </c>
      <c r="N190" s="12">
        <f t="shared" si="51"/>
        <v>0.70767162058349242</v>
      </c>
      <c r="O190" s="1">
        <f t="shared" si="52"/>
        <v>0.39814264884054512</v>
      </c>
      <c r="P190" s="12">
        <f t="shared" si="53"/>
        <v>0.34653016427106709</v>
      </c>
      <c r="Q190" s="10">
        <f>((9.807*Eingabemaske!$B$5^3)/(L190)^2)*M190*C190*N190</f>
        <v>340940402.93151033</v>
      </c>
      <c r="R190" s="10">
        <f t="shared" si="54"/>
        <v>559.62040801551132</v>
      </c>
      <c r="S190" s="10">
        <f t="shared" si="55"/>
        <v>135742915.11991426</v>
      </c>
      <c r="T190" s="14">
        <f t="shared" si="56"/>
        <v>273.06716210415345</v>
      </c>
      <c r="U190" s="14">
        <f t="shared" si="57"/>
        <v>88.315500713984122</v>
      </c>
      <c r="V190" s="14">
        <f t="shared" si="58"/>
        <v>13.997767568188971</v>
      </c>
      <c r="W190" s="14">
        <f t="shared" si="40"/>
        <v>5.6406390762352414</v>
      </c>
      <c r="X190" s="14">
        <f t="shared" si="41"/>
        <v>273.08252649162279</v>
      </c>
      <c r="Y190" s="14">
        <f t="shared" si="59"/>
        <v>88.462151302337872</v>
      </c>
      <c r="Z190" s="14">
        <f t="shared" si="42"/>
        <v>14.304049483318913</v>
      </c>
      <c r="AA190" s="14">
        <f t="shared" si="43"/>
        <v>4.6336431916243548</v>
      </c>
    </row>
    <row r="191" spans="2:27" x14ac:dyDescent="0.45">
      <c r="B191" s="4">
        <f>Temperaturverlauf!F190-Temperaturverlauf!E190</f>
        <v>9.2273139782250233</v>
      </c>
      <c r="C191" s="4">
        <f t="shared" si="44"/>
        <v>9.2273139782250233</v>
      </c>
      <c r="D191" s="14">
        <f>Temperaturverlauf!E190</f>
        <v>24.145915590261648</v>
      </c>
      <c r="E191">
        <f>Eingabemaske!$B$5</f>
        <v>0.745</v>
      </c>
      <c r="F191">
        <f>IF(Eingabemaske!$B$4="horizontal_Breite",Eingabemaske!$B$6,Eingabemaske!$B$7)</f>
        <v>0.5</v>
      </c>
      <c r="G191" s="4">
        <f>Eingabemaske!B$8/3600*(1/(Eingabemaske!B$11*Eingabemaske!B$10))</f>
        <v>1.7361111111111112E-2</v>
      </c>
      <c r="H191" s="4">
        <f t="shared" si="45"/>
        <v>1.1877837197325114</v>
      </c>
      <c r="I191" s="6">
        <f t="shared" si="46"/>
        <v>1006.2789150187232</v>
      </c>
      <c r="J191" s="12">
        <f t="shared" si="47"/>
        <v>2.6171368174307961E-2</v>
      </c>
      <c r="K191" s="8">
        <f t="shared" si="48"/>
        <v>1.8396745874774207E-2</v>
      </c>
      <c r="L191" s="10">
        <f t="shared" si="49"/>
        <v>1.5495864493123696E-5</v>
      </c>
      <c r="M191" s="10">
        <f t="shared" si="50"/>
        <v>3.3728559221029449E-3</v>
      </c>
      <c r="N191" s="12">
        <f t="shared" si="51"/>
        <v>0.70769336529317461</v>
      </c>
      <c r="O191" s="1">
        <f t="shared" si="52"/>
        <v>0.39814751060659515</v>
      </c>
      <c r="P191" s="12">
        <f t="shared" si="53"/>
        <v>0.34653494574141086</v>
      </c>
      <c r="Q191" s="10">
        <f>((9.807*Eingabemaske!$B$5^3)/(L191)^2)*M191*C191*N191</f>
        <v>371956015.01633388</v>
      </c>
      <c r="R191" s="10">
        <f t="shared" si="54"/>
        <v>560.4590419037379</v>
      </c>
      <c r="S191" s="10">
        <f t="shared" si="55"/>
        <v>148093361.43390265</v>
      </c>
      <c r="T191" s="14">
        <f t="shared" si="56"/>
        <v>281.10956081592479</v>
      </c>
      <c r="U191" s="14">
        <f t="shared" si="57"/>
        <v>90.68676566962904</v>
      </c>
      <c r="V191" s="14">
        <f t="shared" si="58"/>
        <v>14.008395479460352</v>
      </c>
      <c r="W191" s="14">
        <f t="shared" si="40"/>
        <v>5.6471030824845823</v>
      </c>
      <c r="X191" s="14">
        <f t="shared" si="41"/>
        <v>281.124094112808</v>
      </c>
      <c r="Y191" s="14">
        <f t="shared" si="59"/>
        <v>90.826204076608732</v>
      </c>
      <c r="Z191" s="14">
        <f t="shared" si="42"/>
        <v>14.714804339390199</v>
      </c>
      <c r="AA191" s="14">
        <f t="shared" si="43"/>
        <v>4.7540920535275157</v>
      </c>
    </row>
    <row r="192" spans="2:27" x14ac:dyDescent="0.45">
      <c r="B192" s="4">
        <f>Temperaturverlauf!F191-Temperaturverlauf!E191</f>
        <v>9.9450095460285404</v>
      </c>
      <c r="C192" s="4">
        <f t="shared" si="44"/>
        <v>9.9450095460285404</v>
      </c>
      <c r="D192" s="14">
        <f>Temperaturverlauf!E191</f>
        <v>23.877045822563989</v>
      </c>
      <c r="E192">
        <f>Eingabemaske!$B$5</f>
        <v>0.745</v>
      </c>
      <c r="F192">
        <f>IF(Eingabemaske!$B$4="horizontal_Breite",Eingabemaske!$B$6,Eingabemaske!$B$7)</f>
        <v>0.5</v>
      </c>
      <c r="G192" s="4">
        <f>Eingabemaske!B$8/3600*(1/(Eingabemaske!B$11*Eingabemaske!B$10))</f>
        <v>1.7361111111111112E-2</v>
      </c>
      <c r="H192" s="4">
        <f t="shared" si="45"/>
        <v>1.1888620242149053</v>
      </c>
      <c r="I192" s="6">
        <f t="shared" si="46"/>
        <v>1006.269817405239</v>
      </c>
      <c r="J192" s="12">
        <f t="shared" si="47"/>
        <v>2.6151296952138924E-2</v>
      </c>
      <c r="K192" s="8">
        <f t="shared" si="48"/>
        <v>1.8383705314999235E-2</v>
      </c>
      <c r="L192" s="10">
        <f t="shared" si="49"/>
        <v>1.5470587199936003E-5</v>
      </c>
      <c r="M192" s="10">
        <f t="shared" si="50"/>
        <v>3.3759349133257554E-3</v>
      </c>
      <c r="N192" s="12">
        <f t="shared" si="51"/>
        <v>0.70771673763592702</v>
      </c>
      <c r="O192" s="1">
        <f t="shared" si="52"/>
        <v>0.39815273612954288</v>
      </c>
      <c r="P192" s="12">
        <f t="shared" si="53"/>
        <v>0.34654008497292121</v>
      </c>
      <c r="Q192" s="10">
        <f>((9.807*Eingabemaske!$B$5^3)/(L192)^2)*M192*C192*N192</f>
        <v>402578088.71360391</v>
      </c>
      <c r="R192" s="10">
        <f t="shared" si="54"/>
        <v>561.36576779587858</v>
      </c>
      <c r="S192" s="10">
        <f t="shared" si="55"/>
        <v>160287567.52712324</v>
      </c>
      <c r="T192" s="14">
        <f t="shared" si="56"/>
        <v>288.62262069374157</v>
      </c>
      <c r="U192" s="14">
        <f t="shared" si="57"/>
        <v>92.899309671680214</v>
      </c>
      <c r="V192" s="14">
        <f t="shared" si="58"/>
        <v>14.019876818926663</v>
      </c>
      <c r="W192" s="14">
        <f t="shared" si="40"/>
        <v>5.6540894640432224</v>
      </c>
      <c r="X192" s="14">
        <f t="shared" si="41"/>
        <v>288.63644361108948</v>
      </c>
      <c r="Y192" s="14">
        <f t="shared" si="59"/>
        <v>93.032549337892519</v>
      </c>
      <c r="Z192" s="14">
        <f t="shared" si="42"/>
        <v>15.096434696165804</v>
      </c>
      <c r="AA192" s="14">
        <f t="shared" si="43"/>
        <v>4.8658436478994851</v>
      </c>
    </row>
    <row r="193" spans="2:27" x14ac:dyDescent="0.45">
      <c r="B193" s="4">
        <f>Temperaturverlauf!F192-Temperaturverlauf!E192</f>
        <v>10.640039030403699</v>
      </c>
      <c r="C193" s="4">
        <f t="shared" si="44"/>
        <v>10.640039030403699</v>
      </c>
      <c r="D193" s="14">
        <f>Temperaturverlauf!E192</f>
        <v>23.593169557679225</v>
      </c>
      <c r="E193">
        <f>Eingabemaske!$B$5</f>
        <v>0.745</v>
      </c>
      <c r="F193">
        <f>IF(Eingabemaske!$B$4="horizontal_Breite",Eingabemaske!$B$6,Eingabemaske!$B$7)</f>
        <v>0.5</v>
      </c>
      <c r="G193" s="4">
        <f>Eingabemaske!B$8/3600*(1/(Eingabemaske!B$11*Eingabemaske!B$10))</f>
        <v>1.7361111111111112E-2</v>
      </c>
      <c r="H193" s="4">
        <f t="shared" si="45"/>
        <v>1.1900026381645834</v>
      </c>
      <c r="I193" s="6">
        <f t="shared" si="46"/>
        <v>1006.2602739409607</v>
      </c>
      <c r="J193" s="12">
        <f t="shared" si="47"/>
        <v>2.6130105489707841E-2</v>
      </c>
      <c r="K193" s="8">
        <f t="shared" si="48"/>
        <v>1.8369936919122584E-2</v>
      </c>
      <c r="L193" s="10">
        <f t="shared" si="49"/>
        <v>1.5443917411790891E-5</v>
      </c>
      <c r="M193" s="10">
        <f t="shared" si="50"/>
        <v>3.379191906047001E-3</v>
      </c>
      <c r="N193" s="12">
        <f t="shared" si="51"/>
        <v>0.70774133226914937</v>
      </c>
      <c r="O193" s="1">
        <f t="shared" si="52"/>
        <v>0.39815823475472195</v>
      </c>
      <c r="P193" s="12">
        <f t="shared" si="53"/>
        <v>0.34654549281021046</v>
      </c>
      <c r="Q193" s="10">
        <f>((9.807*Eingabemaske!$B$5^3)/(L193)^2)*M193*C193*N193</f>
        <v>432634042.01206023</v>
      </c>
      <c r="R193" s="10">
        <f t="shared" si="54"/>
        <v>562.32550265821681</v>
      </c>
      <c r="S193" s="10">
        <f t="shared" si="55"/>
        <v>172256806.46232212</v>
      </c>
      <c r="T193" s="14">
        <f t="shared" si="56"/>
        <v>295.63502377639639</v>
      </c>
      <c r="U193" s="14">
        <f t="shared" si="57"/>
        <v>94.962196728933947</v>
      </c>
      <c r="V193" s="14">
        <f t="shared" si="58"/>
        <v>14.032018734267281</v>
      </c>
      <c r="W193" s="14">
        <f t="shared" si="40"/>
        <v>5.661481506033458</v>
      </c>
      <c r="X193" s="14">
        <f t="shared" si="41"/>
        <v>295.64823546478209</v>
      </c>
      <c r="Y193" s="14">
        <f t="shared" si="59"/>
        <v>95.090076922070651</v>
      </c>
      <c r="Z193" s="14">
        <f t="shared" si="42"/>
        <v>15.450639161081478</v>
      </c>
      <c r="AA193" s="14">
        <f t="shared" si="43"/>
        <v>4.969427481996278</v>
      </c>
    </row>
    <row r="194" spans="2:27" x14ac:dyDescent="0.45">
      <c r="B194" s="4">
        <f>Temperaturverlauf!F193-Temperaturverlauf!E193</f>
        <v>10.428553114850061</v>
      </c>
      <c r="C194" s="4">
        <f t="shared" si="44"/>
        <v>10.428553114850061</v>
      </c>
      <c r="D194" s="14">
        <f>Temperaturverlauf!E193</f>
        <v>23.299143997204894</v>
      </c>
      <c r="E194">
        <f>Eingabemaske!$B$5</f>
        <v>0.745</v>
      </c>
      <c r="F194">
        <f>IF(Eingabemaske!$B$4="horizontal_Breite",Eingabemaske!$B$6,Eingabemaske!$B$7)</f>
        <v>0.5</v>
      </c>
      <c r="G194" s="4">
        <f>Eingabemaske!B$8/3600*(1/(Eingabemaske!B$11*Eingabemaske!B$10))</f>
        <v>1.7361111111111112E-2</v>
      </c>
      <c r="H194" s="4">
        <f t="shared" si="45"/>
        <v>1.191186340533376</v>
      </c>
      <c r="I194" s="6">
        <f t="shared" si="46"/>
        <v>1006.2504563187919</v>
      </c>
      <c r="J194" s="12">
        <f t="shared" si="47"/>
        <v>2.6108156378812291E-2</v>
      </c>
      <c r="K194" s="8">
        <f t="shared" si="48"/>
        <v>1.8355676268215021E-2</v>
      </c>
      <c r="L194" s="10">
        <f t="shared" si="49"/>
        <v>1.5416314235917566E-5</v>
      </c>
      <c r="M194" s="10">
        <f t="shared" si="50"/>
        <v>3.3825720268410571E-3</v>
      </c>
      <c r="N194" s="12">
        <f t="shared" si="51"/>
        <v>0.7077667298355812</v>
      </c>
      <c r="O194" s="1">
        <f t="shared" si="52"/>
        <v>0.39816391270446844</v>
      </c>
      <c r="P194" s="12">
        <f t="shared" si="53"/>
        <v>0.3465510770256669</v>
      </c>
      <c r="Q194" s="10">
        <f>((9.807*Eingabemaske!$B$5^3)/(L194)^2)*M194*C194*N194</f>
        <v>425995625.67350197</v>
      </c>
      <c r="R194" s="10">
        <f t="shared" si="54"/>
        <v>563.32216012787683</v>
      </c>
      <c r="S194" s="10">
        <f t="shared" si="55"/>
        <v>169616085.11314964</v>
      </c>
      <c r="T194" s="14">
        <f t="shared" si="56"/>
        <v>294.11652856369568</v>
      </c>
      <c r="U194" s="14">
        <f t="shared" si="57"/>
        <v>94.515733121362871</v>
      </c>
      <c r="V194" s="14">
        <f t="shared" si="58"/>
        <v>14.044616296040338</v>
      </c>
      <c r="W194" s="14">
        <f t="shared" si="40"/>
        <v>5.6691549216698771</v>
      </c>
      <c r="X194" s="14">
        <f t="shared" si="41"/>
        <v>294.1299155691496</v>
      </c>
      <c r="Y194" s="14">
        <f t="shared" si="59"/>
        <v>94.645194171394678</v>
      </c>
      <c r="Z194" s="14">
        <f t="shared" si="42"/>
        <v>15.358379662732428</v>
      </c>
      <c r="AA194" s="14">
        <f t="shared" si="43"/>
        <v>4.9420230598596513</v>
      </c>
    </row>
    <row r="195" spans="2:27" x14ac:dyDescent="0.45">
      <c r="B195" s="4">
        <f>Temperaturverlauf!F194-Temperaturverlauf!E194</f>
        <v>10.234433823464379</v>
      </c>
      <c r="C195" s="4">
        <f t="shared" si="44"/>
        <v>10.234433823464379</v>
      </c>
      <c r="D195" s="14">
        <f>Temperaturverlauf!E194</f>
        <v>23</v>
      </c>
      <c r="E195">
        <f>Eingabemaske!$B$5</f>
        <v>0.745</v>
      </c>
      <c r="F195">
        <f>IF(Eingabemaske!$B$4="horizontal_Breite",Eingabemaske!$B$6,Eingabemaske!$B$7)</f>
        <v>0.5</v>
      </c>
      <c r="G195" s="4">
        <f>Eingabemaske!B$8/3600*(1/(Eingabemaske!B$11*Eingabemaske!B$10))</f>
        <v>1.7361111111111112E-2</v>
      </c>
      <c r="H195" s="4">
        <f t="shared" si="45"/>
        <v>1.192393066931797</v>
      </c>
      <c r="I195" s="6">
        <f t="shared" si="46"/>
        <v>1006.2405378004402</v>
      </c>
      <c r="J195" s="12">
        <f t="shared" si="47"/>
        <v>2.6085825174825144E-2</v>
      </c>
      <c r="K195" s="8">
        <f t="shared" si="48"/>
        <v>1.8341167365967369E-2</v>
      </c>
      <c r="L195" s="10">
        <f t="shared" si="49"/>
        <v>1.5388251871107622E-5</v>
      </c>
      <c r="M195" s="10">
        <f t="shared" si="50"/>
        <v>3.3860179885086268E-3</v>
      </c>
      <c r="N195" s="12">
        <f t="shared" si="51"/>
        <v>0.70779250337714583</v>
      </c>
      <c r="O195" s="1">
        <f t="shared" si="52"/>
        <v>0.39816967451369656</v>
      </c>
      <c r="P195" s="12">
        <f t="shared" si="53"/>
        <v>0.34655674373120116</v>
      </c>
      <c r="Q195" s="10">
        <f>((9.807*Eingabemaske!$B$5^3)/(L195)^2)*M195*C195*N195</f>
        <v>420034983.42032444</v>
      </c>
      <c r="R195" s="10">
        <f t="shared" si="54"/>
        <v>564.33890248265641</v>
      </c>
      <c r="S195" s="10">
        <f t="shared" si="55"/>
        <v>167245192.63283652</v>
      </c>
      <c r="T195" s="14">
        <f t="shared" si="56"/>
        <v>292.73970715337873</v>
      </c>
      <c r="U195" s="14">
        <f t="shared" si="57"/>
        <v>94.110844789675042</v>
      </c>
      <c r="V195" s="14">
        <f t="shared" si="58"/>
        <v>14.057455804714957</v>
      </c>
      <c r="W195" s="14">
        <f t="shared" ref="W195:W258" si="60">(0.037*R195^0.8*N195)/(1+2.443*R195^(-0.1)*(N195^(2/3)-1))</f>
        <v>5.6769798265207836</v>
      </c>
      <c r="X195" s="14">
        <f t="shared" ref="X195:X258" si="61">((SQRT(V195^2+W195^2))^3+T195^3)^(1/3)</f>
        <v>292.75326011642392</v>
      </c>
      <c r="Y195" s="14">
        <f t="shared" si="59"/>
        <v>94.241803409261891</v>
      </c>
      <c r="Z195" s="14">
        <f t="shared" ref="Z195:Z258" si="62">IF(G195=0,T195*J195/E195,X195*J195/F195)</f>
        <v>15.27342072551429</v>
      </c>
      <c r="AA195" s="14">
        <f t="shared" ref="AA195:AA258" si="63">IF(G195=0,U195*J195/E195,Y195*J195/F195)</f>
        <v>4.916750415788492</v>
      </c>
    </row>
    <row r="196" spans="2:27" x14ac:dyDescent="0.45">
      <c r="B196" s="4">
        <f>Temperaturverlauf!F195-Temperaturverlauf!E195</f>
        <v>10.051566918358592</v>
      </c>
      <c r="C196" s="4">
        <f t="shared" ref="C196:C259" si="64">IF(B196&lt;0,B196*-1,B196)</f>
        <v>10.051566918358592</v>
      </c>
      <c r="D196" s="14">
        <f>Temperaturverlauf!E195</f>
        <v>22.70085600279511</v>
      </c>
      <c r="E196">
        <f>Eingabemaske!$B$5</f>
        <v>0.745</v>
      </c>
      <c r="F196">
        <f>IF(Eingabemaske!$B$4="horizontal_Breite",Eingabemaske!$B$6,Eingabemaske!$B$7)</f>
        <v>0.5</v>
      </c>
      <c r="G196" s="4">
        <f>Eingabemaske!B$8/3600*(1/(Eingabemaske!B$11*Eingabemaske!B$10))</f>
        <v>1.7361111111111112E-2</v>
      </c>
      <c r="H196" s="4">
        <f t="shared" ref="H196:H259" si="65">1/(0.773330490472441 + 0.00283985410776385*D196 + 4.70956808663608E-09*D196^2)</f>
        <v>1.193602239547088</v>
      </c>
      <c r="I196" s="6">
        <f t="shared" ref="I196:I259" si="66">1/(0.00099434309240287 + -1.47552070405302E-08*D196 + -3.88577798747135E-10*D196^2)</f>
        <v>1006.23068989237</v>
      </c>
      <c r="J196" s="12">
        <f t="shared" ref="J196:J259" si="67">0.0243688671328671 + 0.0000746503496503496*D196</f>
        <v>2.6063493970837993E-2</v>
      </c>
      <c r="K196" s="8">
        <f t="shared" ref="K196:K259" si="68">0.0172256351981352 + 0.0000485013986013987*D196</f>
        <v>1.8326658463719718E-2</v>
      </c>
      <c r="L196" s="10">
        <f t="shared" ref="L196:L259" si="69">1/(75096.6870491945 + -483.306616171698*D196 + 1.8979292970075*D196^2)</f>
        <v>1.5360211341379261E-5</v>
      </c>
      <c r="M196" s="10">
        <f t="shared" ref="M196:M259" si="70">1/(272.185875471518 + 1.00695372308461*D196 + -0.0000258090290708686*D196^2)</f>
        <v>3.3894710314818057E-3</v>
      </c>
      <c r="N196" s="12">
        <f t="shared" ref="N196:N259" si="71">L196*H196*I196/J196</f>
        <v>0.70781822414354889</v>
      </c>
      <c r="O196" s="1">
        <f t="shared" ref="O196:O259" si="72">((1+(0.332/N196)^(11/20)))^(-20/11)</f>
        <v>0.39817542432939473</v>
      </c>
      <c r="P196" s="12">
        <f t="shared" ref="P196:P259" si="73">((1+(0.492/N196)^(9/16)))^(-16/9)</f>
        <v>0.34656239865622007</v>
      </c>
      <c r="Q196" s="10">
        <f>((9.807*Eingabemaske!$B$5^3)/(L196)^2)*M196*C196*N196</f>
        <v>414474719.3674134</v>
      </c>
      <c r="R196" s="10">
        <f t="shared" ref="R196:R259" si="74">H196*G196*F196*(1/K196*1000)</f>
        <v>565.35841338099851</v>
      </c>
      <c r="S196" s="10">
        <f t="shared" ref="S196:S259" si="75">Q196*O196</f>
        <v>165033647.25792664</v>
      </c>
      <c r="T196" s="14">
        <f t="shared" ref="T196:T259" si="76">IF(S196&gt;7*10^4,(0.15*S196)^(1/3),(0.766*S196)^(1/5))</f>
        <v>291.44364213521976</v>
      </c>
      <c r="U196" s="14">
        <f t="shared" ref="U196:U259" si="77">(0.825+0.387*(Q196*P196)^(1/6))^2</f>
        <v>93.729633470530018</v>
      </c>
      <c r="V196" s="14">
        <f t="shared" ref="V196:V259" si="78">0.664*SQRT(R196)*N196^(1/3)</f>
        <v>14.070318310515347</v>
      </c>
      <c r="W196" s="14">
        <f t="shared" si="60"/>
        <v>5.6848228603764168</v>
      </c>
      <c r="X196" s="14">
        <f t="shared" si="61"/>
        <v>291.4573561552682</v>
      </c>
      <c r="Y196" s="14">
        <f t="shared" ref="Y196:Y259" si="79">((SQRT(V196^2+W196^2))^3+U196^3)^(1/3)</f>
        <v>93.862045415769359</v>
      </c>
      <c r="Z196" s="14">
        <f t="shared" si="62"/>
        <v>15.192794089818429</v>
      </c>
      <c r="AA196" s="14">
        <f t="shared" si="63"/>
        <v>4.8927457095688531</v>
      </c>
    </row>
    <row r="197" spans="2:27" x14ac:dyDescent="0.45">
      <c r="B197" s="4">
        <f>Temperaturverlauf!F196-Temperaturverlauf!E196</f>
        <v>9.8741647781922275</v>
      </c>
      <c r="C197" s="4">
        <f t="shared" si="64"/>
        <v>9.8741647781922275</v>
      </c>
      <c r="D197" s="14">
        <f>Temperaturverlauf!E196</f>
        <v>22.406830442320778</v>
      </c>
      <c r="E197">
        <f>Eingabemaske!$B$5</f>
        <v>0.745</v>
      </c>
      <c r="F197">
        <f>IF(Eingabemaske!$B$4="horizontal_Breite",Eingabemaske!$B$6,Eingabemaske!$B$7)</f>
        <v>0.5</v>
      </c>
      <c r="G197" s="4">
        <f>Eingabemaske!B$8/3600*(1/(Eingabemaske!B$11*Eingabemaske!B$10))</f>
        <v>1.7361111111111112E-2</v>
      </c>
      <c r="H197" s="4">
        <f t="shared" si="65"/>
        <v>1.1947931138897654</v>
      </c>
      <c r="I197" s="6">
        <f t="shared" si="66"/>
        <v>1006.2210792891007</v>
      </c>
      <c r="J197" s="12">
        <f t="shared" si="67"/>
        <v>2.6041544859942447E-2</v>
      </c>
      <c r="K197" s="8">
        <f t="shared" si="68"/>
        <v>1.8312397812812152E-2</v>
      </c>
      <c r="L197" s="10">
        <f t="shared" si="69"/>
        <v>1.5332672179823326E-5</v>
      </c>
      <c r="M197" s="10">
        <f t="shared" si="70"/>
        <v>3.3928719136994026E-3</v>
      </c>
      <c r="N197" s="12">
        <f t="shared" si="71"/>
        <v>0.70784346694855316</v>
      </c>
      <c r="O197" s="1">
        <f t="shared" si="72"/>
        <v>0.39818106710821766</v>
      </c>
      <c r="P197" s="12">
        <f t="shared" si="73"/>
        <v>0.34656794832543875</v>
      </c>
      <c r="Q197" s="10">
        <f>((9.807*Eingabemaske!$B$5^3)/(L197)^2)*M197*C197*N197</f>
        <v>409048077.61553425</v>
      </c>
      <c r="R197" s="10">
        <f t="shared" si="74"/>
        <v>566.36318785402284</v>
      </c>
      <c r="S197" s="10">
        <f t="shared" si="75"/>
        <v>162875200.04351845</v>
      </c>
      <c r="T197" s="14">
        <f t="shared" si="76"/>
        <v>290.16748156268579</v>
      </c>
      <c r="U197" s="14">
        <f t="shared" si="77"/>
        <v>93.3542054306956</v>
      </c>
      <c r="V197" s="14">
        <f t="shared" si="78"/>
        <v>14.082983296771125</v>
      </c>
      <c r="W197" s="14">
        <f t="shared" si="60"/>
        <v>5.6925494279235123</v>
      </c>
      <c r="X197" s="14">
        <f t="shared" si="61"/>
        <v>290.18135653839511</v>
      </c>
      <c r="Y197" s="14">
        <f t="shared" si="79"/>
        <v>93.488068293459889</v>
      </c>
      <c r="Z197" s="14">
        <f t="shared" si="62"/>
        <v>15.113541627627139</v>
      </c>
      <c r="AA197" s="14">
        <f t="shared" si="63"/>
        <v>4.8691474486669977</v>
      </c>
    </row>
    <row r="198" spans="2:27" x14ac:dyDescent="0.45">
      <c r="B198" s="4">
        <f>Temperaturverlauf!F197-Temperaturverlauf!E197</f>
        <v>9.6968311890342207</v>
      </c>
      <c r="C198" s="4">
        <f t="shared" si="64"/>
        <v>9.6968311890342207</v>
      </c>
      <c r="D198" s="14">
        <f>Temperaturverlauf!E197</f>
        <v>22.122954177436011</v>
      </c>
      <c r="E198">
        <f>Eingabemaske!$B$5</f>
        <v>0.745</v>
      </c>
      <c r="F198">
        <f>IF(Eingabemaske!$B$4="horizontal_Breite",Eingabemaske!$B$6,Eingabemaske!$B$7)</f>
        <v>0.5</v>
      </c>
      <c r="G198" s="4">
        <f>Eingabemaske!B$8/3600*(1/(Eingabemaske!B$11*Eingabemaske!B$10))</f>
        <v>1.7361111111111112E-2</v>
      </c>
      <c r="H198" s="4">
        <f t="shared" si="65"/>
        <v>1.1959451368911627</v>
      </c>
      <c r="I198" s="6">
        <f t="shared" si="66"/>
        <v>1006.2118651444217</v>
      </c>
      <c r="J198" s="12">
        <f t="shared" si="67"/>
        <v>2.6020353397511364E-2</v>
      </c>
      <c r="K198" s="8">
        <f t="shared" si="68"/>
        <v>1.82986294169355E-2</v>
      </c>
      <c r="L198" s="10">
        <f t="shared" si="69"/>
        <v>1.5306104214831496E-5</v>
      </c>
      <c r="M198" s="10">
        <f t="shared" si="70"/>
        <v>3.3961619333403555E-3</v>
      </c>
      <c r="N198" s="12">
        <f t="shared" si="71"/>
        <v>0.70786781529208209</v>
      </c>
      <c r="O198" s="1">
        <f t="shared" si="72"/>
        <v>0.39818650976095837</v>
      </c>
      <c r="P198" s="12">
        <f t="shared" si="73"/>
        <v>0.34657330118450791</v>
      </c>
      <c r="Q198" s="10">
        <f>((9.807*Eingabemaske!$B$5^3)/(L198)^2)*M198*C198*N198</f>
        <v>403502335.78988796</v>
      </c>
      <c r="R198" s="10">
        <f t="shared" si="74"/>
        <v>567.33583514031466</v>
      </c>
      <c r="S198" s="10">
        <f t="shared" si="75"/>
        <v>160669186.76856974</v>
      </c>
      <c r="T198" s="14">
        <f t="shared" si="76"/>
        <v>288.85149402633891</v>
      </c>
      <c r="U198" s="14">
        <f t="shared" si="77"/>
        <v>92.966983080634691</v>
      </c>
      <c r="V198" s="14">
        <f t="shared" si="78"/>
        <v>14.09523246996282</v>
      </c>
      <c r="W198" s="14">
        <f t="shared" si="60"/>
        <v>5.7000260234942033</v>
      </c>
      <c r="X198" s="14">
        <f t="shared" si="61"/>
        <v>288.86553489521299</v>
      </c>
      <c r="Y198" s="14">
        <f t="shared" si="79"/>
        <v>93.102338203760567</v>
      </c>
      <c r="Z198" s="14">
        <f t="shared" si="62"/>
        <v>15.032766604669185</v>
      </c>
      <c r="AA198" s="14">
        <f t="shared" si="63"/>
        <v>4.8451114843929464</v>
      </c>
    </row>
    <row r="199" spans="2:27" x14ac:dyDescent="0.45">
      <c r="B199" s="4">
        <f>Temperaturverlauf!F198-Temperaturverlauf!E198</f>
        <v>9.5146221167004867</v>
      </c>
      <c r="C199" s="4">
        <f t="shared" si="64"/>
        <v>9.5146221167004867</v>
      </c>
      <c r="D199" s="14">
        <f>Temperaturverlauf!E198</f>
        <v>21.854084409738356</v>
      </c>
      <c r="E199">
        <f>Eingabemaske!$B$5</f>
        <v>0.745</v>
      </c>
      <c r="F199">
        <f>IF(Eingabemaske!$B$4="horizontal_Breite",Eingabemaske!$B$6,Eingabemaske!$B$7)</f>
        <v>0.5</v>
      </c>
      <c r="G199" s="4">
        <f>Eingabemaske!B$8/3600*(1/(Eingabemaske!B$11*Eingabemaske!B$10))</f>
        <v>1.7361111111111112E-2</v>
      </c>
      <c r="H199" s="4">
        <f t="shared" si="65"/>
        <v>1.1970383101029913</v>
      </c>
      <c r="I199" s="6">
        <f t="shared" si="66"/>
        <v>1006.203196708758</v>
      </c>
      <c r="J199" s="12">
        <f t="shared" si="67"/>
        <v>2.6000282175342324E-2</v>
      </c>
      <c r="K199" s="8">
        <f t="shared" si="68"/>
        <v>1.8285588857160532E-2</v>
      </c>
      <c r="L199" s="10">
        <f t="shared" si="69"/>
        <v>1.5280959603721066E-5</v>
      </c>
      <c r="M199" s="10">
        <f t="shared" si="70"/>
        <v>3.3992839665699785E-3</v>
      </c>
      <c r="N199" s="12">
        <f t="shared" si="71"/>
        <v>0.70789086647990818</v>
      </c>
      <c r="O199" s="1">
        <f t="shared" si="72"/>
        <v>0.39819166229574959</v>
      </c>
      <c r="P199" s="12">
        <f t="shared" si="73"/>
        <v>0.34657836872444897</v>
      </c>
      <c r="Q199" s="10">
        <f>((9.807*Eingabemaske!$B$5^3)/(L199)^2)*M199*C199*N199</f>
        <v>397602436.89030421</v>
      </c>
      <c r="R199" s="10">
        <f t="shared" si="74"/>
        <v>568.25938908214675</v>
      </c>
      <c r="S199" s="10">
        <f t="shared" si="75"/>
        <v>158321975.27819109</v>
      </c>
      <c r="T199" s="14">
        <f t="shared" si="76"/>
        <v>287.43798048919564</v>
      </c>
      <c r="U199" s="14">
        <f t="shared" si="77"/>
        <v>92.550973243624952</v>
      </c>
      <c r="V199" s="14">
        <f t="shared" si="78"/>
        <v>14.106853592403359</v>
      </c>
      <c r="W199" s="14">
        <f t="shared" si="60"/>
        <v>5.7071225994532364</v>
      </c>
      <c r="X199" s="14">
        <f t="shared" si="61"/>
        <v>287.45219740034122</v>
      </c>
      <c r="Y199" s="14">
        <f t="shared" si="79"/>
        <v>92.687907041400763</v>
      </c>
      <c r="Z199" s="14">
        <f t="shared" si="62"/>
        <v>14.94767648866215</v>
      </c>
      <c r="AA199" s="14">
        <f t="shared" si="63"/>
        <v>4.8198234746366371</v>
      </c>
    </row>
    <row r="200" spans="2:27" x14ac:dyDescent="0.45">
      <c r="B200" s="4">
        <f>Temperaturverlauf!F199-Temperaturverlauf!E199</f>
        <v>9.3231010895003834</v>
      </c>
      <c r="C200" s="4">
        <f t="shared" si="64"/>
        <v>9.3231010895003834</v>
      </c>
      <c r="D200" s="14">
        <f>Temperaturverlauf!E199</f>
        <v>21.604821575497898</v>
      </c>
      <c r="E200">
        <f>Eingabemaske!$B$5</f>
        <v>0.745</v>
      </c>
      <c r="F200">
        <f>IF(Eingabemaske!$B$4="horizontal_Breite",Eingabemaske!$B$6,Eingabemaske!$B$7)</f>
        <v>0.5</v>
      </c>
      <c r="G200" s="4">
        <f>Eingabemaske!B$8/3600*(1/(Eingabemaske!B$11*Eingabemaske!B$10))</f>
        <v>1.7361111111111112E-2</v>
      </c>
      <c r="H200" s="4">
        <f t="shared" si="65"/>
        <v>1.1980535510794283</v>
      </c>
      <c r="I200" s="6">
        <f t="shared" si="66"/>
        <v>1006.1952113484953</v>
      </c>
      <c r="J200" s="12">
        <f t="shared" si="67"/>
        <v>2.5981674617611437E-2</v>
      </c>
      <c r="K200" s="8">
        <f t="shared" si="68"/>
        <v>1.827349926108052E-2</v>
      </c>
      <c r="L200" s="10">
        <f t="shared" si="69"/>
        <v>1.5257665248222211E-5</v>
      </c>
      <c r="M200" s="10">
        <f t="shared" si="70"/>
        <v>3.4021835005078054E-3</v>
      </c>
      <c r="N200" s="12">
        <f t="shared" si="71"/>
        <v>0.70791223693442651</v>
      </c>
      <c r="O200" s="1">
        <f t="shared" si="72"/>
        <v>0.3981964390033173</v>
      </c>
      <c r="P200" s="12">
        <f t="shared" si="73"/>
        <v>0.34658306664749772</v>
      </c>
      <c r="Q200" s="10">
        <f>((9.807*Eingabemaske!$B$5^3)/(L200)^2)*M200*C200*N200</f>
        <v>391134726.34245759</v>
      </c>
      <c r="R200" s="10">
        <f t="shared" si="74"/>
        <v>569.11762000753492</v>
      </c>
      <c r="S200" s="10">
        <f t="shared" si="75"/>
        <v>155748455.20010361</v>
      </c>
      <c r="T200" s="14">
        <f t="shared" si="76"/>
        <v>285.87203217641314</v>
      </c>
      <c r="U200" s="14">
        <f t="shared" si="77"/>
        <v>92.089988950170692</v>
      </c>
      <c r="V200" s="14">
        <f t="shared" si="78"/>
        <v>14.117644286993643</v>
      </c>
      <c r="W200" s="14">
        <f t="shared" si="60"/>
        <v>5.7137149326936756</v>
      </c>
      <c r="X200" s="14">
        <f t="shared" si="61"/>
        <v>285.88644063402495</v>
      </c>
      <c r="Y200" s="14">
        <f t="shared" si="79"/>
        <v>92.228633944888429</v>
      </c>
      <c r="Z200" s="14">
        <f t="shared" si="62"/>
        <v>14.855616956280651</v>
      </c>
      <c r="AA200" s="14">
        <f t="shared" si="63"/>
        <v>4.792508715165769</v>
      </c>
    </row>
    <row r="201" spans="2:27" x14ac:dyDescent="0.45">
      <c r="B201" s="4">
        <f>Temperaturverlauf!F200-Temperaturverlauf!E200</f>
        <v>9.1183879631557794</v>
      </c>
      <c r="C201" s="4">
        <f t="shared" si="64"/>
        <v>9.1183879631557794</v>
      </c>
      <c r="D201" s="14">
        <f>Temperaturverlauf!E200</f>
        <v>21.379430630917209</v>
      </c>
      <c r="E201">
        <f>Eingabemaske!$B$5</f>
        <v>0.745</v>
      </c>
      <c r="F201">
        <f>IF(Eingabemaske!$B$4="horizontal_Breite",Eingabemaske!$B$6,Eingabemaske!$B$7)</f>
        <v>0.5</v>
      </c>
      <c r="G201" s="4">
        <f>Eingabemaske!B$8/3600*(1/(Eingabemaske!B$11*Eingabemaske!B$10))</f>
        <v>1.7361111111111112E-2</v>
      </c>
      <c r="H201" s="4">
        <f t="shared" si="65"/>
        <v>1.1989730455055632</v>
      </c>
      <c r="I201" s="6">
        <f t="shared" si="66"/>
        <v>1006.1880329420843</v>
      </c>
      <c r="J201" s="12">
        <f t="shared" si="67"/>
        <v>2.5964849104790466E-2</v>
      </c>
      <c r="K201" s="8">
        <f t="shared" si="68"/>
        <v>1.8262567485036268E-2</v>
      </c>
      <c r="L201" s="10">
        <f t="shared" si="69"/>
        <v>1.5236615713128861E-5</v>
      </c>
      <c r="M201" s="10">
        <f t="shared" si="70"/>
        <v>3.4048096401201509E-3</v>
      </c>
      <c r="N201" s="12">
        <f t="shared" si="71"/>
        <v>0.70793156780762223</v>
      </c>
      <c r="O201" s="1">
        <f t="shared" si="72"/>
        <v>0.3982007597092122</v>
      </c>
      <c r="P201" s="12">
        <f t="shared" si="73"/>
        <v>0.34658731609886478</v>
      </c>
      <c r="Q201" s="10">
        <f>((9.807*Eingabemaske!$B$5^3)/(L201)^2)*M201*C201*N201</f>
        <v>383910637.63558912</v>
      </c>
      <c r="R201" s="10">
        <f t="shared" si="74"/>
        <v>569.89534136711279</v>
      </c>
      <c r="S201" s="10">
        <f t="shared" si="75"/>
        <v>152873507.56693965</v>
      </c>
      <c r="T201" s="14">
        <f t="shared" si="76"/>
        <v>284.10213435826051</v>
      </c>
      <c r="U201" s="14">
        <f t="shared" si="77"/>
        <v>91.568824831239525</v>
      </c>
      <c r="V201" s="14">
        <f t="shared" si="78"/>
        <v>14.127415738276875</v>
      </c>
      <c r="W201" s="14">
        <f t="shared" si="60"/>
        <v>5.7196869396235588</v>
      </c>
      <c r="X201" s="14">
        <f t="shared" si="61"/>
        <v>284.11675537433968</v>
      </c>
      <c r="Y201" s="14">
        <f t="shared" si="79"/>
        <v>91.709360721998351</v>
      </c>
      <c r="Z201" s="14">
        <f t="shared" si="62"/>
        <v>14.754097362874791</v>
      </c>
      <c r="AA201" s="14">
        <f t="shared" si="63"/>
        <v>4.7624394252869697</v>
      </c>
    </row>
    <row r="202" spans="2:27" x14ac:dyDescent="0.45">
      <c r="B202" s="4">
        <f>Temperaturverlauf!F201-Temperaturverlauf!E201</f>
        <v>8.897200002827411</v>
      </c>
      <c r="C202" s="4">
        <f t="shared" si="64"/>
        <v>8.897200002827411</v>
      </c>
      <c r="D202" s="14">
        <f>Temperaturverlauf!E201</f>
        <v>21.181768077548242</v>
      </c>
      <c r="E202">
        <f>Eingabemaske!$B$5</f>
        <v>0.745</v>
      </c>
      <c r="F202">
        <f>IF(Eingabemaske!$B$4="horizontal_Breite",Eingabemaske!$B$6,Eingabemaske!$B$7)</f>
        <v>0.5</v>
      </c>
      <c r="G202" s="4">
        <f>Eingabemaske!B$8/3600*(1/(Eingabemaske!B$11*Eingabemaske!B$10))</f>
        <v>1.7361111111111112E-2</v>
      </c>
      <c r="H202" s="4">
        <f t="shared" si="65"/>
        <v>1.1997805823230765</v>
      </c>
      <c r="I202" s="6">
        <f t="shared" si="66"/>
        <v>1006.1817706294831</v>
      </c>
      <c r="J202" s="12">
        <f t="shared" si="67"/>
        <v>2.5950093526068693E-2</v>
      </c>
      <c r="K202" s="8">
        <f t="shared" si="68"/>
        <v>1.8252980574746749E-2</v>
      </c>
      <c r="L202" s="10">
        <f t="shared" si="69"/>
        <v>1.5218166754506409E-5</v>
      </c>
      <c r="M202" s="10">
        <f t="shared" si="70"/>
        <v>3.4071160668198764E-3</v>
      </c>
      <c r="N202" s="12">
        <f t="shared" si="71"/>
        <v>0.70794853089541976</v>
      </c>
      <c r="O202" s="1">
        <f t="shared" si="72"/>
        <v>0.39820455109296321</v>
      </c>
      <c r="P202" s="12">
        <f t="shared" si="73"/>
        <v>0.34659104496434945</v>
      </c>
      <c r="Q202" s="10">
        <f>((9.807*Eingabemaske!$B$5^3)/(L202)^2)*M202*C202*N202</f>
        <v>375770154.19313282</v>
      </c>
      <c r="R202" s="10">
        <f t="shared" si="74"/>
        <v>570.57870393733003</v>
      </c>
      <c r="S202" s="10">
        <f t="shared" si="75"/>
        <v>149633385.56461003</v>
      </c>
      <c r="T202" s="14">
        <f t="shared" si="76"/>
        <v>282.08062276856185</v>
      </c>
      <c r="U202" s="14">
        <f t="shared" si="77"/>
        <v>90.973388274337893</v>
      </c>
      <c r="V202" s="14">
        <f t="shared" si="78"/>
        <v>14.135996210649617</v>
      </c>
      <c r="W202" s="14">
        <f t="shared" si="60"/>
        <v>5.724932887327534</v>
      </c>
      <c r="X202" s="14">
        <f t="shared" si="61"/>
        <v>282.09548306293129</v>
      </c>
      <c r="Y202" s="14">
        <f t="shared" si="79"/>
        <v>91.116043347494198</v>
      </c>
      <c r="Z202" s="14">
        <f t="shared" si="62"/>
        <v>14.640808337529188</v>
      </c>
      <c r="AA202" s="14">
        <f t="shared" si="63"/>
        <v>4.7289396931856071</v>
      </c>
    </row>
    <row r="203" spans="2:27" x14ac:dyDescent="0.45">
      <c r="B203" s="4">
        <f>Temperaturverlauf!F202-Temperaturverlauf!E202</f>
        <v>8.6568843955005477</v>
      </c>
      <c r="C203" s="4">
        <f t="shared" si="64"/>
        <v>8.6568843955005477</v>
      </c>
      <c r="D203" s="14">
        <f>Temperaturverlauf!E202</f>
        <v>21.015215976481549</v>
      </c>
      <c r="E203">
        <f>Eingabemaske!$B$5</f>
        <v>0.745</v>
      </c>
      <c r="F203">
        <f>IF(Eingabemaske!$B$4="horizontal_Breite",Eingabemaske!$B$6,Eingabemaske!$B$7)</f>
        <v>0.5</v>
      </c>
      <c r="G203" s="4">
        <f>Eingabemaske!B$8/3600*(1/(Eingabemaske!B$11*Eingabemaske!B$10))</f>
        <v>1.7361111111111112E-2</v>
      </c>
      <c r="H203" s="4">
        <f t="shared" si="65"/>
        <v>1.2004618640373381</v>
      </c>
      <c r="I203" s="6">
        <f t="shared" si="66"/>
        <v>1006.176517877127</v>
      </c>
      <c r="J203" s="12">
        <f t="shared" si="67"/>
        <v>2.5937660353489062E-2</v>
      </c>
      <c r="K203" s="8">
        <f t="shared" si="68"/>
        <v>1.8244902564905012E-2</v>
      </c>
      <c r="L203" s="10">
        <f t="shared" si="69"/>
        <v>1.5202629548103125E-5</v>
      </c>
      <c r="M203" s="10">
        <f t="shared" si="70"/>
        <v>3.4090619263443009E-3</v>
      </c>
      <c r="N203" s="12">
        <f t="shared" si="71"/>
        <v>0.70796283473002586</v>
      </c>
      <c r="O203" s="1">
        <f t="shared" si="72"/>
        <v>0.39820774804673198</v>
      </c>
      <c r="P203" s="12">
        <f t="shared" si="73"/>
        <v>0.34659418920682333</v>
      </c>
      <c r="Q203" s="10">
        <f>((9.807*Eingabemaske!$B$5^3)/(L203)^2)*M203*C203*N203</f>
        <v>366584869.28117883</v>
      </c>
      <c r="R203" s="10">
        <f t="shared" si="74"/>
        <v>571.15547019399219</v>
      </c>
      <c r="S203" s="10">
        <f t="shared" si="75"/>
        <v>145976935.26446384</v>
      </c>
      <c r="T203" s="14">
        <f t="shared" si="76"/>
        <v>279.7640030586137</v>
      </c>
      <c r="U203" s="14">
        <f t="shared" si="77"/>
        <v>90.290789603352991</v>
      </c>
      <c r="V203" s="14">
        <f t="shared" si="78"/>
        <v>14.143234303582926</v>
      </c>
      <c r="W203" s="14">
        <f t="shared" si="60"/>
        <v>5.729359447612131</v>
      </c>
      <c r="X203" s="14">
        <f t="shared" si="61"/>
        <v>279.77913534378087</v>
      </c>
      <c r="Y203" s="14">
        <f t="shared" si="79"/>
        <v>90.435842785382292</v>
      </c>
      <c r="Z203" s="14">
        <f t="shared" si="62"/>
        <v>14.513632373079671</v>
      </c>
      <c r="AA203" s="14">
        <f t="shared" si="63"/>
        <v>4.6913883478975604</v>
      </c>
    </row>
    <row r="204" spans="2:27" x14ac:dyDescent="0.45">
      <c r="B204" s="4">
        <f>Temperaturverlauf!F203-Temperaturverlauf!E203</f>
        <v>8.3954414945357634</v>
      </c>
      <c r="C204" s="4">
        <f t="shared" si="64"/>
        <v>8.3954414945357634</v>
      </c>
      <c r="D204" s="14">
        <f>Temperaturverlauf!E203</f>
        <v>20.882624080343351</v>
      </c>
      <c r="E204">
        <f>Eingabemaske!$B$5</f>
        <v>0.745</v>
      </c>
      <c r="F204">
        <f>IF(Eingabemaske!$B$4="horizontal_Breite",Eingabemaske!$B$6,Eingabemaske!$B$7)</f>
        <v>0.5</v>
      </c>
      <c r="G204" s="4">
        <f>Eingabemaske!B$8/3600*(1/(Eingabemaske!B$11*Eingabemaske!B$10))</f>
        <v>1.7361111111111112E-2</v>
      </c>
      <c r="H204" s="4">
        <f t="shared" si="65"/>
        <v>1.2010047846010909</v>
      </c>
      <c r="I204" s="6">
        <f t="shared" si="66"/>
        <v>1006.1723518109156</v>
      </c>
      <c r="J204" s="12">
        <f t="shared" si="67"/>
        <v>2.5927762322081542E-2</v>
      </c>
      <c r="K204" s="8">
        <f t="shared" si="68"/>
        <v>1.8238471672499097E-2</v>
      </c>
      <c r="L204" s="10">
        <f t="shared" si="69"/>
        <v>1.519026569287362E-5</v>
      </c>
      <c r="M204" s="10">
        <f t="shared" si="70"/>
        <v>3.4106126240710678E-3</v>
      </c>
      <c r="N204" s="12">
        <f t="shared" si="71"/>
        <v>0.70797423061401832</v>
      </c>
      <c r="O204" s="1">
        <f t="shared" si="72"/>
        <v>0.39821029502085492</v>
      </c>
      <c r="P204" s="12">
        <f t="shared" si="73"/>
        <v>0.3465966941898263</v>
      </c>
      <c r="Q204" s="10">
        <f>((9.807*Eingabemaske!$B$5^3)/(L204)^2)*M204*C204*N204</f>
        <v>356260471.31609035</v>
      </c>
      <c r="R204" s="10">
        <f t="shared" si="74"/>
        <v>571.61526154287037</v>
      </c>
      <c r="S204" s="10">
        <f t="shared" si="75"/>
        <v>141866587.38704917</v>
      </c>
      <c r="T204" s="14">
        <f t="shared" si="76"/>
        <v>277.11314482726215</v>
      </c>
      <c r="U204" s="14">
        <f t="shared" si="77"/>
        <v>89.509394866951098</v>
      </c>
      <c r="V204" s="14">
        <f t="shared" si="78"/>
        <v>14.149001865483962</v>
      </c>
      <c r="W204" s="14">
        <f t="shared" si="60"/>
        <v>5.7328875416497205</v>
      </c>
      <c r="X204" s="14">
        <f t="shared" si="61"/>
        <v>277.12858821622444</v>
      </c>
      <c r="Y204" s="14">
        <f t="shared" si="79"/>
        <v>89.65717871918153</v>
      </c>
      <c r="Z204" s="14">
        <f t="shared" si="62"/>
        <v>14.37064833584855</v>
      </c>
      <c r="AA204" s="14">
        <f t="shared" si="63"/>
        <v>4.6492200405986521</v>
      </c>
    </row>
    <row r="205" spans="2:27" x14ac:dyDescent="0.45">
      <c r="B205" s="4">
        <f>Temperaturverlauf!F204-Temperaturverlauf!E204</f>
        <v>8.1115382925509572</v>
      </c>
      <c r="C205" s="4">
        <f t="shared" si="64"/>
        <v>8.1115382925509572</v>
      </c>
      <c r="D205" s="14">
        <f>Temperaturverlauf!E204</f>
        <v>20.786261073237988</v>
      </c>
      <c r="E205">
        <f>Eingabemaske!$B$5</f>
        <v>0.745</v>
      </c>
      <c r="F205">
        <f>IF(Eingabemaske!$B$4="horizontal_Breite",Eingabemaske!$B$6,Eingabemaske!$B$7)</f>
        <v>0.5</v>
      </c>
      <c r="G205" s="4">
        <f>Eingabemaske!B$8/3600*(1/(Eingabemaske!B$11*Eingabemaske!B$10))</f>
        <v>1.7361111111111112E-2</v>
      </c>
      <c r="H205" s="4">
        <f t="shared" si="65"/>
        <v>1.2013996677750609</v>
      </c>
      <c r="I205" s="6">
        <f t="shared" si="66"/>
        <v>1006.1693327651381</v>
      </c>
      <c r="J205" s="12">
        <f t="shared" si="67"/>
        <v>2.5920568789907769E-2</v>
      </c>
      <c r="K205" s="8">
        <f t="shared" si="68"/>
        <v>1.8233797931881051E-2</v>
      </c>
      <c r="L205" s="10">
        <f t="shared" si="69"/>
        <v>1.5181283049494082E-5</v>
      </c>
      <c r="M205" s="10">
        <f t="shared" si="70"/>
        <v>3.4117405073699173E-3</v>
      </c>
      <c r="N205" s="12">
        <f t="shared" si="71"/>
        <v>0.7079825182753483</v>
      </c>
      <c r="O205" s="1">
        <f t="shared" si="72"/>
        <v>0.39821214728478327</v>
      </c>
      <c r="P205" s="12">
        <f t="shared" si="73"/>
        <v>0.34659851591794477</v>
      </c>
      <c r="Q205" s="10">
        <f>((9.807*Eingabemaske!$B$5^3)/(L205)^2)*M205*C205*N205</f>
        <v>344738499.51242042</v>
      </c>
      <c r="R205" s="10">
        <f t="shared" si="74"/>
        <v>571.94977149072406</v>
      </c>
      <c r="S205" s="10">
        <f t="shared" si="75"/>
        <v>137279058.14257514</v>
      </c>
      <c r="T205" s="14">
        <f t="shared" si="76"/>
        <v>274.09336119737816</v>
      </c>
      <c r="U205" s="14">
        <f t="shared" si="77"/>
        <v>88.618844615261153</v>
      </c>
      <c r="V205" s="14">
        <f t="shared" si="78"/>
        <v>14.153196492654514</v>
      </c>
      <c r="W205" s="14">
        <f t="shared" si="60"/>
        <v>5.7354539260711768</v>
      </c>
      <c r="X205" s="14">
        <f t="shared" si="61"/>
        <v>274.10916177516009</v>
      </c>
      <c r="Y205" s="14">
        <f t="shared" si="79"/>
        <v>88.769749583920017</v>
      </c>
      <c r="Z205" s="14">
        <f t="shared" si="62"/>
        <v>14.210130767473988</v>
      </c>
      <c r="AA205" s="14">
        <f t="shared" si="63"/>
        <v>4.6019248011057705</v>
      </c>
    </row>
    <row r="206" spans="2:27" x14ac:dyDescent="0.45">
      <c r="B206" s="4">
        <f>Temperaturverlauf!F205-Temperaturverlauf!E205</f>
        <v>7.8045118150857817</v>
      </c>
      <c r="C206" s="4">
        <f t="shared" si="64"/>
        <v>7.8045118150857817</v>
      </c>
      <c r="D206" s="14">
        <f>Temperaturverlauf!E205</f>
        <v>20.727775752933908</v>
      </c>
      <c r="E206">
        <f>Eingabemaske!$B$5</f>
        <v>0.745</v>
      </c>
      <c r="F206">
        <f>IF(Eingabemaske!$B$4="horizontal_Breite",Eingabemaske!$B$6,Eingabemaske!$B$7)</f>
        <v>0.5</v>
      </c>
      <c r="G206" s="4">
        <f>Eingabemaske!B$8/3600*(1/(Eingabemaske!B$11*Eingabemaske!B$10))</f>
        <v>1.7361111111111112E-2</v>
      </c>
      <c r="H206" s="4">
        <f t="shared" si="65"/>
        <v>1.2016394596644486</v>
      </c>
      <c r="I206" s="6">
        <f t="shared" si="66"/>
        <v>1006.1675039959189</v>
      </c>
      <c r="J206" s="12">
        <f t="shared" si="67"/>
        <v>2.5916202840297657E-2</v>
      </c>
      <c r="K206" s="8">
        <f t="shared" si="68"/>
        <v>1.8230961312048655E-2</v>
      </c>
      <c r="L206" s="10">
        <f t="shared" si="69"/>
        <v>1.5175832459927419E-5</v>
      </c>
      <c r="M206" s="10">
        <f t="shared" si="70"/>
        <v>3.4124254168741925E-3</v>
      </c>
      <c r="N206" s="12">
        <f t="shared" si="71"/>
        <v>0.70798755078035525</v>
      </c>
      <c r="O206" s="1">
        <f t="shared" si="72"/>
        <v>0.39821327202253654</v>
      </c>
      <c r="P206" s="12">
        <f t="shared" si="73"/>
        <v>0.34659962211440504</v>
      </c>
      <c r="Q206" s="10">
        <f>((9.807*Eingabemaske!$B$5^3)/(L206)^2)*M206*C206*N206</f>
        <v>331997243.997926</v>
      </c>
      <c r="R206" s="10">
        <f t="shared" si="74"/>
        <v>572.15293855466257</v>
      </c>
      <c r="S206" s="10">
        <f t="shared" si="75"/>
        <v>132205708.83487853</v>
      </c>
      <c r="T206" s="14">
        <f t="shared" si="76"/>
        <v>270.67438333922047</v>
      </c>
      <c r="U206" s="14">
        <f t="shared" si="77"/>
        <v>87.610041526009567</v>
      </c>
      <c r="V206" s="14">
        <f t="shared" si="78"/>
        <v>14.15574354775454</v>
      </c>
      <c r="W206" s="14">
        <f t="shared" si="60"/>
        <v>5.7370124766403343</v>
      </c>
      <c r="X206" s="14">
        <f t="shared" si="61"/>
        <v>270.69059494475647</v>
      </c>
      <c r="Y206" s="14">
        <f t="shared" si="79"/>
        <v>87.764521797740997</v>
      </c>
      <c r="Z206" s="14">
        <f t="shared" si="62"/>
        <v>14.03054473109832</v>
      </c>
      <c r="AA206" s="14">
        <f t="shared" si="63"/>
        <v>4.5490462981839617</v>
      </c>
    </row>
    <row r="207" spans="2:27" x14ac:dyDescent="0.45">
      <c r="B207" s="4">
        <f>Temperaturverlauf!F206-Temperaturverlauf!E206</f>
        <v>7.4743623223574467</v>
      </c>
      <c r="C207" s="4">
        <f t="shared" si="64"/>
        <v>7.4743623223574467</v>
      </c>
      <c r="D207" s="14">
        <f>Temperaturverlauf!E206</f>
        <v>20.708168819476708</v>
      </c>
      <c r="E207">
        <f>Eingabemaske!$B$5</f>
        <v>0.745</v>
      </c>
      <c r="F207">
        <f>IF(Eingabemaske!$B$4="horizontal_Breite",Eingabemaske!$B$6,Eingabemaske!$B$7)</f>
        <v>0.5</v>
      </c>
      <c r="G207" s="4">
        <f>Eingabemaske!B$8/3600*(1/(Eingabemaske!B$11*Eingabemaske!B$10))</f>
        <v>1.7361111111111112E-2</v>
      </c>
      <c r="H207" s="4">
        <f t="shared" si="65"/>
        <v>1.2017198702028966</v>
      </c>
      <c r="I207" s="6">
        <f t="shared" si="66"/>
        <v>1006.1668915133058</v>
      </c>
      <c r="J207" s="12">
        <f t="shared" si="67"/>
        <v>2.5914739175859507E-2</v>
      </c>
      <c r="K207" s="8">
        <f t="shared" si="68"/>
        <v>1.8230010348353694E-2</v>
      </c>
      <c r="L207" s="10">
        <f t="shared" si="69"/>
        <v>1.5174005381734467E-5</v>
      </c>
      <c r="M207" s="10">
        <f t="shared" si="70"/>
        <v>3.4126550916339592E-3</v>
      </c>
      <c r="N207" s="12">
        <f t="shared" si="71"/>
        <v>0.70798923834975147</v>
      </c>
      <c r="O207" s="1">
        <f t="shared" si="72"/>
        <v>0.39821364918353175</v>
      </c>
      <c r="P207" s="12">
        <f t="shared" si="73"/>
        <v>0.34659999305803296</v>
      </c>
      <c r="Q207" s="10">
        <f>((9.807*Eingabemaske!$B$5^3)/(L207)^2)*M207*C207*N207</f>
        <v>318051703.79368126</v>
      </c>
      <c r="R207" s="10">
        <f t="shared" si="74"/>
        <v>572.22107372272046</v>
      </c>
      <c r="S207" s="10">
        <f t="shared" si="75"/>
        <v>126652529.59672154</v>
      </c>
      <c r="T207" s="14">
        <f t="shared" si="76"/>
        <v>266.83023729739114</v>
      </c>
      <c r="U207" s="14">
        <f t="shared" si="77"/>
        <v>86.475109067636893</v>
      </c>
      <c r="V207" s="14">
        <f t="shared" si="78"/>
        <v>14.156597643110757</v>
      </c>
      <c r="W207" s="14">
        <f t="shared" si="60"/>
        <v>5.7375351329497413</v>
      </c>
      <c r="X207" s="14">
        <f t="shared" si="61"/>
        <v>266.8469225725172</v>
      </c>
      <c r="Y207" s="14">
        <f t="shared" si="79"/>
        <v>86.633690448228919</v>
      </c>
      <c r="Z207" s="14">
        <f t="shared" si="62"/>
        <v>13.830536796695119</v>
      </c>
      <c r="AA207" s="14">
        <f t="shared" si="63"/>
        <v>4.4901789836160066</v>
      </c>
    </row>
    <row r="208" spans="2:27" x14ac:dyDescent="0.45">
      <c r="B208" s="4">
        <f>Temperaturverlauf!F207-Temperaturverlauf!E207</f>
        <v>7.1217363969587169</v>
      </c>
      <c r="C208" s="4">
        <f t="shared" si="64"/>
        <v>7.1217363969587169</v>
      </c>
      <c r="D208" s="14">
        <f>Temperaturverlauf!E207</f>
        <v>20.727775752933908</v>
      </c>
      <c r="E208">
        <f>Eingabemaske!$B$5</f>
        <v>0.745</v>
      </c>
      <c r="F208">
        <f>IF(Eingabemaske!$B$4="horizontal_Breite",Eingabemaske!$B$6,Eingabemaske!$B$7)</f>
        <v>0.5</v>
      </c>
      <c r="G208" s="4">
        <f>Eingabemaske!B$8/3600*(1/(Eingabemaske!B$11*Eingabemaske!B$10))</f>
        <v>1.7361111111111112E-2</v>
      </c>
      <c r="H208" s="4">
        <f t="shared" si="65"/>
        <v>1.2016394596644486</v>
      </c>
      <c r="I208" s="6">
        <f t="shared" si="66"/>
        <v>1006.1675039959189</v>
      </c>
      <c r="J208" s="12">
        <f t="shared" si="67"/>
        <v>2.5916202840297657E-2</v>
      </c>
      <c r="K208" s="8">
        <f t="shared" si="68"/>
        <v>1.8230961312048655E-2</v>
      </c>
      <c r="L208" s="10">
        <f t="shared" si="69"/>
        <v>1.5175832459927419E-5</v>
      </c>
      <c r="M208" s="10">
        <f t="shared" si="70"/>
        <v>3.4124254168741925E-3</v>
      </c>
      <c r="N208" s="12">
        <f t="shared" si="71"/>
        <v>0.70798755078035525</v>
      </c>
      <c r="O208" s="1">
        <f t="shared" si="72"/>
        <v>0.39821327202253654</v>
      </c>
      <c r="P208" s="12">
        <f t="shared" si="73"/>
        <v>0.34659962211440504</v>
      </c>
      <c r="Q208" s="10">
        <f>((9.807*Eingabemaske!$B$5^3)/(L208)^2)*M208*C208*N208</f>
        <v>302952562.86238652</v>
      </c>
      <c r="R208" s="10">
        <f t="shared" si="74"/>
        <v>572.15293855466257</v>
      </c>
      <c r="S208" s="10">
        <f t="shared" si="75"/>
        <v>120639731.32504413</v>
      </c>
      <c r="T208" s="14">
        <f t="shared" si="76"/>
        <v>262.53902826508403</v>
      </c>
      <c r="U208" s="14">
        <f t="shared" si="77"/>
        <v>85.20732264917828</v>
      </c>
      <c r="V208" s="14">
        <f t="shared" si="78"/>
        <v>14.15574354775454</v>
      </c>
      <c r="W208" s="14">
        <f t="shared" si="60"/>
        <v>5.7370124766403343</v>
      </c>
      <c r="X208" s="14">
        <f t="shared" si="61"/>
        <v>262.55626004342315</v>
      </c>
      <c r="Y208" s="14">
        <f t="shared" si="79"/>
        <v>85.370612992164823</v>
      </c>
      <c r="Z208" s="14">
        <f t="shared" si="62"/>
        <v>13.608922584550587</v>
      </c>
      <c r="AA208" s="14">
        <f t="shared" si="63"/>
        <v>4.4249642458109877</v>
      </c>
    </row>
    <row r="209" spans="2:27" x14ac:dyDescent="0.45">
      <c r="B209" s="4">
        <f>Temperaturverlauf!F208-Temperaturverlauf!E208</f>
        <v>6.7479001790659794</v>
      </c>
      <c r="C209" s="4">
        <f t="shared" si="64"/>
        <v>6.7479001790659794</v>
      </c>
      <c r="D209" s="14">
        <f>Temperaturverlauf!E208</f>
        <v>20.786261073237988</v>
      </c>
      <c r="E209">
        <f>Eingabemaske!$B$5</f>
        <v>0.745</v>
      </c>
      <c r="F209">
        <f>IF(Eingabemaske!$B$4="horizontal_Breite",Eingabemaske!$B$6,Eingabemaske!$B$7)</f>
        <v>0.5</v>
      </c>
      <c r="G209" s="4">
        <f>Eingabemaske!B$8/3600*(1/(Eingabemaske!B$11*Eingabemaske!B$10))</f>
        <v>1.7361111111111112E-2</v>
      </c>
      <c r="H209" s="4">
        <f t="shared" si="65"/>
        <v>1.2013996677750609</v>
      </c>
      <c r="I209" s="6">
        <f t="shared" si="66"/>
        <v>1006.1693327651381</v>
      </c>
      <c r="J209" s="12">
        <f t="shared" si="67"/>
        <v>2.5920568789907769E-2</v>
      </c>
      <c r="K209" s="8">
        <f t="shared" si="68"/>
        <v>1.8233797931881051E-2</v>
      </c>
      <c r="L209" s="10">
        <f t="shared" si="69"/>
        <v>1.5181283049494082E-5</v>
      </c>
      <c r="M209" s="10">
        <f t="shared" si="70"/>
        <v>3.4117405073699173E-3</v>
      </c>
      <c r="N209" s="12">
        <f t="shared" si="71"/>
        <v>0.7079825182753483</v>
      </c>
      <c r="O209" s="1">
        <f t="shared" si="72"/>
        <v>0.39821214728478327</v>
      </c>
      <c r="P209" s="12">
        <f t="shared" si="73"/>
        <v>0.34659851591794477</v>
      </c>
      <c r="Q209" s="10">
        <f>((9.807*Eingabemaske!$B$5^3)/(L209)^2)*M209*C209*N209</f>
        <v>286784195.38832319</v>
      </c>
      <c r="R209" s="10">
        <f t="shared" si="74"/>
        <v>571.94977149072406</v>
      </c>
      <c r="S209" s="10">
        <f t="shared" si="75"/>
        <v>114200950.25292301</v>
      </c>
      <c r="T209" s="14">
        <f t="shared" si="76"/>
        <v>257.78263515143738</v>
      </c>
      <c r="U209" s="14">
        <f t="shared" si="77"/>
        <v>83.80101392784897</v>
      </c>
      <c r="V209" s="14">
        <f t="shared" si="78"/>
        <v>14.153196492654514</v>
      </c>
      <c r="W209" s="14">
        <f t="shared" si="60"/>
        <v>5.7354539260711768</v>
      </c>
      <c r="X209" s="14">
        <f t="shared" si="61"/>
        <v>257.80049828415048</v>
      </c>
      <c r="Y209" s="14">
        <f t="shared" si="79"/>
        <v>83.96971680507383</v>
      </c>
      <c r="Z209" s="14">
        <f t="shared" si="62"/>
        <v>13.364671099693645</v>
      </c>
      <c r="AA209" s="14">
        <f t="shared" si="63"/>
        <v>4.3530856414299812</v>
      </c>
    </row>
    <row r="210" spans="2:27" x14ac:dyDescent="0.45">
      <c r="B210" s="4">
        <f>Temperaturverlauf!F209-Temperaturverlauf!E209</f>
        <v>6.3547031854045599</v>
      </c>
      <c r="C210" s="4">
        <f t="shared" si="64"/>
        <v>6.3547031854045599</v>
      </c>
      <c r="D210" s="14">
        <f>Temperaturverlauf!E209</f>
        <v>20.882624080343348</v>
      </c>
      <c r="E210">
        <f>Eingabemaske!$B$5</f>
        <v>0.745</v>
      </c>
      <c r="F210">
        <f>IF(Eingabemaske!$B$4="horizontal_Breite",Eingabemaske!$B$6,Eingabemaske!$B$7)</f>
        <v>0.5</v>
      </c>
      <c r="G210" s="4">
        <f>Eingabemaske!B$8/3600*(1/(Eingabemaske!B$11*Eingabemaske!B$10))</f>
        <v>1.7361111111111112E-2</v>
      </c>
      <c r="H210" s="4">
        <f t="shared" si="65"/>
        <v>1.2010047846010909</v>
      </c>
      <c r="I210" s="6">
        <f t="shared" si="66"/>
        <v>1006.1723518109156</v>
      </c>
      <c r="J210" s="12">
        <f t="shared" si="67"/>
        <v>2.5927762322081542E-2</v>
      </c>
      <c r="K210" s="8">
        <f t="shared" si="68"/>
        <v>1.8238471672499097E-2</v>
      </c>
      <c r="L210" s="10">
        <f t="shared" si="69"/>
        <v>1.5190265692873617E-5</v>
      </c>
      <c r="M210" s="10">
        <f t="shared" si="70"/>
        <v>3.4106126240710678E-3</v>
      </c>
      <c r="N210" s="12">
        <f t="shared" si="71"/>
        <v>0.70797423061401799</v>
      </c>
      <c r="O210" s="1">
        <f t="shared" si="72"/>
        <v>0.39821029502085492</v>
      </c>
      <c r="P210" s="12">
        <f t="shared" si="73"/>
        <v>0.3465966941898263</v>
      </c>
      <c r="Q210" s="10">
        <f>((9.807*Eingabemaske!$B$5^3)/(L210)^2)*M210*C210*N210</f>
        <v>269661762.6815201</v>
      </c>
      <c r="R210" s="10">
        <f t="shared" si="74"/>
        <v>571.61526154287037</v>
      </c>
      <c r="S210" s="10">
        <f t="shared" si="75"/>
        <v>107382090.07325189</v>
      </c>
      <c r="T210" s="14">
        <f t="shared" si="76"/>
        <v>252.54631577785852</v>
      </c>
      <c r="U210" s="14">
        <f t="shared" si="77"/>
        <v>82.251448082397445</v>
      </c>
      <c r="V210" s="14">
        <f t="shared" si="78"/>
        <v>14.149001865483958</v>
      </c>
      <c r="W210" s="14">
        <f t="shared" si="60"/>
        <v>5.7328875416497196</v>
      </c>
      <c r="X210" s="14">
        <f t="shared" si="61"/>
        <v>252.56490952914643</v>
      </c>
      <c r="Y210" s="14">
        <f t="shared" si="79"/>
        <v>82.426380633740564</v>
      </c>
      <c r="Z210" s="14">
        <f t="shared" si="62"/>
        <v>13.096885890339472</v>
      </c>
      <c r="AA210" s="14">
        <f t="shared" si="63"/>
        <v>4.2742632122821007</v>
      </c>
    </row>
    <row r="211" spans="2:27" x14ac:dyDescent="0.45">
      <c r="B211" s="4">
        <f>Temperaturverlauf!F210-Temperaturverlauf!E210</f>
        <v>5.9445333118711545</v>
      </c>
      <c r="C211" s="4">
        <f t="shared" si="64"/>
        <v>5.9445333118711545</v>
      </c>
      <c r="D211" s="14">
        <f>Temperaturverlauf!E210</f>
        <v>21.015215976481549</v>
      </c>
      <c r="E211">
        <f>Eingabemaske!$B$5</f>
        <v>0.745</v>
      </c>
      <c r="F211">
        <f>IF(Eingabemaske!$B$4="horizontal_Breite",Eingabemaske!$B$6,Eingabemaske!$B$7)</f>
        <v>0.5</v>
      </c>
      <c r="G211" s="4">
        <f>Eingabemaske!B$8/3600*(1/(Eingabemaske!B$11*Eingabemaske!B$10))</f>
        <v>1.7361111111111112E-2</v>
      </c>
      <c r="H211" s="4">
        <f t="shared" si="65"/>
        <v>1.2004618640373381</v>
      </c>
      <c r="I211" s="6">
        <f t="shared" si="66"/>
        <v>1006.176517877127</v>
      </c>
      <c r="J211" s="12">
        <f t="shared" si="67"/>
        <v>2.5937660353489062E-2</v>
      </c>
      <c r="K211" s="8">
        <f t="shared" si="68"/>
        <v>1.8244902564905012E-2</v>
      </c>
      <c r="L211" s="10">
        <f t="shared" si="69"/>
        <v>1.5202629548103125E-5</v>
      </c>
      <c r="M211" s="10">
        <f t="shared" si="70"/>
        <v>3.4090619263443009E-3</v>
      </c>
      <c r="N211" s="12">
        <f t="shared" si="71"/>
        <v>0.70796283473002586</v>
      </c>
      <c r="O211" s="1">
        <f t="shared" si="72"/>
        <v>0.39820774804673198</v>
      </c>
      <c r="P211" s="12">
        <f t="shared" si="73"/>
        <v>0.34659418920682333</v>
      </c>
      <c r="Q211" s="10">
        <f>((9.807*Eingabemaske!$B$5^3)/(L211)^2)*M211*C211*N211</f>
        <v>251727511.5978834</v>
      </c>
      <c r="R211" s="10">
        <f t="shared" si="74"/>
        <v>571.15547019399219</v>
      </c>
      <c r="S211" s="10">
        <f t="shared" si="75"/>
        <v>100239845.51480076</v>
      </c>
      <c r="T211" s="14">
        <f t="shared" si="76"/>
        <v>246.81821997650587</v>
      </c>
      <c r="U211" s="14">
        <f t="shared" si="77"/>
        <v>80.554672802426808</v>
      </c>
      <c r="V211" s="14">
        <f t="shared" si="78"/>
        <v>14.143234303582926</v>
      </c>
      <c r="W211" s="14">
        <f t="shared" si="60"/>
        <v>5.729359447612131</v>
      </c>
      <c r="X211" s="14">
        <f t="shared" si="61"/>
        <v>246.83766117502589</v>
      </c>
      <c r="Y211" s="14">
        <f t="shared" si="79"/>
        <v>80.736789063309075</v>
      </c>
      <c r="Z211" s="14">
        <f t="shared" si="62"/>
        <v>12.804782836014871</v>
      </c>
      <c r="AA211" s="14">
        <f t="shared" si="63"/>
        <v>4.1882468255108023</v>
      </c>
    </row>
    <row r="212" spans="2:27" x14ac:dyDescent="0.45">
      <c r="B212" s="4">
        <f>Temperaturverlauf!F211-Temperaturverlauf!E211</f>
        <v>5.5202637705168627</v>
      </c>
      <c r="C212" s="4">
        <f t="shared" si="64"/>
        <v>5.5202637705168627</v>
      </c>
      <c r="D212" s="14">
        <f>Temperaturverlauf!E211</f>
        <v>21.181768077548242</v>
      </c>
      <c r="E212">
        <f>Eingabemaske!$B$5</f>
        <v>0.745</v>
      </c>
      <c r="F212">
        <f>IF(Eingabemaske!$B$4="horizontal_Breite",Eingabemaske!$B$6,Eingabemaske!$B$7)</f>
        <v>0.5</v>
      </c>
      <c r="G212" s="4">
        <f>Eingabemaske!B$8/3600*(1/(Eingabemaske!B$11*Eingabemaske!B$10))</f>
        <v>1.7361111111111112E-2</v>
      </c>
      <c r="H212" s="4">
        <f t="shared" si="65"/>
        <v>1.1997805823230765</v>
      </c>
      <c r="I212" s="6">
        <f t="shared" si="66"/>
        <v>1006.1817706294831</v>
      </c>
      <c r="J212" s="12">
        <f t="shared" si="67"/>
        <v>2.5950093526068693E-2</v>
      </c>
      <c r="K212" s="8">
        <f t="shared" si="68"/>
        <v>1.8252980574746749E-2</v>
      </c>
      <c r="L212" s="10">
        <f t="shared" si="69"/>
        <v>1.5218166754506409E-5</v>
      </c>
      <c r="M212" s="10">
        <f t="shared" si="70"/>
        <v>3.4071160668198764E-3</v>
      </c>
      <c r="N212" s="12">
        <f t="shared" si="71"/>
        <v>0.70794853089541976</v>
      </c>
      <c r="O212" s="1">
        <f t="shared" si="72"/>
        <v>0.39820455109296321</v>
      </c>
      <c r="P212" s="12">
        <f t="shared" si="73"/>
        <v>0.34659104496434945</v>
      </c>
      <c r="Q212" s="10">
        <f>((9.807*Eingabemaske!$B$5^3)/(L212)^2)*M212*C212*N212</f>
        <v>233146424.44529578</v>
      </c>
      <c r="R212" s="10">
        <f t="shared" si="74"/>
        <v>570.57870393733003</v>
      </c>
      <c r="S212" s="10">
        <f t="shared" si="75"/>
        <v>92839967.285168469</v>
      </c>
      <c r="T212" s="14">
        <f t="shared" si="76"/>
        <v>240.58880365755294</v>
      </c>
      <c r="U212" s="14">
        <f t="shared" si="77"/>
        <v>78.707336298541051</v>
      </c>
      <c r="V212" s="14">
        <f t="shared" si="78"/>
        <v>14.135996210649617</v>
      </c>
      <c r="W212" s="14">
        <f t="shared" si="60"/>
        <v>5.724932887327534</v>
      </c>
      <c r="X212" s="14">
        <f t="shared" si="61"/>
        <v>240.60923086975424</v>
      </c>
      <c r="Y212" s="14">
        <f t="shared" si="79"/>
        <v>78.897757840461225</v>
      </c>
      <c r="Z212" s="14">
        <f t="shared" si="62"/>
        <v>12.487664088611155</v>
      </c>
      <c r="AA212" s="14">
        <f t="shared" si="63"/>
        <v>4.0948083899141761</v>
      </c>
    </row>
    <row r="213" spans="2:27" x14ac:dyDescent="0.45">
      <c r="B213" s="4">
        <f>Temperaturverlauf!F212-Temperaturverlauf!E212</f>
        <v>5.0851928478505961</v>
      </c>
      <c r="C213" s="4">
        <f t="shared" si="64"/>
        <v>5.0851928478505961</v>
      </c>
      <c r="D213" s="14">
        <f>Temperaturverlauf!E212</f>
        <v>21.379430630917209</v>
      </c>
      <c r="E213">
        <f>Eingabemaske!$B$5</f>
        <v>0.745</v>
      </c>
      <c r="F213">
        <f>IF(Eingabemaske!$B$4="horizontal_Breite",Eingabemaske!$B$6,Eingabemaske!$B$7)</f>
        <v>0.5</v>
      </c>
      <c r="G213" s="4">
        <f>Eingabemaske!B$8/3600*(1/(Eingabemaske!B$11*Eingabemaske!B$10))</f>
        <v>1.7361111111111112E-2</v>
      </c>
      <c r="H213" s="4">
        <f t="shared" si="65"/>
        <v>1.1989730455055632</v>
      </c>
      <c r="I213" s="6">
        <f t="shared" si="66"/>
        <v>1006.1880329420843</v>
      </c>
      <c r="J213" s="12">
        <f t="shared" si="67"/>
        <v>2.5964849104790466E-2</v>
      </c>
      <c r="K213" s="8">
        <f t="shared" si="68"/>
        <v>1.8262567485036268E-2</v>
      </c>
      <c r="L213" s="10">
        <f t="shared" si="69"/>
        <v>1.5236615713128861E-5</v>
      </c>
      <c r="M213" s="10">
        <f t="shared" si="70"/>
        <v>3.4048096401201509E-3</v>
      </c>
      <c r="N213" s="12">
        <f t="shared" si="71"/>
        <v>0.70793156780762223</v>
      </c>
      <c r="O213" s="1">
        <f t="shared" si="72"/>
        <v>0.3982007597092122</v>
      </c>
      <c r="P213" s="12">
        <f t="shared" si="73"/>
        <v>0.34658731609886478</v>
      </c>
      <c r="Q213" s="10">
        <f>((9.807*Eingabemaske!$B$5^3)/(L213)^2)*M213*C213*N213</f>
        <v>214101400.00695944</v>
      </c>
      <c r="R213" s="10">
        <f t="shared" si="74"/>
        <v>569.89534136711279</v>
      </c>
      <c r="S213" s="10">
        <f t="shared" si="75"/>
        <v>85255340.137577176</v>
      </c>
      <c r="T213" s="14">
        <f t="shared" si="76"/>
        <v>233.85013061886133</v>
      </c>
      <c r="U213" s="14">
        <f t="shared" si="77"/>
        <v>76.70646949647049</v>
      </c>
      <c r="V213" s="14">
        <f t="shared" si="78"/>
        <v>14.127415738276875</v>
      </c>
      <c r="W213" s="14">
        <f t="shared" si="60"/>
        <v>5.7196869396235588</v>
      </c>
      <c r="X213" s="14">
        <f t="shared" si="61"/>
        <v>233.87170973186224</v>
      </c>
      <c r="Y213" s="14">
        <f t="shared" si="79"/>
        <v>76.906526024488684</v>
      </c>
      <c r="Z213" s="14">
        <f t="shared" si="62"/>
        <v>12.144887306134319</v>
      </c>
      <c r="AA213" s="14">
        <f t="shared" si="63"/>
        <v>3.9937326867989795</v>
      </c>
    </row>
    <row r="214" spans="2:27" x14ac:dyDescent="0.45">
      <c r="B214" s="4">
        <f>Temperaturverlauf!F213-Temperaturverlauf!E213</f>
        <v>4.6429774915313047</v>
      </c>
      <c r="C214" s="4">
        <f t="shared" si="64"/>
        <v>4.6429774915313047</v>
      </c>
      <c r="D214" s="14">
        <f>Temperaturverlauf!E213</f>
        <v>21.604821575497898</v>
      </c>
      <c r="E214">
        <f>Eingabemaske!$B$5</f>
        <v>0.745</v>
      </c>
      <c r="F214">
        <f>IF(Eingabemaske!$B$4="horizontal_Breite",Eingabemaske!$B$6,Eingabemaske!$B$7)</f>
        <v>0.5</v>
      </c>
      <c r="G214" s="4">
        <f>Eingabemaske!B$8/3600*(1/(Eingabemaske!B$11*Eingabemaske!B$10))</f>
        <v>1.7361111111111112E-2</v>
      </c>
      <c r="H214" s="4">
        <f t="shared" si="65"/>
        <v>1.1980535510794283</v>
      </c>
      <c r="I214" s="6">
        <f t="shared" si="66"/>
        <v>1006.1952113484953</v>
      </c>
      <c r="J214" s="12">
        <f t="shared" si="67"/>
        <v>2.5981674617611437E-2</v>
      </c>
      <c r="K214" s="8">
        <f t="shared" si="68"/>
        <v>1.827349926108052E-2</v>
      </c>
      <c r="L214" s="10">
        <f t="shared" si="69"/>
        <v>1.5257665248222211E-5</v>
      </c>
      <c r="M214" s="10">
        <f t="shared" si="70"/>
        <v>3.4021835005078054E-3</v>
      </c>
      <c r="N214" s="12">
        <f t="shared" si="71"/>
        <v>0.70791223693442651</v>
      </c>
      <c r="O214" s="1">
        <f t="shared" si="72"/>
        <v>0.3981964390033173</v>
      </c>
      <c r="P214" s="12">
        <f t="shared" si="73"/>
        <v>0.34658306664749772</v>
      </c>
      <c r="Q214" s="10">
        <f>((9.807*Eingabemaske!$B$5^3)/(L214)^2)*M214*C214*N214</f>
        <v>194788162.5577876</v>
      </c>
      <c r="R214" s="10">
        <f t="shared" si="74"/>
        <v>569.11762000753492</v>
      </c>
      <c r="S214" s="10">
        <f t="shared" si="75"/>
        <v>77563952.690510318</v>
      </c>
      <c r="T214" s="14">
        <f t="shared" si="76"/>
        <v>226.59503897780516</v>
      </c>
      <c r="U214" s="14">
        <f t="shared" si="77"/>
        <v>74.549224240624767</v>
      </c>
      <c r="V214" s="14">
        <f t="shared" si="78"/>
        <v>14.117644286993643</v>
      </c>
      <c r="W214" s="14">
        <f t="shared" si="60"/>
        <v>5.7137149326936756</v>
      </c>
      <c r="X214" s="14">
        <f t="shared" si="61"/>
        <v>226.61797076880586</v>
      </c>
      <c r="Y214" s="14">
        <f t="shared" si="79"/>
        <v>74.760508035230131</v>
      </c>
      <c r="Z214" s="14">
        <f t="shared" si="62"/>
        <v>11.775828758036988</v>
      </c>
      <c r="AA214" s="14">
        <f t="shared" si="63"/>
        <v>3.8848063880373491</v>
      </c>
    </row>
    <row r="215" spans="2:27" x14ac:dyDescent="0.45">
      <c r="B215" s="4">
        <f>Temperaturverlauf!F214-Temperaturverlauf!E214</f>
        <v>4.1975618349623147</v>
      </c>
      <c r="C215" s="4">
        <f t="shared" si="64"/>
        <v>4.1975618349623147</v>
      </c>
      <c r="D215" s="14">
        <f>Temperaturverlauf!E214</f>
        <v>21.854084409738352</v>
      </c>
      <c r="E215">
        <f>Eingabemaske!$B$5</f>
        <v>0.745</v>
      </c>
      <c r="F215">
        <f>IF(Eingabemaske!$B$4="horizontal_Breite",Eingabemaske!$B$6,Eingabemaske!$B$7)</f>
        <v>0.5</v>
      </c>
      <c r="G215" s="4">
        <f>Eingabemaske!B$8/3600*(1/(Eingabemaske!B$11*Eingabemaske!B$10))</f>
        <v>1.7361111111111112E-2</v>
      </c>
      <c r="H215" s="4">
        <f t="shared" si="65"/>
        <v>1.1970383101029913</v>
      </c>
      <c r="I215" s="6">
        <f t="shared" si="66"/>
        <v>1006.203196708758</v>
      </c>
      <c r="J215" s="12">
        <f t="shared" si="67"/>
        <v>2.6000282175342324E-2</v>
      </c>
      <c r="K215" s="8">
        <f t="shared" si="68"/>
        <v>1.8285588857160532E-2</v>
      </c>
      <c r="L215" s="10">
        <f t="shared" si="69"/>
        <v>1.5280959603721066E-5</v>
      </c>
      <c r="M215" s="10">
        <f t="shared" si="70"/>
        <v>3.3992839665699785E-3</v>
      </c>
      <c r="N215" s="12">
        <f t="shared" si="71"/>
        <v>0.70789086647990818</v>
      </c>
      <c r="O215" s="1">
        <f t="shared" si="72"/>
        <v>0.39819166229574959</v>
      </c>
      <c r="P215" s="12">
        <f t="shared" si="73"/>
        <v>0.34657836872444897</v>
      </c>
      <c r="Q215" s="10">
        <f>((9.807*Eingabemaske!$B$5^3)/(L215)^2)*M215*C215*N215</f>
        <v>175410099.7505008</v>
      </c>
      <c r="R215" s="10">
        <f t="shared" si="74"/>
        <v>568.25938908214675</v>
      </c>
      <c r="S215" s="10">
        <f t="shared" si="75"/>
        <v>69846839.203115165</v>
      </c>
      <c r="T215" s="14">
        <f t="shared" si="76"/>
        <v>218.81613307655758</v>
      </c>
      <c r="U215" s="14">
        <f t="shared" si="77"/>
        <v>72.232553958559905</v>
      </c>
      <c r="V215" s="14">
        <f t="shared" si="78"/>
        <v>14.106853592403359</v>
      </c>
      <c r="W215" s="14">
        <f t="shared" si="60"/>
        <v>5.7071225994532364</v>
      </c>
      <c r="X215" s="14">
        <f t="shared" si="61"/>
        <v>218.8406636483486</v>
      </c>
      <c r="Y215" s="14">
        <f t="shared" si="79"/>
        <v>72.456994009501997</v>
      </c>
      <c r="Z215" s="14">
        <f t="shared" si="62"/>
        <v>11.379838012592485</v>
      </c>
      <c r="AA215" s="14">
        <f t="shared" si="63"/>
        <v>3.7678045796482804</v>
      </c>
    </row>
    <row r="216" spans="2:27" x14ac:dyDescent="0.45">
      <c r="B216" s="4">
        <f>Temperaturverlauf!F215-Temperaturverlauf!E215</f>
        <v>3.7531018526506976</v>
      </c>
      <c r="C216" s="4">
        <f t="shared" si="64"/>
        <v>3.7531018526506976</v>
      </c>
      <c r="D216" s="14">
        <f>Temperaturverlauf!E215</f>
        <v>22.122954177436011</v>
      </c>
      <c r="E216">
        <f>Eingabemaske!$B$5</f>
        <v>0.745</v>
      </c>
      <c r="F216">
        <f>IF(Eingabemaske!$B$4="horizontal_Breite",Eingabemaske!$B$6,Eingabemaske!$B$7)</f>
        <v>0.5</v>
      </c>
      <c r="G216" s="4">
        <f>Eingabemaske!B$8/3600*(1/(Eingabemaske!B$11*Eingabemaske!B$10))</f>
        <v>1.7361111111111112E-2</v>
      </c>
      <c r="H216" s="4">
        <f t="shared" si="65"/>
        <v>1.1959451368911627</v>
      </c>
      <c r="I216" s="6">
        <f t="shared" si="66"/>
        <v>1006.2118651444217</v>
      </c>
      <c r="J216" s="12">
        <f t="shared" si="67"/>
        <v>2.6020353397511364E-2</v>
      </c>
      <c r="K216" s="8">
        <f t="shared" si="68"/>
        <v>1.82986294169355E-2</v>
      </c>
      <c r="L216" s="10">
        <f t="shared" si="69"/>
        <v>1.5306104214831496E-5</v>
      </c>
      <c r="M216" s="10">
        <f t="shared" si="70"/>
        <v>3.3961619333403555E-3</v>
      </c>
      <c r="N216" s="12">
        <f t="shared" si="71"/>
        <v>0.70786781529208209</v>
      </c>
      <c r="O216" s="1">
        <f t="shared" si="72"/>
        <v>0.39818650976095837</v>
      </c>
      <c r="P216" s="12">
        <f t="shared" si="73"/>
        <v>0.34657330118450791</v>
      </c>
      <c r="Q216" s="10">
        <f>((9.807*Eingabemaske!$B$5^3)/(L216)^2)*M216*C216*N216</f>
        <v>156173221.38333949</v>
      </c>
      <c r="R216" s="10">
        <f t="shared" si="74"/>
        <v>567.33583514031466</v>
      </c>
      <c r="S216" s="10">
        <f t="shared" si="75"/>
        <v>62186069.940757424</v>
      </c>
      <c r="T216" s="14">
        <f t="shared" si="76"/>
        <v>210.50453509158277</v>
      </c>
      <c r="U216" s="14">
        <f t="shared" si="77"/>
        <v>69.752814344602342</v>
      </c>
      <c r="V216" s="14">
        <f t="shared" si="78"/>
        <v>14.09523246996282</v>
      </c>
      <c r="W216" s="14">
        <f t="shared" si="60"/>
        <v>5.7000260234942033</v>
      </c>
      <c r="X216" s="14">
        <f t="shared" si="61"/>
        <v>210.53097055201167</v>
      </c>
      <c r="Y216" s="14">
        <f t="shared" si="79"/>
        <v>69.99277920493742</v>
      </c>
      <c r="Z216" s="14">
        <f t="shared" si="62"/>
        <v>10.956180509768803</v>
      </c>
      <c r="AA216" s="14">
        <f t="shared" si="63"/>
        <v>3.6424737003729124</v>
      </c>
    </row>
    <row r="217" spans="2:27" x14ac:dyDescent="0.45">
      <c r="B217" s="4">
        <f>Temperaturverlauf!F216-Temperaturverlauf!E216</f>
        <v>3.3138874021132949</v>
      </c>
      <c r="C217" s="4">
        <f t="shared" si="64"/>
        <v>3.3138874021132949</v>
      </c>
      <c r="D217" s="14">
        <f>Temperaturverlauf!E216</f>
        <v>22.406830442320778</v>
      </c>
      <c r="E217">
        <f>Eingabemaske!$B$5</f>
        <v>0.745</v>
      </c>
      <c r="F217">
        <f>IF(Eingabemaske!$B$4="horizontal_Breite",Eingabemaske!$B$6,Eingabemaske!$B$7)</f>
        <v>0.5</v>
      </c>
      <c r="G217" s="4">
        <f>Eingabemaske!B$8/3600*(1/(Eingabemaske!B$11*Eingabemaske!B$10))</f>
        <v>1.7361111111111112E-2</v>
      </c>
      <c r="H217" s="4">
        <f t="shared" si="65"/>
        <v>1.1947931138897654</v>
      </c>
      <c r="I217" s="6">
        <f t="shared" si="66"/>
        <v>1006.2210792891007</v>
      </c>
      <c r="J217" s="12">
        <f t="shared" si="67"/>
        <v>2.6041544859942447E-2</v>
      </c>
      <c r="K217" s="8">
        <f t="shared" si="68"/>
        <v>1.8312397812812152E-2</v>
      </c>
      <c r="L217" s="10">
        <f t="shared" si="69"/>
        <v>1.5332672179823326E-5</v>
      </c>
      <c r="M217" s="10">
        <f t="shared" si="70"/>
        <v>3.3928719136994026E-3</v>
      </c>
      <c r="N217" s="12">
        <f t="shared" si="71"/>
        <v>0.70784346694855316</v>
      </c>
      <c r="O217" s="1">
        <f t="shared" si="72"/>
        <v>0.39818106710821766</v>
      </c>
      <c r="P217" s="12">
        <f t="shared" si="73"/>
        <v>0.34656794832543875</v>
      </c>
      <c r="Q217" s="10">
        <f>((9.807*Eingabemaske!$B$5^3)/(L217)^2)*M217*C217*N217</f>
        <v>137281410.80474797</v>
      </c>
      <c r="R217" s="10">
        <f t="shared" si="74"/>
        <v>566.36318785402284</v>
      </c>
      <c r="S217" s="10">
        <f t="shared" si="75"/>
        <v>54662858.648356147</v>
      </c>
      <c r="T217" s="14">
        <f t="shared" si="76"/>
        <v>201.64828510703171</v>
      </c>
      <c r="U217" s="14">
        <f t="shared" si="77"/>
        <v>67.105246455964661</v>
      </c>
      <c r="V217" s="14">
        <f t="shared" si="78"/>
        <v>14.082983296771125</v>
      </c>
      <c r="W217" s="14">
        <f t="shared" si="60"/>
        <v>5.6925494279235123</v>
      </c>
      <c r="X217" s="14">
        <f t="shared" si="61"/>
        <v>201.67701272012764</v>
      </c>
      <c r="Y217" s="14">
        <f t="shared" si="79"/>
        <v>67.363690182344982</v>
      </c>
      <c r="Z217" s="14">
        <f t="shared" si="62"/>
        <v>10.503961947940775</v>
      </c>
      <c r="AA217" s="14">
        <f t="shared" si="63"/>
        <v>3.5085091196296028</v>
      </c>
    </row>
    <row r="218" spans="2:27" x14ac:dyDescent="0.45">
      <c r="B218" s="4">
        <f>Temperaturverlauf!F217-Temperaturverlauf!E217</f>
        <v>2.8842629493728253</v>
      </c>
      <c r="C218" s="4">
        <f t="shared" si="64"/>
        <v>2.8842629493728253</v>
      </c>
      <c r="D218" s="14">
        <f>Temperaturverlauf!E217</f>
        <v>22.700856002795106</v>
      </c>
      <c r="E218">
        <f>Eingabemaske!$B$5</f>
        <v>0.745</v>
      </c>
      <c r="F218">
        <f>IF(Eingabemaske!$B$4="horizontal_Breite",Eingabemaske!$B$6,Eingabemaske!$B$7)</f>
        <v>0.5</v>
      </c>
      <c r="G218" s="4">
        <f>Eingabemaske!B$8/3600*(1/(Eingabemaske!B$11*Eingabemaske!B$10))</f>
        <v>1.7361111111111112E-2</v>
      </c>
      <c r="H218" s="4">
        <f t="shared" si="65"/>
        <v>1.193602239547088</v>
      </c>
      <c r="I218" s="6">
        <f t="shared" si="66"/>
        <v>1006.23068989237</v>
      </c>
      <c r="J218" s="12">
        <f t="shared" si="67"/>
        <v>2.6063493970837993E-2</v>
      </c>
      <c r="K218" s="8">
        <f t="shared" si="68"/>
        <v>1.8326658463719718E-2</v>
      </c>
      <c r="L218" s="10">
        <f t="shared" si="69"/>
        <v>1.5360211341379258E-5</v>
      </c>
      <c r="M218" s="10">
        <f t="shared" si="70"/>
        <v>3.3894710314818057E-3</v>
      </c>
      <c r="N218" s="12">
        <f t="shared" si="71"/>
        <v>0.70781822414354878</v>
      </c>
      <c r="O218" s="1">
        <f t="shared" si="72"/>
        <v>0.39817542432939473</v>
      </c>
      <c r="P218" s="12">
        <f t="shared" si="73"/>
        <v>0.34656239865622002</v>
      </c>
      <c r="Q218" s="10">
        <f>((9.807*Eingabemaske!$B$5^3)/(L218)^2)*M218*C218*N218</f>
        <v>118932111.40441239</v>
      </c>
      <c r="R218" s="10">
        <f t="shared" si="74"/>
        <v>565.35841338099851</v>
      </c>
      <c r="S218" s="10">
        <f t="shared" si="75"/>
        <v>47355843.924842753</v>
      </c>
      <c r="T218" s="14">
        <f t="shared" si="76"/>
        <v>192.23019796777214</v>
      </c>
      <c r="U218" s="14">
        <f t="shared" si="77"/>
        <v>64.283277799560295</v>
      </c>
      <c r="V218" s="14">
        <f t="shared" si="78"/>
        <v>14.070318310515345</v>
      </c>
      <c r="W218" s="14">
        <f t="shared" si="60"/>
        <v>5.6848228603764186</v>
      </c>
      <c r="X218" s="14">
        <f t="shared" si="61"/>
        <v>192.2617175136896</v>
      </c>
      <c r="Y218" s="14">
        <f t="shared" si="79"/>
        <v>64.563952660084425</v>
      </c>
      <c r="Z218" s="14">
        <f t="shared" si="62"/>
        <v>10.022024230482012</v>
      </c>
      <c r="AA218" s="14">
        <f t="shared" si="63"/>
        <v>3.36552438177916</v>
      </c>
    </row>
    <row r="219" spans="2:27" x14ac:dyDescent="0.45">
      <c r="B219" s="4">
        <f>Temperaturverlauf!F218-Temperaturverlauf!E218</f>
        <v>2.4685482935839751</v>
      </c>
      <c r="C219" s="4">
        <f t="shared" si="64"/>
        <v>2.4685482935839751</v>
      </c>
      <c r="D219" s="14">
        <f>Temperaturverlauf!E218</f>
        <v>23</v>
      </c>
      <c r="E219">
        <f>Eingabemaske!$B$5</f>
        <v>0.745</v>
      </c>
      <c r="F219">
        <f>IF(Eingabemaske!$B$4="horizontal_Breite",Eingabemaske!$B$6,Eingabemaske!$B$7)</f>
        <v>0.5</v>
      </c>
      <c r="G219" s="4">
        <f>Eingabemaske!B$8/3600*(1/(Eingabemaske!B$11*Eingabemaske!B$10))</f>
        <v>1.7361111111111112E-2</v>
      </c>
      <c r="H219" s="4">
        <f t="shared" si="65"/>
        <v>1.192393066931797</v>
      </c>
      <c r="I219" s="6">
        <f t="shared" si="66"/>
        <v>1006.2405378004402</v>
      </c>
      <c r="J219" s="12">
        <f t="shared" si="67"/>
        <v>2.6085825174825144E-2</v>
      </c>
      <c r="K219" s="8">
        <f t="shared" si="68"/>
        <v>1.8341167365967369E-2</v>
      </c>
      <c r="L219" s="10">
        <f t="shared" si="69"/>
        <v>1.5388251871107622E-5</v>
      </c>
      <c r="M219" s="10">
        <f t="shared" si="70"/>
        <v>3.3860179885086268E-3</v>
      </c>
      <c r="N219" s="12">
        <f t="shared" si="71"/>
        <v>0.70779250337714583</v>
      </c>
      <c r="O219" s="1">
        <f t="shared" si="72"/>
        <v>0.39816967451369656</v>
      </c>
      <c r="P219" s="12">
        <f t="shared" si="73"/>
        <v>0.34655674373120116</v>
      </c>
      <c r="Q219" s="10">
        <f>((9.807*Eingabemaske!$B$5^3)/(L219)^2)*M219*C219*N219</f>
        <v>101312555.18899141</v>
      </c>
      <c r="R219" s="10">
        <f t="shared" si="74"/>
        <v>564.33890248265641</v>
      </c>
      <c r="S219" s="10">
        <f t="shared" si="75"/>
        <v>40339587.123751633</v>
      </c>
      <c r="T219" s="14">
        <f t="shared" si="76"/>
        <v>182.22483653439426</v>
      </c>
      <c r="U219" s="14">
        <f t="shared" si="77"/>
        <v>61.2775274127616</v>
      </c>
      <c r="V219" s="14">
        <f t="shared" si="78"/>
        <v>14.057455804714957</v>
      </c>
      <c r="W219" s="14">
        <f t="shared" si="60"/>
        <v>5.6769798265207836</v>
      </c>
      <c r="X219" s="14">
        <f t="shared" si="61"/>
        <v>182.25980842768004</v>
      </c>
      <c r="Y219" s="14">
        <f t="shared" si="79"/>
        <v>61.585304065365079</v>
      </c>
      <c r="Z219" s="14">
        <f t="shared" si="62"/>
        <v>9.5087949980831681</v>
      </c>
      <c r="AA219" s="14">
        <f t="shared" si="63"/>
        <v>3.2130069503751235</v>
      </c>
    </row>
    <row r="220" spans="2:27" x14ac:dyDescent="0.45">
      <c r="B220" s="4">
        <f>Temperaturverlauf!F219-Temperaturverlauf!E219</f>
        <v>2.0709606010250354</v>
      </c>
      <c r="C220" s="4">
        <f t="shared" si="64"/>
        <v>2.0709606010250354</v>
      </c>
      <c r="D220" s="14">
        <f>Temperaturverlauf!E219</f>
        <v>23.29914399720489</v>
      </c>
      <c r="E220">
        <f>Eingabemaske!$B$5</f>
        <v>0.745</v>
      </c>
      <c r="F220">
        <f>IF(Eingabemaske!$B$4="horizontal_Breite",Eingabemaske!$B$6,Eingabemaske!$B$7)</f>
        <v>0.5</v>
      </c>
      <c r="G220" s="4">
        <f>Eingabemaske!B$8/3600*(1/(Eingabemaske!B$11*Eingabemaske!B$10))</f>
        <v>1.7361111111111112E-2</v>
      </c>
      <c r="H220" s="4">
        <f t="shared" si="65"/>
        <v>1.191186340533376</v>
      </c>
      <c r="I220" s="6">
        <f t="shared" si="66"/>
        <v>1006.2504563187919</v>
      </c>
      <c r="J220" s="12">
        <f t="shared" si="67"/>
        <v>2.6108156378812291E-2</v>
      </c>
      <c r="K220" s="8">
        <f t="shared" si="68"/>
        <v>1.8355676268215017E-2</v>
      </c>
      <c r="L220" s="10">
        <f t="shared" si="69"/>
        <v>1.5416314235917566E-5</v>
      </c>
      <c r="M220" s="10">
        <f t="shared" si="70"/>
        <v>3.3825720268410571E-3</v>
      </c>
      <c r="N220" s="12">
        <f t="shared" si="71"/>
        <v>0.7077667298355812</v>
      </c>
      <c r="O220" s="1">
        <f t="shared" si="72"/>
        <v>0.39816391270446844</v>
      </c>
      <c r="P220" s="12">
        <f t="shared" si="73"/>
        <v>0.3465510770256669</v>
      </c>
      <c r="Q220" s="10">
        <f>((9.807*Eingabemaske!$B$5^3)/(L220)^2)*M220*C220*N220</f>
        <v>84596601.969890431</v>
      </c>
      <c r="R220" s="10">
        <f t="shared" si="74"/>
        <v>563.32216012787683</v>
      </c>
      <c r="S220" s="10">
        <f t="shared" si="75"/>
        <v>33683314.041834116</v>
      </c>
      <c r="T220" s="14">
        <f t="shared" si="76"/>
        <v>171.59397090370214</v>
      </c>
      <c r="U220" s="14">
        <f t="shared" si="77"/>
        <v>58.074304175610486</v>
      </c>
      <c r="V220" s="14">
        <f t="shared" si="78"/>
        <v>14.044616296040338</v>
      </c>
      <c r="W220" s="14">
        <f t="shared" si="60"/>
        <v>5.6691549216698771</v>
      </c>
      <c r="X220" s="14">
        <f t="shared" si="61"/>
        <v>171.63329316662632</v>
      </c>
      <c r="Y220" s="14">
        <f t="shared" si="79"/>
        <v>58.415672876201626</v>
      </c>
      <c r="Z220" s="14">
        <f t="shared" si="62"/>
        <v>8.9620577156096299</v>
      </c>
      <c r="AA220" s="14">
        <f t="shared" si="63"/>
        <v>3.0502510448508313</v>
      </c>
    </row>
    <row r="221" spans="2:27" x14ac:dyDescent="0.45">
      <c r="B221" s="4">
        <f>Temperaturverlauf!F220-Temperaturverlauf!E220</f>
        <v>1.6955390284485858</v>
      </c>
      <c r="C221" s="4">
        <f t="shared" si="64"/>
        <v>1.6955390284485858</v>
      </c>
      <c r="D221" s="14">
        <f>Temperaturverlauf!E220</f>
        <v>23.593169557679222</v>
      </c>
      <c r="E221">
        <f>Eingabemaske!$B$5</f>
        <v>0.745</v>
      </c>
      <c r="F221">
        <f>IF(Eingabemaske!$B$4="horizontal_Breite",Eingabemaske!$B$6,Eingabemaske!$B$7)</f>
        <v>0.5</v>
      </c>
      <c r="G221" s="4">
        <f>Eingabemaske!B$8/3600*(1/(Eingabemaske!B$11*Eingabemaske!B$10))</f>
        <v>1.7361111111111112E-2</v>
      </c>
      <c r="H221" s="4">
        <f t="shared" si="65"/>
        <v>1.1900026381645834</v>
      </c>
      <c r="I221" s="6">
        <f t="shared" si="66"/>
        <v>1006.2602739409607</v>
      </c>
      <c r="J221" s="12">
        <f t="shared" si="67"/>
        <v>2.6130105489707841E-2</v>
      </c>
      <c r="K221" s="8">
        <f t="shared" si="68"/>
        <v>1.8369936919122584E-2</v>
      </c>
      <c r="L221" s="10">
        <f t="shared" si="69"/>
        <v>1.5443917411790891E-5</v>
      </c>
      <c r="M221" s="10">
        <f t="shared" si="70"/>
        <v>3.379191906047001E-3</v>
      </c>
      <c r="N221" s="12">
        <f t="shared" si="71"/>
        <v>0.70774133226914937</v>
      </c>
      <c r="O221" s="1">
        <f t="shared" si="72"/>
        <v>0.39815823475472195</v>
      </c>
      <c r="P221" s="12">
        <f t="shared" si="73"/>
        <v>0.34654549281021046</v>
      </c>
      <c r="Q221" s="10">
        <f>((9.807*Eingabemaske!$B$5^3)/(L221)^2)*M221*C221*N221</f>
        <v>68942219.21280691</v>
      </c>
      <c r="R221" s="10">
        <f t="shared" si="74"/>
        <v>562.32550265821681</v>
      </c>
      <c r="S221" s="10">
        <f t="shared" si="75"/>
        <v>27449912.301844276</v>
      </c>
      <c r="T221" s="14">
        <f t="shared" si="76"/>
        <v>160.27928883346723</v>
      </c>
      <c r="U221" s="14">
        <f t="shared" si="77"/>
        <v>54.653185796318084</v>
      </c>
      <c r="V221" s="14">
        <f t="shared" si="78"/>
        <v>14.032018734267281</v>
      </c>
      <c r="W221" s="14">
        <f t="shared" si="60"/>
        <v>5.661481506033458</v>
      </c>
      <c r="X221" s="14">
        <f t="shared" si="61"/>
        <v>160.32422674911734</v>
      </c>
      <c r="Y221" s="14">
        <f t="shared" si="79"/>
        <v>55.037079984598513</v>
      </c>
      <c r="Z221" s="14">
        <f t="shared" si="62"/>
        <v>8.3785779150205517</v>
      </c>
      <c r="AA221" s="14">
        <f t="shared" si="63"/>
        <v>2.8762494116860942</v>
      </c>
    </row>
    <row r="222" spans="2:27" x14ac:dyDescent="0.45">
      <c r="B222" s="4">
        <f>Temperaturverlauf!F221-Temperaturverlauf!E221</f>
        <v>1.3460731588152015</v>
      </c>
      <c r="C222" s="4">
        <f t="shared" si="64"/>
        <v>1.3460731588152015</v>
      </c>
      <c r="D222" s="14">
        <f>Temperaturverlauf!E221</f>
        <v>23.877045822563989</v>
      </c>
      <c r="E222">
        <f>Eingabemaske!$B$5</f>
        <v>0.745</v>
      </c>
      <c r="F222">
        <f>IF(Eingabemaske!$B$4="horizontal_Breite",Eingabemaske!$B$6,Eingabemaske!$B$7)</f>
        <v>0.5</v>
      </c>
      <c r="G222" s="4">
        <f>Eingabemaske!B$8/3600*(1/(Eingabemaske!B$11*Eingabemaske!B$10))</f>
        <v>1.7361111111111112E-2</v>
      </c>
      <c r="H222" s="4">
        <f t="shared" si="65"/>
        <v>1.1888620242149053</v>
      </c>
      <c r="I222" s="6">
        <f t="shared" si="66"/>
        <v>1006.269817405239</v>
      </c>
      <c r="J222" s="12">
        <f t="shared" si="67"/>
        <v>2.6151296952138924E-2</v>
      </c>
      <c r="K222" s="8">
        <f t="shared" si="68"/>
        <v>1.8383705314999235E-2</v>
      </c>
      <c r="L222" s="10">
        <f t="shared" si="69"/>
        <v>1.5470587199936003E-5</v>
      </c>
      <c r="M222" s="10">
        <f t="shared" si="70"/>
        <v>3.3759349133257554E-3</v>
      </c>
      <c r="N222" s="12">
        <f t="shared" si="71"/>
        <v>0.70771673763592702</v>
      </c>
      <c r="O222" s="1">
        <f t="shared" si="72"/>
        <v>0.39815273612954288</v>
      </c>
      <c r="P222" s="12">
        <f t="shared" si="73"/>
        <v>0.34654008497292121</v>
      </c>
      <c r="Q222" s="10">
        <f>((9.807*Eingabemaske!$B$5^3)/(L222)^2)*M222*C222*N222</f>
        <v>54489596.720488861</v>
      </c>
      <c r="R222" s="10">
        <f t="shared" si="74"/>
        <v>561.36576779587858</v>
      </c>
      <c r="S222" s="10">
        <f t="shared" si="75"/>
        <v>21695182.024858005</v>
      </c>
      <c r="T222" s="14">
        <f t="shared" si="76"/>
        <v>148.18975696182068</v>
      </c>
      <c r="U222" s="14">
        <f t="shared" si="77"/>
        <v>50.982809299133194</v>
      </c>
      <c r="V222" s="14">
        <f t="shared" si="78"/>
        <v>14.019876818926663</v>
      </c>
      <c r="W222" s="14">
        <f t="shared" si="60"/>
        <v>5.6540894640432224</v>
      </c>
      <c r="X222" s="14">
        <f t="shared" si="61"/>
        <v>148.24217626654018</v>
      </c>
      <c r="Y222" s="14">
        <f t="shared" si="79"/>
        <v>51.422044849653098</v>
      </c>
      <c r="Z222" s="14">
        <f t="shared" si="62"/>
        <v>7.753450344755227</v>
      </c>
      <c r="AA222" s="14">
        <f t="shared" si="63"/>
        <v>2.6895063294989683</v>
      </c>
    </row>
    <row r="223" spans="2:27" x14ac:dyDescent="0.45">
      <c r="B223" s="4">
        <f>Temperaturverlauf!F222-Temperaturverlauf!E222</f>
        <v>1.0260363846755176</v>
      </c>
      <c r="C223" s="4">
        <f t="shared" si="64"/>
        <v>1.0260363846755176</v>
      </c>
      <c r="D223" s="14">
        <f>Temperaturverlauf!E222</f>
        <v>24.145915590261644</v>
      </c>
      <c r="E223">
        <f>Eingabemaske!$B$5</f>
        <v>0.745</v>
      </c>
      <c r="F223">
        <f>IF(Eingabemaske!$B$4="horizontal_Breite",Eingabemaske!$B$6,Eingabemaske!$B$7)</f>
        <v>0.5</v>
      </c>
      <c r="G223" s="4">
        <f>Eingabemaske!B$8/3600*(1/(Eingabemaske!B$11*Eingabemaske!B$10))</f>
        <v>1.7361111111111112E-2</v>
      </c>
      <c r="H223" s="4">
        <f t="shared" si="65"/>
        <v>1.1877837197325114</v>
      </c>
      <c r="I223" s="6">
        <f t="shared" si="66"/>
        <v>1006.2789150187232</v>
      </c>
      <c r="J223" s="12">
        <f t="shared" si="67"/>
        <v>2.6171368174307961E-2</v>
      </c>
      <c r="K223" s="8">
        <f t="shared" si="68"/>
        <v>1.8396745874774207E-2</v>
      </c>
      <c r="L223" s="10">
        <f t="shared" si="69"/>
        <v>1.5495864493123696E-5</v>
      </c>
      <c r="M223" s="10">
        <f t="shared" si="70"/>
        <v>3.3728559221029449E-3</v>
      </c>
      <c r="N223" s="12">
        <f t="shared" si="71"/>
        <v>0.70769336529317461</v>
      </c>
      <c r="O223" s="1">
        <f t="shared" si="72"/>
        <v>0.39814751060659515</v>
      </c>
      <c r="P223" s="12">
        <f t="shared" si="73"/>
        <v>0.34653494574141086</v>
      </c>
      <c r="Q223" s="10">
        <f>((9.807*Eingabemaske!$B$5^3)/(L223)^2)*M223*C223*N223</f>
        <v>41359858.980227806</v>
      </c>
      <c r="R223" s="10">
        <f t="shared" si="74"/>
        <v>560.4590419037379</v>
      </c>
      <c r="S223" s="10">
        <f t="shared" si="75"/>
        <v>16467324.89201753</v>
      </c>
      <c r="T223" s="14">
        <f t="shared" si="76"/>
        <v>135.17761229115004</v>
      </c>
      <c r="U223" s="14">
        <f t="shared" si="77"/>
        <v>47.012858210429471</v>
      </c>
      <c r="V223" s="14">
        <f t="shared" si="78"/>
        <v>14.008395479460352</v>
      </c>
      <c r="W223" s="14">
        <f t="shared" si="60"/>
        <v>5.6471030824845823</v>
      </c>
      <c r="X223" s="14">
        <f t="shared" si="61"/>
        <v>135.24043641860376</v>
      </c>
      <c r="Y223" s="14">
        <f t="shared" si="79"/>
        <v>47.52686035760923</v>
      </c>
      <c r="Z223" s="14">
        <f t="shared" si="62"/>
        <v>7.0788545071307318</v>
      </c>
      <c r="AA223" s="14">
        <f t="shared" si="63"/>
        <v>2.4876859211758258</v>
      </c>
    </row>
    <row r="224" spans="2:27" x14ac:dyDescent="0.45">
      <c r="B224" s="4">
        <f>Temperaturverlauf!F223-Temperaturverlauf!E223</f>
        <v>0.73852524463135438</v>
      </c>
      <c r="C224" s="4">
        <f t="shared" si="64"/>
        <v>0.73852524463135438</v>
      </c>
      <c r="D224" s="14">
        <f>Temperaturverlauf!E223</f>
        <v>24.395178424502102</v>
      </c>
      <c r="E224">
        <f>Eingabemaske!$B$5</f>
        <v>0.745</v>
      </c>
      <c r="F224">
        <f>IF(Eingabemaske!$B$4="horizontal_Breite",Eingabemaske!$B$6,Eingabemaske!$B$7)</f>
        <v>0.5</v>
      </c>
      <c r="G224" s="4">
        <f>Eingabemaske!B$8/3600*(1/(Eingabemaske!B$11*Eingabemaske!B$10))</f>
        <v>1.7361111111111112E-2</v>
      </c>
      <c r="H224" s="4">
        <f t="shared" si="65"/>
        <v>1.1867857939917912</v>
      </c>
      <c r="I224" s="6">
        <f t="shared" si="66"/>
        <v>1006.2874001673745</v>
      </c>
      <c r="J224" s="12">
        <f t="shared" si="67"/>
        <v>2.6189975732038847E-2</v>
      </c>
      <c r="K224" s="8">
        <f t="shared" si="68"/>
        <v>1.8408835470854215E-2</v>
      </c>
      <c r="L224" s="10">
        <f t="shared" si="69"/>
        <v>1.551931333672767E-5</v>
      </c>
      <c r="M224" s="10">
        <f t="shared" si="70"/>
        <v>3.3700065123383493E-3</v>
      </c>
      <c r="N224" s="12">
        <f t="shared" si="71"/>
        <v>0.70767162058349242</v>
      </c>
      <c r="O224" s="1">
        <f t="shared" si="72"/>
        <v>0.39814264884054512</v>
      </c>
      <c r="P224" s="12">
        <f t="shared" si="73"/>
        <v>0.34653016427106709</v>
      </c>
      <c r="Q224" s="10">
        <f>((9.807*Eingabemaske!$B$5^3)/(L224)^2)*M224*C224*N224</f>
        <v>29654312.175921023</v>
      </c>
      <c r="R224" s="10">
        <f t="shared" si="74"/>
        <v>559.62040801551132</v>
      </c>
      <c r="S224" s="10">
        <f t="shared" si="75"/>
        <v>11806646.399265625</v>
      </c>
      <c r="T224" s="14">
        <f t="shared" si="76"/>
        <v>120.98715707074737</v>
      </c>
      <c r="U224" s="14">
        <f t="shared" si="77"/>
        <v>42.656938237747781</v>
      </c>
      <c r="V224" s="14">
        <f t="shared" si="78"/>
        <v>13.997767568188971</v>
      </c>
      <c r="W224" s="14">
        <f t="shared" si="60"/>
        <v>5.6406390762352414</v>
      </c>
      <c r="X224" s="14">
        <f t="shared" si="61"/>
        <v>121.06537734748068</v>
      </c>
      <c r="Y224" s="14">
        <f t="shared" si="79"/>
        <v>43.277516319716263</v>
      </c>
      <c r="Z224" s="14">
        <f t="shared" si="62"/>
        <v>6.3413985894412885</v>
      </c>
      <c r="AA224" s="14">
        <f t="shared" si="63"/>
        <v>2.2668742043125683</v>
      </c>
    </row>
    <row r="225" spans="2:27" x14ac:dyDescent="0.45">
      <c r="B225" s="4">
        <f>Temperaturverlauf!F224-Temperaturverlauf!E224</f>
        <v>0.4862055109776442</v>
      </c>
      <c r="C225" s="4">
        <f t="shared" si="64"/>
        <v>0.4862055109776442</v>
      </c>
      <c r="D225" s="14">
        <f>Temperaturverlauf!E224</f>
        <v>24.620569369082791</v>
      </c>
      <c r="E225">
        <f>Eingabemaske!$B$5</f>
        <v>0.745</v>
      </c>
      <c r="F225">
        <f>IF(Eingabemaske!$B$4="horizontal_Breite",Eingabemaske!$B$6,Eingabemaske!$B$7)</f>
        <v>0.5</v>
      </c>
      <c r="G225" s="4">
        <f>Eingabemaske!B$8/3600*(1/(Eingabemaske!B$11*Eingabemaske!B$10))</f>
        <v>1.7361111111111112E-2</v>
      </c>
      <c r="H225" s="4">
        <f t="shared" si="65"/>
        <v>1.1858848813819522</v>
      </c>
      <c r="I225" s="6">
        <f t="shared" si="66"/>
        <v>1006.2951149130679</v>
      </c>
      <c r="J225" s="12">
        <f t="shared" si="67"/>
        <v>2.6206801244859818E-2</v>
      </c>
      <c r="K225" s="8">
        <f t="shared" si="68"/>
        <v>1.8419767246898471E-2</v>
      </c>
      <c r="L225" s="10">
        <f t="shared" si="69"/>
        <v>1.5540528629916015E-5</v>
      </c>
      <c r="M225" s="10">
        <f t="shared" si="70"/>
        <v>3.3674341634210478E-3</v>
      </c>
      <c r="N225" s="12">
        <f t="shared" si="71"/>
        <v>0.70765188777108134</v>
      </c>
      <c r="O225" s="1">
        <f t="shared" si="72"/>
        <v>0.39813823678148141</v>
      </c>
      <c r="P225" s="12">
        <f t="shared" si="73"/>
        <v>0.34652582508976659</v>
      </c>
      <c r="Q225" s="10">
        <f>((9.807*Eingabemaske!$B$5^3)/(L225)^2)*M225*C225*N225</f>
        <v>19454141.853167996</v>
      </c>
      <c r="R225" s="10">
        <f t="shared" si="74"/>
        <v>558.86371729603582</v>
      </c>
      <c r="S225" s="10">
        <f t="shared" si="75"/>
        <v>7745437.7355171274</v>
      </c>
      <c r="T225" s="14">
        <f t="shared" si="76"/>
        <v>105.12654916623148</v>
      </c>
      <c r="U225" s="14">
        <f t="shared" si="77"/>
        <v>37.749577104353449</v>
      </c>
      <c r="V225" s="14">
        <f t="shared" si="78"/>
        <v>13.988170808033908</v>
      </c>
      <c r="W225" s="14">
        <f t="shared" si="60"/>
        <v>5.6348047845936344</v>
      </c>
      <c r="X225" s="14">
        <f t="shared" si="61"/>
        <v>105.22988951308113</v>
      </c>
      <c r="Y225" s="14">
        <f t="shared" si="79"/>
        <v>38.535335277025368</v>
      </c>
      <c r="Z225" s="14">
        <f t="shared" si="62"/>
        <v>5.5154775989757514</v>
      </c>
      <c r="AA225" s="14">
        <f t="shared" si="63"/>
        <v>2.0197757450180776</v>
      </c>
    </row>
    <row r="226" spans="2:27" x14ac:dyDescent="0.45">
      <c r="B226" s="4">
        <f>Temperaturverlauf!F225-Temperaturverlauf!E225</f>
        <v>0.27126541389984382</v>
      </c>
      <c r="C226" s="4">
        <f t="shared" si="64"/>
        <v>0.27126541389984382</v>
      </c>
      <c r="D226" s="14">
        <f>Temperaturverlauf!E225</f>
        <v>24.818231922451758</v>
      </c>
      <c r="E226">
        <f>Eingabemaske!$B$5</f>
        <v>0.745</v>
      </c>
      <c r="F226">
        <f>IF(Eingabemaske!$B$4="horizontal_Breite",Eingabemaske!$B$6,Eingabemaske!$B$7)</f>
        <v>0.5</v>
      </c>
      <c r="G226" s="4">
        <f>Eingabemaske!B$8/3600*(1/(Eingabemaske!B$11*Eingabemaske!B$10))</f>
        <v>1.7361111111111112E-2</v>
      </c>
      <c r="H226" s="4">
        <f t="shared" si="65"/>
        <v>1.1850959266701611</v>
      </c>
      <c r="I226" s="6">
        <f t="shared" si="66"/>
        <v>1006.3019135652381</v>
      </c>
      <c r="J226" s="12">
        <f t="shared" si="67"/>
        <v>2.6221556823581595E-2</v>
      </c>
      <c r="K226" s="8">
        <f t="shared" si="68"/>
        <v>1.842935415718799E-2</v>
      </c>
      <c r="L226" s="10">
        <f t="shared" si="69"/>
        <v>1.5559143317581572E-5</v>
      </c>
      <c r="M226" s="10">
        <f t="shared" si="70"/>
        <v>3.3651815282772228E-3</v>
      </c>
      <c r="N226" s="12">
        <f t="shared" si="71"/>
        <v>0.70763452241908087</v>
      </c>
      <c r="O226" s="1">
        <f t="shared" si="72"/>
        <v>0.39813435396777624</v>
      </c>
      <c r="P226" s="12">
        <f t="shared" si="73"/>
        <v>0.3465220064191491</v>
      </c>
      <c r="Q226" s="10">
        <f>((9.807*Eingabemaske!$B$5^3)/(L226)^2)*M226*C226*N226</f>
        <v>10820456.035906471</v>
      </c>
      <c r="R226" s="10">
        <f t="shared" si="74"/>
        <v>558.20138580985372</v>
      </c>
      <c r="S226" s="10">
        <f t="shared" si="75"/>
        <v>4307995.2734923484</v>
      </c>
      <c r="T226" s="14">
        <f t="shared" si="76"/>
        <v>86.45474331995436</v>
      </c>
      <c r="U226" s="14">
        <f t="shared" si="77"/>
        <v>31.906984280717282</v>
      </c>
      <c r="V226" s="14">
        <f t="shared" si="78"/>
        <v>13.979765030008753</v>
      </c>
      <c r="W226" s="14">
        <f t="shared" si="60"/>
        <v>5.6296965557641911</v>
      </c>
      <c r="X226" s="14">
        <f t="shared" si="61"/>
        <v>86.607127499939907</v>
      </c>
      <c r="Y226" s="14">
        <f t="shared" si="79"/>
        <v>32.990527739066771</v>
      </c>
      <c r="Z226" s="14">
        <f t="shared" si="62"/>
        <v>4.5419474301337006</v>
      </c>
      <c r="AA226" s="14">
        <f t="shared" si="63"/>
        <v>1.7301259954997683</v>
      </c>
    </row>
    <row r="227" spans="2:27" x14ac:dyDescent="0.45">
      <c r="B227" s="4">
        <f>Temperaturverlauf!F226-Temperaturverlauf!E226</f>
        <v>9.537518853482041E-2</v>
      </c>
      <c r="C227" s="4">
        <f t="shared" si="64"/>
        <v>9.537518853482041E-2</v>
      </c>
      <c r="D227" s="14">
        <f>Temperaturverlauf!E226</f>
        <v>24.984784023518451</v>
      </c>
      <c r="E227">
        <f>Eingabemaske!$B$5</f>
        <v>0.745</v>
      </c>
      <c r="F227">
        <f>IF(Eingabemaske!$B$4="horizontal_Breite",Eingabemaske!$B$6,Eingabemaske!$B$7)</f>
        <v>0.5</v>
      </c>
      <c r="G227" s="4">
        <f>Eingabemaske!B$8/3600*(1/(Eingabemaske!B$11*Eingabemaske!B$10))</f>
        <v>1.7361111111111112E-2</v>
      </c>
      <c r="H227" s="4">
        <f t="shared" si="65"/>
        <v>1.1844319609823428</v>
      </c>
      <c r="I227" s="6">
        <f t="shared" si="66"/>
        <v>1006.3076661067656</v>
      </c>
      <c r="J227" s="12">
        <f t="shared" si="67"/>
        <v>2.6233989996161222E-2</v>
      </c>
      <c r="K227" s="8">
        <f t="shared" si="68"/>
        <v>1.8437432167029727E-2</v>
      </c>
      <c r="L227" s="10">
        <f t="shared" si="69"/>
        <v>1.5574834932718724E-5</v>
      </c>
      <c r="M227" s="10">
        <f t="shared" si="70"/>
        <v>3.3632857952779318E-3</v>
      </c>
      <c r="N227" s="12">
        <f t="shared" si="71"/>
        <v>0.70761984344142692</v>
      </c>
      <c r="O227" s="1">
        <f t="shared" si="72"/>
        <v>0.3981310717457433</v>
      </c>
      <c r="P227" s="12">
        <f t="shared" si="73"/>
        <v>0.34651877842393108</v>
      </c>
      <c r="Q227" s="10">
        <f>((9.807*Eingabemaske!$B$5^3)/(L227)^2)*M227*C227*N227</f>
        <v>3794523.7381838383</v>
      </c>
      <c r="R227" s="10">
        <f t="shared" si="74"/>
        <v>557.64421780319935</v>
      </c>
      <c r="S227" s="10">
        <f t="shared" si="75"/>
        <v>1510717.8026477958</v>
      </c>
      <c r="T227" s="14">
        <f t="shared" si="76"/>
        <v>60.96653816452163</v>
      </c>
      <c r="U227" s="14">
        <f t="shared" si="77"/>
        <v>23.771986018924714</v>
      </c>
      <c r="V227" s="14">
        <f t="shared" si="78"/>
        <v>13.972689729189925</v>
      </c>
      <c r="W227" s="14">
        <f t="shared" si="60"/>
        <v>5.6253983322685208</v>
      </c>
      <c r="X227" s="14">
        <f t="shared" si="61"/>
        <v>61.271484115028443</v>
      </c>
      <c r="Y227" s="14">
        <f t="shared" si="79"/>
        <v>25.637543508462059</v>
      </c>
      <c r="Z227" s="14">
        <f t="shared" si="62"/>
        <v>3.2147910026472148</v>
      </c>
      <c r="AA227" s="14">
        <f t="shared" si="63"/>
        <v>1.3451501198542835</v>
      </c>
    </row>
    <row r="228" spans="2:27" x14ac:dyDescent="0.45">
      <c r="B228" s="4">
        <f>Temperaturverlauf!F227-Temperaturverlauf!E227</f>
        <v>0.83951590973443402</v>
      </c>
      <c r="C228" s="4">
        <f t="shared" si="64"/>
        <v>0.83951590973443402</v>
      </c>
      <c r="D228" s="14">
        <f>Temperaturverlauf!E227</f>
        <v>25.117375919656649</v>
      </c>
      <c r="E228">
        <f>Eingabemaske!$B$5</f>
        <v>0.745</v>
      </c>
      <c r="F228">
        <f>IF(Eingabemaske!$B$4="horizontal_Breite",Eingabemaske!$B$6,Eingabemaske!$B$7)</f>
        <v>0.5</v>
      </c>
      <c r="G228" s="4">
        <f>Eingabemaske!B$8/3600*(1/(Eingabemaske!B$11*Eingabemaske!B$10))</f>
        <v>1.7361111111111112E-2</v>
      </c>
      <c r="H228" s="4">
        <f t="shared" si="65"/>
        <v>1.1839039102281776</v>
      </c>
      <c r="I228" s="6">
        <f t="shared" si="66"/>
        <v>1006.3122613518673</v>
      </c>
      <c r="J228" s="12">
        <f t="shared" si="67"/>
        <v>2.6243888027568742E-2</v>
      </c>
      <c r="K228" s="8">
        <f t="shared" si="68"/>
        <v>1.8443863059435638E-2</v>
      </c>
      <c r="L228" s="10">
        <f t="shared" si="69"/>
        <v>1.558733136160235E-5</v>
      </c>
      <c r="M228" s="10">
        <f t="shared" si="70"/>
        <v>3.3617781427707346E-3</v>
      </c>
      <c r="N228" s="12">
        <f t="shared" si="71"/>
        <v>0.70760812518963601</v>
      </c>
      <c r="O228" s="1">
        <f t="shared" si="72"/>
        <v>0.39812845149689668</v>
      </c>
      <c r="P228" s="12">
        <f t="shared" si="73"/>
        <v>0.34651620146871043</v>
      </c>
      <c r="Q228" s="10">
        <f>((9.807*Eingabemaske!$B$5^3)/(L228)^2)*M228*C228*N228</f>
        <v>33331299.726834599</v>
      </c>
      <c r="R228" s="10">
        <f t="shared" si="74"/>
        <v>557.20125616079133</v>
      </c>
      <c r="S228" s="10">
        <f t="shared" si="75"/>
        <v>13270138.746623594</v>
      </c>
      <c r="T228" s="14">
        <f t="shared" si="76"/>
        <v>125.79273921092076</v>
      </c>
      <c r="U228" s="14">
        <f t="shared" si="77"/>
        <v>44.135360979363789</v>
      </c>
      <c r="V228" s="14">
        <f t="shared" si="78"/>
        <v>13.967061962278105</v>
      </c>
      <c r="W228" s="14">
        <f t="shared" si="60"/>
        <v>5.6219804460154217</v>
      </c>
      <c r="X228" s="14">
        <f t="shared" si="61"/>
        <v>125.86459389938797</v>
      </c>
      <c r="Y228" s="14">
        <f t="shared" si="79"/>
        <v>44.71183633115524</v>
      </c>
      <c r="Z228" s="14">
        <f t="shared" si="62"/>
        <v>6.6063526178618996</v>
      </c>
      <c r="AA228" s="14">
        <f t="shared" si="63"/>
        <v>2.3468248523636364</v>
      </c>
    </row>
    <row r="229" spans="2:27" x14ac:dyDescent="0.45">
      <c r="B229" s="4">
        <f>Temperaturverlauf!F228-Temperaturverlauf!E228</f>
        <v>1.591971242607972</v>
      </c>
      <c r="C229" s="4">
        <f t="shared" si="64"/>
        <v>1.591971242607972</v>
      </c>
      <c r="D229" s="14">
        <f>Temperaturverlauf!E228</f>
        <v>25.213738926762012</v>
      </c>
      <c r="E229">
        <f>Eingabemaske!$B$5</f>
        <v>0.745</v>
      </c>
      <c r="F229">
        <f>IF(Eingabemaske!$B$4="horizontal_Breite",Eingabemaske!$B$6,Eingabemaske!$B$7)</f>
        <v>0.5</v>
      </c>
      <c r="G229" s="4">
        <f>Eingabemaske!B$8/3600*(1/(Eingabemaske!B$11*Eingabemaske!B$10))</f>
        <v>1.7361111111111112E-2</v>
      </c>
      <c r="H229" s="4">
        <f t="shared" si="65"/>
        <v>1.1835204371860797</v>
      </c>
      <c r="I229" s="6">
        <f t="shared" si="66"/>
        <v>1006.3156097183145</v>
      </c>
      <c r="J229" s="12">
        <f t="shared" si="67"/>
        <v>2.6251081559742515E-2</v>
      </c>
      <c r="K229" s="8">
        <f t="shared" si="68"/>
        <v>1.8448536800053685E-2</v>
      </c>
      <c r="L229" s="10">
        <f t="shared" si="69"/>
        <v>1.5596415719712026E-5</v>
      </c>
      <c r="M229" s="10">
        <f t="shared" si="70"/>
        <v>3.3606832896043489E-3</v>
      </c>
      <c r="N229" s="12">
        <f t="shared" si="71"/>
        <v>0.70759959002574047</v>
      </c>
      <c r="O229" s="1">
        <f t="shared" si="72"/>
        <v>0.39812654297396294</v>
      </c>
      <c r="P229" s="12">
        <f t="shared" si="73"/>
        <v>0.34651432448172326</v>
      </c>
      <c r="Q229" s="10">
        <f>((9.807*Eingabemaske!$B$5^3)/(L229)^2)*M229*C229*N229</f>
        <v>63111102.30013302</v>
      </c>
      <c r="R229" s="10">
        <f t="shared" si="74"/>
        <v>556.87966029366999</v>
      </c>
      <c r="S229" s="10">
        <f t="shared" si="75"/>
        <v>25126204.982028078</v>
      </c>
      <c r="T229" s="14">
        <f t="shared" si="76"/>
        <v>155.62261875519022</v>
      </c>
      <c r="U229" s="14">
        <f t="shared" si="77"/>
        <v>53.241196109363088</v>
      </c>
      <c r="V229" s="14">
        <f t="shared" si="78"/>
        <v>13.962974604973621</v>
      </c>
      <c r="W229" s="14">
        <f t="shared" si="60"/>
        <v>5.6194986285585005</v>
      </c>
      <c r="X229" s="14">
        <f t="shared" si="61"/>
        <v>155.66953568396761</v>
      </c>
      <c r="Y229" s="14">
        <f t="shared" si="79"/>
        <v>53.639182257144455</v>
      </c>
      <c r="Z229" s="14">
        <f t="shared" si="62"/>
        <v>8.172987355214163</v>
      </c>
      <c r="AA229" s="14">
        <f t="shared" si="63"/>
        <v>2.8161730964603855</v>
      </c>
    </row>
    <row r="230" spans="2:27" x14ac:dyDescent="0.45">
      <c r="B230" s="4">
        <f>Temperaturverlauf!F229-Temperaturverlauf!E229</f>
        <v>2.3514267065392715</v>
      </c>
      <c r="C230" s="4">
        <f t="shared" si="64"/>
        <v>2.3514267065392715</v>
      </c>
      <c r="D230" s="14">
        <f>Temperaturverlauf!E229</f>
        <v>25.272224247066092</v>
      </c>
      <c r="E230">
        <f>Eingabemaske!$B$5</f>
        <v>0.745</v>
      </c>
      <c r="F230">
        <f>IF(Eingabemaske!$B$4="horizontal_Breite",Eingabemaske!$B$6,Eingabemaske!$B$7)</f>
        <v>0.5</v>
      </c>
      <c r="G230" s="4">
        <f>Eingabemaske!B$8/3600*(1/(Eingabemaske!B$11*Eingabemaske!B$10))</f>
        <v>1.7361111111111112E-2</v>
      </c>
      <c r="H230" s="4">
        <f t="shared" si="65"/>
        <v>1.1832878180613031</v>
      </c>
      <c r="I230" s="6">
        <f t="shared" si="66"/>
        <v>1006.3176455072161</v>
      </c>
      <c r="J230" s="12">
        <f t="shared" si="67"/>
        <v>2.6255447509352627E-2</v>
      </c>
      <c r="K230" s="8">
        <f t="shared" si="68"/>
        <v>1.8451373419886084E-2</v>
      </c>
      <c r="L230" s="10">
        <f t="shared" si="69"/>
        <v>1.5601930244224839E-5</v>
      </c>
      <c r="M230" s="10">
        <f t="shared" si="70"/>
        <v>3.3600191438755166E-3</v>
      </c>
      <c r="N230" s="12">
        <f t="shared" si="71"/>
        <v>0.70759440187142264</v>
      </c>
      <c r="O230" s="1">
        <f t="shared" si="72"/>
        <v>0.39812538285550447</v>
      </c>
      <c r="P230" s="12">
        <f t="shared" si="73"/>
        <v>0.3465131835335763</v>
      </c>
      <c r="Q230" s="10">
        <f>((9.807*Eingabemaske!$B$5^3)/(L230)^2)*M230*C230*N230</f>
        <v>93133498.319818333</v>
      </c>
      <c r="R230" s="10">
        <f t="shared" si="74"/>
        <v>556.68461144594153</v>
      </c>
      <c r="S230" s="10">
        <f t="shared" si="75"/>
        <v>37078809.675250158</v>
      </c>
      <c r="T230" s="14">
        <f t="shared" si="76"/>
        <v>177.17632159113106</v>
      </c>
      <c r="U230" s="14">
        <f t="shared" si="77"/>
        <v>59.757380839393853</v>
      </c>
      <c r="V230" s="14">
        <f t="shared" si="78"/>
        <v>13.960494983151902</v>
      </c>
      <c r="W230" s="14">
        <f t="shared" si="60"/>
        <v>5.6179932396978511</v>
      </c>
      <c r="X230" s="14">
        <f t="shared" si="61"/>
        <v>177.21250071955714</v>
      </c>
      <c r="Y230" s="14">
        <f t="shared" si="79"/>
        <v>60.073810633221349</v>
      </c>
      <c r="Z230" s="14">
        <f t="shared" si="62"/>
        <v>9.305587021286895</v>
      </c>
      <c r="AA230" s="14">
        <f t="shared" si="63"/>
        <v>3.1545295635346657</v>
      </c>
    </row>
    <row r="231" spans="2:27" x14ac:dyDescent="0.45">
      <c r="B231" s="4">
        <f>Temperaturverlauf!F230-Temperaturverlauf!E230</f>
        <v>3.1169556252667832</v>
      </c>
      <c r="C231" s="4">
        <f t="shared" si="64"/>
        <v>3.1169556252667832</v>
      </c>
      <c r="D231" s="14">
        <f>Temperaturverlauf!E230</f>
        <v>25.291831180523292</v>
      </c>
      <c r="E231">
        <f>Eingabemaske!$B$5</f>
        <v>0.745</v>
      </c>
      <c r="F231">
        <f>IF(Eingabemaske!$B$4="horizontal_Breite",Eingabemaske!$B$6,Eingabemaske!$B$7)</f>
        <v>0.5</v>
      </c>
      <c r="G231" s="4">
        <f>Eingabemaske!B$8/3600*(1/(Eingabemaske!B$11*Eingabemaske!B$10))</f>
        <v>1.7361111111111112E-2</v>
      </c>
      <c r="H231" s="4">
        <f t="shared" si="65"/>
        <v>1.1832098540291516</v>
      </c>
      <c r="I231" s="6">
        <f t="shared" si="66"/>
        <v>1006.3183286003974</v>
      </c>
      <c r="J231" s="12">
        <f t="shared" si="67"/>
        <v>2.6256911173790781E-2</v>
      </c>
      <c r="K231" s="8">
        <f t="shared" si="68"/>
        <v>1.8452324383581045E-2</v>
      </c>
      <c r="L231" s="10">
        <f t="shared" si="69"/>
        <v>1.5603779128447475E-5</v>
      </c>
      <c r="M231" s="10">
        <f t="shared" si="70"/>
        <v>3.3597965512822126E-3</v>
      </c>
      <c r="N231" s="12">
        <f t="shared" si="71"/>
        <v>0.70759266120187658</v>
      </c>
      <c r="O231" s="1">
        <f t="shared" si="72"/>
        <v>0.39812499362419401</v>
      </c>
      <c r="P231" s="12">
        <f t="shared" si="73"/>
        <v>0.34651280073423346</v>
      </c>
      <c r="Q231" s="10">
        <f>((9.807*Eingabemaske!$B$5^3)/(L231)^2)*M231*C231*N231</f>
        <v>123416243.808773</v>
      </c>
      <c r="R231" s="10">
        <f t="shared" si="74"/>
        <v>556.61924526537894</v>
      </c>
      <c r="S231" s="10">
        <f t="shared" si="75"/>
        <v>49135091.279489726</v>
      </c>
      <c r="T231" s="14">
        <f t="shared" si="76"/>
        <v>194.60814310123834</v>
      </c>
      <c r="U231" s="14">
        <f t="shared" si="77"/>
        <v>64.996110967988258</v>
      </c>
      <c r="V231" s="14">
        <f t="shared" si="78"/>
        <v>13.959663888140863</v>
      </c>
      <c r="W231" s="14">
        <f t="shared" si="60"/>
        <v>5.6174887159794276</v>
      </c>
      <c r="X231" s="14">
        <f t="shared" si="61"/>
        <v>194.63812686516587</v>
      </c>
      <c r="Y231" s="14">
        <f t="shared" si="79"/>
        <v>65.263850541467164</v>
      </c>
      <c r="Z231" s="14">
        <f t="shared" si="62"/>
        <v>10.221192016263362</v>
      </c>
      <c r="AA231" s="14">
        <f t="shared" si="63"/>
        <v>3.4272542530537216</v>
      </c>
    </row>
    <row r="232" spans="2:27" x14ac:dyDescent="0.45">
      <c r="B232" s="4">
        <f>Temperaturverlauf!F231-Temperaturverlauf!E231</f>
        <v>3.8873638927287253</v>
      </c>
      <c r="C232" s="4">
        <f t="shared" si="64"/>
        <v>3.8873638927287253</v>
      </c>
      <c r="D232" s="14">
        <f>Temperaturverlauf!E231</f>
        <v>25.272224247066092</v>
      </c>
      <c r="E232">
        <f>Eingabemaske!$B$5</f>
        <v>0.745</v>
      </c>
      <c r="F232">
        <f>IF(Eingabemaske!$B$4="horizontal_Breite",Eingabemaske!$B$6,Eingabemaske!$B$7)</f>
        <v>0.5</v>
      </c>
      <c r="G232" s="4">
        <f>Eingabemaske!B$8/3600*(1/(Eingabemaske!B$11*Eingabemaske!B$10))</f>
        <v>1.7361111111111112E-2</v>
      </c>
      <c r="H232" s="4">
        <f t="shared" si="65"/>
        <v>1.1832878180613031</v>
      </c>
      <c r="I232" s="6">
        <f t="shared" si="66"/>
        <v>1006.3176455072161</v>
      </c>
      <c r="J232" s="12">
        <f t="shared" si="67"/>
        <v>2.6255447509352627E-2</v>
      </c>
      <c r="K232" s="8">
        <f t="shared" si="68"/>
        <v>1.8451373419886084E-2</v>
      </c>
      <c r="L232" s="10">
        <f t="shared" si="69"/>
        <v>1.5601930244224839E-5</v>
      </c>
      <c r="M232" s="10">
        <f t="shared" si="70"/>
        <v>3.3600191438755166E-3</v>
      </c>
      <c r="N232" s="12">
        <f t="shared" si="71"/>
        <v>0.70759440187142264</v>
      </c>
      <c r="O232" s="1">
        <f t="shared" si="72"/>
        <v>0.39812538285550447</v>
      </c>
      <c r="P232" s="12">
        <f t="shared" si="73"/>
        <v>0.3465131835335763</v>
      </c>
      <c r="Q232" s="10">
        <f>((9.807*Eingabemaske!$B$5^3)/(L232)^2)*M232*C232*N232</f>
        <v>153967715.67029348</v>
      </c>
      <c r="R232" s="10">
        <f t="shared" si="74"/>
        <v>556.68461144594153</v>
      </c>
      <c r="S232" s="10">
        <f t="shared" si="75"/>
        <v>61298455.748623051</v>
      </c>
      <c r="T232" s="14">
        <f t="shared" si="76"/>
        <v>209.49818475418772</v>
      </c>
      <c r="U232" s="14">
        <f t="shared" si="77"/>
        <v>69.451838104070092</v>
      </c>
      <c r="V232" s="14">
        <f t="shared" si="78"/>
        <v>13.960494983151902</v>
      </c>
      <c r="W232" s="14">
        <f t="shared" si="60"/>
        <v>5.6179932396978511</v>
      </c>
      <c r="X232" s="14">
        <f t="shared" si="61"/>
        <v>209.52406354419955</v>
      </c>
      <c r="Y232" s="14">
        <f t="shared" si="79"/>
        <v>69.686543904751147</v>
      </c>
      <c r="Z232" s="14">
        <f t="shared" si="62"/>
        <v>11.00229610466199</v>
      </c>
      <c r="AA232" s="14">
        <f t="shared" si="63"/>
        <v>3.6593027911987819</v>
      </c>
    </row>
    <row r="233" spans="2:27" x14ac:dyDescent="0.45">
      <c r="B233" s="4">
        <f>Temperaturverlauf!F232-Temperaturverlauf!E232</f>
        <v>4.6610462813062838</v>
      </c>
      <c r="C233" s="4">
        <f t="shared" si="64"/>
        <v>4.6610462813062838</v>
      </c>
      <c r="D233" s="14">
        <f>Temperaturverlauf!E232</f>
        <v>25.213738926762012</v>
      </c>
      <c r="E233">
        <f>Eingabemaske!$B$5</f>
        <v>0.745</v>
      </c>
      <c r="F233">
        <f>IF(Eingabemaske!$B$4="horizontal_Breite",Eingabemaske!$B$6,Eingabemaske!$B$7)</f>
        <v>0.5</v>
      </c>
      <c r="G233" s="4">
        <f>Eingabemaske!B$8/3600*(1/(Eingabemaske!B$11*Eingabemaske!B$10))</f>
        <v>1.7361111111111112E-2</v>
      </c>
      <c r="H233" s="4">
        <f t="shared" si="65"/>
        <v>1.1835204371860797</v>
      </c>
      <c r="I233" s="6">
        <f t="shared" si="66"/>
        <v>1006.3156097183145</v>
      </c>
      <c r="J233" s="12">
        <f t="shared" si="67"/>
        <v>2.6251081559742515E-2</v>
      </c>
      <c r="K233" s="8">
        <f t="shared" si="68"/>
        <v>1.8448536800053685E-2</v>
      </c>
      <c r="L233" s="10">
        <f t="shared" si="69"/>
        <v>1.5596415719712026E-5</v>
      </c>
      <c r="M233" s="10">
        <f t="shared" si="70"/>
        <v>3.3606832896043489E-3</v>
      </c>
      <c r="N233" s="12">
        <f t="shared" si="71"/>
        <v>0.70759959002574047</v>
      </c>
      <c r="O233" s="1">
        <f t="shared" si="72"/>
        <v>0.39812654297396294</v>
      </c>
      <c r="P233" s="12">
        <f t="shared" si="73"/>
        <v>0.34651432448172326</v>
      </c>
      <c r="Q233" s="10">
        <f>((9.807*Eingabemaske!$B$5^3)/(L233)^2)*M233*C233*N233</f>
        <v>184779574.41195703</v>
      </c>
      <c r="R233" s="10">
        <f t="shared" si="74"/>
        <v>556.87966029366999</v>
      </c>
      <c r="S233" s="10">
        <f t="shared" si="75"/>
        <v>73565653.172832593</v>
      </c>
      <c r="T233" s="14">
        <f t="shared" si="76"/>
        <v>222.63261362412831</v>
      </c>
      <c r="U233" s="14">
        <f t="shared" si="77"/>
        <v>73.369156877510108</v>
      </c>
      <c r="V233" s="14">
        <f t="shared" si="78"/>
        <v>13.962974604973621</v>
      </c>
      <c r="W233" s="14">
        <f t="shared" si="60"/>
        <v>5.6194986285585005</v>
      </c>
      <c r="X233" s="14">
        <f t="shared" si="61"/>
        <v>222.65554254632627</v>
      </c>
      <c r="Y233" s="14">
        <f t="shared" si="79"/>
        <v>73.579696204341928</v>
      </c>
      <c r="Z233" s="14">
        <f t="shared" si="62"/>
        <v>11.689897614224661</v>
      </c>
      <c r="AA233" s="14">
        <f t="shared" si="63"/>
        <v>3.8630932124025135</v>
      </c>
    </row>
    <row r="234" spans="2:27" x14ac:dyDescent="0.45">
      <c r="B234" s="4">
        <f>Temperaturverlauf!F233-Temperaturverlauf!E233</f>
        <v>5.4359496352262013</v>
      </c>
      <c r="C234" s="4">
        <f t="shared" si="64"/>
        <v>5.4359496352262013</v>
      </c>
      <c r="D234" s="14">
        <f>Temperaturverlauf!E233</f>
        <v>25.117375919656652</v>
      </c>
      <c r="E234">
        <f>Eingabemaske!$B$5</f>
        <v>0.745</v>
      </c>
      <c r="F234">
        <f>IF(Eingabemaske!$B$4="horizontal_Breite",Eingabemaske!$B$6,Eingabemaske!$B$7)</f>
        <v>0.5</v>
      </c>
      <c r="G234" s="4">
        <f>Eingabemaske!B$8/3600*(1/(Eingabemaske!B$11*Eingabemaske!B$10))</f>
        <v>1.7361111111111112E-2</v>
      </c>
      <c r="H234" s="4">
        <f t="shared" si="65"/>
        <v>1.1839039102281776</v>
      </c>
      <c r="I234" s="6">
        <f t="shared" si="66"/>
        <v>1006.3122613518673</v>
      </c>
      <c r="J234" s="12">
        <f t="shared" si="67"/>
        <v>2.6243888027568742E-2</v>
      </c>
      <c r="K234" s="8">
        <f t="shared" si="68"/>
        <v>1.8443863059435638E-2</v>
      </c>
      <c r="L234" s="10">
        <f t="shared" si="69"/>
        <v>1.5587331361602353E-5</v>
      </c>
      <c r="M234" s="10">
        <f t="shared" si="70"/>
        <v>3.3617781427707342E-3</v>
      </c>
      <c r="N234" s="12">
        <f t="shared" si="71"/>
        <v>0.70760812518963612</v>
      </c>
      <c r="O234" s="1">
        <f t="shared" si="72"/>
        <v>0.39812845149689668</v>
      </c>
      <c r="P234" s="12">
        <f t="shared" si="73"/>
        <v>0.34651620146871043</v>
      </c>
      <c r="Q234" s="10">
        <f>((9.807*Eingabemaske!$B$5^3)/(L234)^2)*M234*C234*N234</f>
        <v>215823505.53549016</v>
      </c>
      <c r="R234" s="10">
        <f t="shared" si="74"/>
        <v>557.20125616079133</v>
      </c>
      <c r="S234" s="10">
        <f t="shared" si="75"/>
        <v>85925478.055476606</v>
      </c>
      <c r="T234" s="14">
        <f t="shared" si="76"/>
        <v>234.46124783886012</v>
      </c>
      <c r="U234" s="14">
        <f t="shared" si="77"/>
        <v>76.88748387562849</v>
      </c>
      <c r="V234" s="14">
        <f t="shared" si="78"/>
        <v>13.967061962278105</v>
      </c>
      <c r="W234" s="14">
        <f t="shared" si="60"/>
        <v>5.6219804460154226</v>
      </c>
      <c r="X234" s="14">
        <f t="shared" si="61"/>
        <v>234.48194133340607</v>
      </c>
      <c r="Y234" s="14">
        <f t="shared" si="79"/>
        <v>77.079447600539936</v>
      </c>
      <c r="Z234" s="14">
        <f t="shared" si="62"/>
        <v>12.307435625681704</v>
      </c>
      <c r="AA234" s="14">
        <f t="shared" si="63"/>
        <v>4.0457287841108442</v>
      </c>
    </row>
    <row r="235" spans="2:27" x14ac:dyDescent="0.45">
      <c r="B235" s="4">
        <f>Temperaturverlauf!F234-Temperaturverlauf!E234</f>
        <v>6.2095810461633114</v>
      </c>
      <c r="C235" s="4">
        <f t="shared" si="64"/>
        <v>6.2095810461633114</v>
      </c>
      <c r="D235" s="14">
        <f>Temperaturverlauf!E234</f>
        <v>24.984784023518451</v>
      </c>
      <c r="E235">
        <f>Eingabemaske!$B$5</f>
        <v>0.745</v>
      </c>
      <c r="F235">
        <f>IF(Eingabemaske!$B$4="horizontal_Breite",Eingabemaske!$B$6,Eingabemaske!$B$7)</f>
        <v>0.5</v>
      </c>
      <c r="G235" s="4">
        <f>Eingabemaske!B$8/3600*(1/(Eingabemaske!B$11*Eingabemaske!B$10))</f>
        <v>1.7361111111111112E-2</v>
      </c>
      <c r="H235" s="4">
        <f t="shared" si="65"/>
        <v>1.1844319609823428</v>
      </c>
      <c r="I235" s="6">
        <f t="shared" si="66"/>
        <v>1006.3076661067656</v>
      </c>
      <c r="J235" s="12">
        <f t="shared" si="67"/>
        <v>2.6233989996161222E-2</v>
      </c>
      <c r="K235" s="8">
        <f t="shared" si="68"/>
        <v>1.8437432167029727E-2</v>
      </c>
      <c r="L235" s="10">
        <f t="shared" si="69"/>
        <v>1.5574834932718724E-5</v>
      </c>
      <c r="M235" s="10">
        <f t="shared" si="70"/>
        <v>3.3632857952779318E-3</v>
      </c>
      <c r="N235" s="12">
        <f t="shared" si="71"/>
        <v>0.70761984344142692</v>
      </c>
      <c r="O235" s="1">
        <f t="shared" si="72"/>
        <v>0.3981310717457433</v>
      </c>
      <c r="P235" s="12">
        <f t="shared" si="73"/>
        <v>0.34651877842393108</v>
      </c>
      <c r="Q235" s="10">
        <f>((9.807*Eingabemaske!$B$5^3)/(L235)^2)*M235*C235*N235</f>
        <v>247049605.30946419</v>
      </c>
      <c r="R235" s="10">
        <f t="shared" si="74"/>
        <v>557.64421780319935</v>
      </c>
      <c r="S235" s="10">
        <f t="shared" si="75"/>
        <v>98358124.136219859</v>
      </c>
      <c r="T235" s="14">
        <f t="shared" si="76"/>
        <v>245.2640142714514</v>
      </c>
      <c r="U235" s="14">
        <f t="shared" si="77"/>
        <v>80.093375637290066</v>
      </c>
      <c r="V235" s="14">
        <f t="shared" si="78"/>
        <v>13.972689729189925</v>
      </c>
      <c r="W235" s="14">
        <f t="shared" si="60"/>
        <v>5.6253983322685208</v>
      </c>
      <c r="X235" s="14">
        <f t="shared" si="61"/>
        <v>245.28294970339294</v>
      </c>
      <c r="Y235" s="14">
        <f t="shared" si="79"/>
        <v>80.270558950186611</v>
      </c>
      <c r="Z235" s="14">
        <f t="shared" si="62"/>
        <v>12.869500897495453</v>
      </c>
      <c r="AA235" s="14">
        <f t="shared" si="63"/>
        <v>4.2116340809709305</v>
      </c>
    </row>
    <row r="236" spans="2:27" x14ac:dyDescent="0.45">
      <c r="B236" s="4">
        <f>Temperaturverlauf!F235-Temperaturverlauf!E235</f>
        <v>6.9790413590163816</v>
      </c>
      <c r="C236" s="4">
        <f t="shared" si="64"/>
        <v>6.9790413590163816</v>
      </c>
      <c r="D236" s="14">
        <f>Temperaturverlauf!E235</f>
        <v>24.818231922451762</v>
      </c>
      <c r="E236">
        <f>Eingabemaske!$B$5</f>
        <v>0.745</v>
      </c>
      <c r="F236">
        <f>IF(Eingabemaske!$B$4="horizontal_Breite",Eingabemaske!$B$6,Eingabemaske!$B$7)</f>
        <v>0.5</v>
      </c>
      <c r="G236" s="4">
        <f>Eingabemaske!B$8/3600*(1/(Eingabemaske!B$11*Eingabemaske!B$10))</f>
        <v>1.7361111111111112E-2</v>
      </c>
      <c r="H236" s="4">
        <f t="shared" si="65"/>
        <v>1.1850959266701611</v>
      </c>
      <c r="I236" s="6">
        <f t="shared" si="66"/>
        <v>1006.3019135652381</v>
      </c>
      <c r="J236" s="12">
        <f t="shared" si="67"/>
        <v>2.6221556823581595E-2</v>
      </c>
      <c r="K236" s="8">
        <f t="shared" si="68"/>
        <v>1.842935415718799E-2</v>
      </c>
      <c r="L236" s="10">
        <f t="shared" si="69"/>
        <v>1.5559143317581576E-5</v>
      </c>
      <c r="M236" s="10">
        <f t="shared" si="70"/>
        <v>3.3651815282772228E-3</v>
      </c>
      <c r="N236" s="12">
        <f t="shared" si="71"/>
        <v>0.70763452241908098</v>
      </c>
      <c r="O236" s="1">
        <f t="shared" si="72"/>
        <v>0.39813435396777624</v>
      </c>
      <c r="P236" s="12">
        <f t="shared" si="73"/>
        <v>0.3465220064191491</v>
      </c>
      <c r="Q236" s="10">
        <f>((9.807*Eingabemaske!$B$5^3)/(L236)^2)*M236*C236*N236</f>
        <v>278385692.86201644</v>
      </c>
      <c r="R236" s="10">
        <f t="shared" si="74"/>
        <v>558.20138580985372</v>
      </c>
      <c r="S236" s="10">
        <f t="shared" si="75"/>
        <v>110834907.98149069</v>
      </c>
      <c r="T236" s="14">
        <f t="shared" si="76"/>
        <v>255.22464477739669</v>
      </c>
      <c r="U236" s="14">
        <f t="shared" si="77"/>
        <v>83.04358462774502</v>
      </c>
      <c r="V236" s="14">
        <f t="shared" si="78"/>
        <v>13.979765030008753</v>
      </c>
      <c r="W236" s="14">
        <f t="shared" si="60"/>
        <v>5.629696555764192</v>
      </c>
      <c r="X236" s="14">
        <f t="shared" si="61"/>
        <v>255.24215968183904</v>
      </c>
      <c r="Y236" s="14">
        <f t="shared" si="79"/>
        <v>83.208707546452956</v>
      </c>
      <c r="Z236" s="14">
        <f t="shared" si="62"/>
        <v>13.385693587742059</v>
      </c>
      <c r="AA236" s="14">
        <f t="shared" si="63"/>
        <v>4.3637237062921974</v>
      </c>
    </row>
    <row r="237" spans="2:27" x14ac:dyDescent="0.45">
      <c r="B237" s="4">
        <f>Temperaturverlauf!F236-Temperaturverlauf!E236</f>
        <v>7.7410752807381122</v>
      </c>
      <c r="C237" s="4">
        <f t="shared" si="64"/>
        <v>7.7410752807381122</v>
      </c>
      <c r="D237" s="14">
        <f>Temperaturverlauf!E236</f>
        <v>24.620569369082791</v>
      </c>
      <c r="E237">
        <f>Eingabemaske!$B$5</f>
        <v>0.745</v>
      </c>
      <c r="F237">
        <f>IF(Eingabemaske!$B$4="horizontal_Breite",Eingabemaske!$B$6,Eingabemaske!$B$7)</f>
        <v>0.5</v>
      </c>
      <c r="G237" s="4">
        <f>Eingabemaske!B$8/3600*(1/(Eingabemaske!B$11*Eingabemaske!B$10))</f>
        <v>1.7361111111111112E-2</v>
      </c>
      <c r="H237" s="4">
        <f t="shared" si="65"/>
        <v>1.1858848813819522</v>
      </c>
      <c r="I237" s="6">
        <f t="shared" si="66"/>
        <v>1006.2951149130679</v>
      </c>
      <c r="J237" s="12">
        <f t="shared" si="67"/>
        <v>2.6206801244859818E-2</v>
      </c>
      <c r="K237" s="8">
        <f t="shared" si="68"/>
        <v>1.8419767246898471E-2</v>
      </c>
      <c r="L237" s="10">
        <f t="shared" si="69"/>
        <v>1.5540528629916015E-5</v>
      </c>
      <c r="M237" s="10">
        <f t="shared" si="70"/>
        <v>3.3674341634210478E-3</v>
      </c>
      <c r="N237" s="12">
        <f t="shared" si="71"/>
        <v>0.70765188777108134</v>
      </c>
      <c r="O237" s="1">
        <f t="shared" si="72"/>
        <v>0.39813823678148141</v>
      </c>
      <c r="P237" s="12">
        <f t="shared" si="73"/>
        <v>0.34652582508976659</v>
      </c>
      <c r="Q237" s="10">
        <f>((9.807*Eingabemaske!$B$5^3)/(L237)^2)*M237*C237*N237</f>
        <v>309737288.46618509</v>
      </c>
      <c r="R237" s="10">
        <f t="shared" si="74"/>
        <v>558.86371729603582</v>
      </c>
      <c r="S237" s="10">
        <f t="shared" si="75"/>
        <v>123318257.89540401</v>
      </c>
      <c r="T237" s="14">
        <f t="shared" si="76"/>
        <v>264.46784716568675</v>
      </c>
      <c r="U237" s="14">
        <f t="shared" si="77"/>
        <v>85.776643042713957</v>
      </c>
      <c r="V237" s="14">
        <f t="shared" si="78"/>
        <v>13.988170808033908</v>
      </c>
      <c r="W237" s="14">
        <f t="shared" si="60"/>
        <v>5.6348047845936344</v>
      </c>
      <c r="X237" s="14">
        <f t="shared" si="61"/>
        <v>264.48419081290706</v>
      </c>
      <c r="Y237" s="14">
        <f t="shared" si="79"/>
        <v>85.931738280359212</v>
      </c>
      <c r="Z237" s="14">
        <f t="shared" si="62"/>
        <v>13.862569242082868</v>
      </c>
      <c r="AA237" s="14">
        <f t="shared" si="63"/>
        <v>4.5039919714773715</v>
      </c>
    </row>
    <row r="238" spans="2:27" x14ac:dyDescent="0.45">
      <c r="B238" s="4">
        <f>Temperaturverlauf!F237-Temperaturverlauf!E237</f>
        <v>8.4921331638863258</v>
      </c>
      <c r="C238" s="4">
        <f t="shared" si="64"/>
        <v>8.4921331638863258</v>
      </c>
      <c r="D238" s="14">
        <f>Temperaturverlauf!E237</f>
        <v>24.395178424502102</v>
      </c>
      <c r="E238">
        <f>Eingabemaske!$B$5</f>
        <v>0.745</v>
      </c>
      <c r="F238">
        <f>IF(Eingabemaske!$B$4="horizontal_Breite",Eingabemaske!$B$6,Eingabemaske!$B$7)</f>
        <v>0.5</v>
      </c>
      <c r="G238" s="4">
        <f>Eingabemaske!B$8/3600*(1/(Eingabemaske!B$11*Eingabemaske!B$10))</f>
        <v>1.7361111111111112E-2</v>
      </c>
      <c r="H238" s="4">
        <f t="shared" si="65"/>
        <v>1.1867857939917912</v>
      </c>
      <c r="I238" s="6">
        <f t="shared" si="66"/>
        <v>1006.2874001673745</v>
      </c>
      <c r="J238" s="12">
        <f t="shared" si="67"/>
        <v>2.6189975732038847E-2</v>
      </c>
      <c r="K238" s="8">
        <f t="shared" si="68"/>
        <v>1.8408835470854215E-2</v>
      </c>
      <c r="L238" s="10">
        <f t="shared" si="69"/>
        <v>1.551931333672767E-5</v>
      </c>
      <c r="M238" s="10">
        <f t="shared" si="70"/>
        <v>3.3700065123383493E-3</v>
      </c>
      <c r="N238" s="12">
        <f t="shared" si="71"/>
        <v>0.70767162058349242</v>
      </c>
      <c r="O238" s="1">
        <f t="shared" si="72"/>
        <v>0.39814264884054512</v>
      </c>
      <c r="P238" s="12">
        <f t="shared" si="73"/>
        <v>0.34653016427106709</v>
      </c>
      <c r="Q238" s="10">
        <f>((9.807*Eingabemaske!$B$5^3)/(L238)^2)*M238*C238*N238</f>
        <v>340988164.87590861</v>
      </c>
      <c r="R238" s="10">
        <f t="shared" si="74"/>
        <v>559.62040801551132</v>
      </c>
      <c r="S238" s="10">
        <f t="shared" si="75"/>
        <v>135761931.18697077</v>
      </c>
      <c r="T238" s="14">
        <f t="shared" si="76"/>
        <v>273.0799127291167</v>
      </c>
      <c r="U238" s="14">
        <f t="shared" si="77"/>
        <v>88.319262501278246</v>
      </c>
      <c r="V238" s="14">
        <f t="shared" si="78"/>
        <v>13.997767568188971</v>
      </c>
      <c r="W238" s="14">
        <f t="shared" si="60"/>
        <v>5.6406390762352414</v>
      </c>
      <c r="X238" s="14">
        <f t="shared" si="61"/>
        <v>273.09527568195534</v>
      </c>
      <c r="Y238" s="14">
        <f t="shared" si="79"/>
        <v>88.465900628348308</v>
      </c>
      <c r="Z238" s="14">
        <f t="shared" si="62"/>
        <v>14.304717285289739</v>
      </c>
      <c r="AA238" s="14">
        <f t="shared" si="63"/>
        <v>4.6338395811388047</v>
      </c>
    </row>
    <row r="239" spans="2:27" x14ac:dyDescent="0.45">
      <c r="B239" s="4">
        <f>Temperaturverlauf!F238-Temperaturverlauf!E238</f>
        <v>9.2284411159894653</v>
      </c>
      <c r="C239" s="4">
        <f t="shared" si="64"/>
        <v>9.2284411159894653</v>
      </c>
      <c r="D239" s="14">
        <f>Temperaturverlauf!E238</f>
        <v>24.145915590261648</v>
      </c>
      <c r="E239">
        <f>Eingabemaske!$B$5</f>
        <v>0.745</v>
      </c>
      <c r="F239">
        <f>IF(Eingabemaske!$B$4="horizontal_Breite",Eingabemaske!$B$6,Eingabemaske!$B$7)</f>
        <v>0.5</v>
      </c>
      <c r="G239" s="4">
        <f>Eingabemaske!B$8/3600*(1/(Eingabemaske!B$11*Eingabemaske!B$10))</f>
        <v>1.7361111111111112E-2</v>
      </c>
      <c r="H239" s="4">
        <f t="shared" si="65"/>
        <v>1.1877837197325114</v>
      </c>
      <c r="I239" s="6">
        <f t="shared" si="66"/>
        <v>1006.2789150187232</v>
      </c>
      <c r="J239" s="12">
        <f t="shared" si="67"/>
        <v>2.6171368174307961E-2</v>
      </c>
      <c r="K239" s="8">
        <f t="shared" si="68"/>
        <v>1.8396745874774207E-2</v>
      </c>
      <c r="L239" s="10">
        <f t="shared" si="69"/>
        <v>1.5495864493123696E-5</v>
      </c>
      <c r="M239" s="10">
        <f t="shared" si="70"/>
        <v>3.3728559221029449E-3</v>
      </c>
      <c r="N239" s="12">
        <f t="shared" si="71"/>
        <v>0.70769336529317461</v>
      </c>
      <c r="O239" s="1">
        <f t="shared" si="72"/>
        <v>0.39814751060659515</v>
      </c>
      <c r="P239" s="12">
        <f t="shared" si="73"/>
        <v>0.34653494574141086</v>
      </c>
      <c r="Q239" s="10">
        <f>((9.807*Eingabemaske!$B$5^3)/(L239)^2)*M239*C239*N239</f>
        <v>372001450.30467737</v>
      </c>
      <c r="R239" s="10">
        <f t="shared" si="74"/>
        <v>560.4590419037379</v>
      </c>
      <c r="S239" s="10">
        <f t="shared" si="75"/>
        <v>148111451.38085032</v>
      </c>
      <c r="T239" s="14">
        <f t="shared" si="76"/>
        <v>281.12100641111761</v>
      </c>
      <c r="U239" s="14">
        <f t="shared" si="77"/>
        <v>90.690138167940262</v>
      </c>
      <c r="V239" s="14">
        <f t="shared" si="78"/>
        <v>14.008395479460352</v>
      </c>
      <c r="W239" s="14">
        <f t="shared" si="60"/>
        <v>5.6471030824845823</v>
      </c>
      <c r="X239" s="14">
        <f t="shared" si="61"/>
        <v>281.13553852469579</v>
      </c>
      <c r="Y239" s="14">
        <f t="shared" si="79"/>
        <v>90.829566228374858</v>
      </c>
      <c r="Z239" s="14">
        <f t="shared" si="62"/>
        <v>14.715403371224307</v>
      </c>
      <c r="AA239" s="14">
        <f t="shared" si="63"/>
        <v>4.7542680377509736</v>
      </c>
    </row>
    <row r="240" spans="2:27" x14ac:dyDescent="0.45">
      <c r="B240" s="4">
        <f>Temperaturverlauf!F239-Temperaturverlauf!E239</f>
        <v>9.9460768356089382</v>
      </c>
      <c r="C240" s="4">
        <f t="shared" si="64"/>
        <v>9.9460768356089382</v>
      </c>
      <c r="D240" s="14">
        <f>Temperaturverlauf!E239</f>
        <v>23.877045822563989</v>
      </c>
      <c r="E240">
        <f>Eingabemaske!$B$5</f>
        <v>0.745</v>
      </c>
      <c r="F240">
        <f>IF(Eingabemaske!$B$4="horizontal_Breite",Eingabemaske!$B$6,Eingabemaske!$B$7)</f>
        <v>0.5</v>
      </c>
      <c r="G240" s="4">
        <f>Eingabemaske!B$8/3600*(1/(Eingabemaske!B$11*Eingabemaske!B$10))</f>
        <v>1.7361111111111112E-2</v>
      </c>
      <c r="H240" s="4">
        <f t="shared" si="65"/>
        <v>1.1888620242149053</v>
      </c>
      <c r="I240" s="6">
        <f t="shared" si="66"/>
        <v>1006.269817405239</v>
      </c>
      <c r="J240" s="12">
        <f t="shared" si="67"/>
        <v>2.6151296952138924E-2</v>
      </c>
      <c r="K240" s="8">
        <f t="shared" si="68"/>
        <v>1.8383705314999235E-2</v>
      </c>
      <c r="L240" s="10">
        <f t="shared" si="69"/>
        <v>1.5470587199936003E-5</v>
      </c>
      <c r="M240" s="10">
        <f t="shared" si="70"/>
        <v>3.3759349133257554E-3</v>
      </c>
      <c r="N240" s="12">
        <f t="shared" si="71"/>
        <v>0.70771673763592702</v>
      </c>
      <c r="O240" s="1">
        <f t="shared" si="72"/>
        <v>0.39815273612954288</v>
      </c>
      <c r="P240" s="12">
        <f t="shared" si="73"/>
        <v>0.34654008497292121</v>
      </c>
      <c r="Q240" s="10">
        <f>((9.807*Eingabemaske!$B$5^3)/(L240)^2)*M240*C240*N240</f>
        <v>402621293.03607249</v>
      </c>
      <c r="R240" s="10">
        <f t="shared" si="74"/>
        <v>561.36576779587858</v>
      </c>
      <c r="S240" s="10">
        <f t="shared" si="75"/>
        <v>160304769.44632673</v>
      </c>
      <c r="T240" s="14">
        <f t="shared" si="76"/>
        <v>288.63294523207043</v>
      </c>
      <c r="U240" s="14">
        <f t="shared" si="77"/>
        <v>92.902348394493401</v>
      </c>
      <c r="V240" s="14">
        <f t="shared" si="78"/>
        <v>14.019876818926663</v>
      </c>
      <c r="W240" s="14">
        <f t="shared" si="60"/>
        <v>5.6540894640432224</v>
      </c>
      <c r="X240" s="14">
        <f t="shared" si="61"/>
        <v>288.64676716060228</v>
      </c>
      <c r="Y240" s="14">
        <f t="shared" si="79"/>
        <v>93.03557936334748</v>
      </c>
      <c r="Z240" s="14">
        <f t="shared" si="62"/>
        <v>15.096974644583625</v>
      </c>
      <c r="AA240" s="14">
        <f t="shared" si="63"/>
        <v>4.8660021260903763</v>
      </c>
    </row>
    <row r="241" spans="2:27" x14ac:dyDescent="0.45">
      <c r="B241" s="4">
        <f>Temperaturverlauf!F240-Temperaturverlauf!E240</f>
        <v>10.641048978473513</v>
      </c>
      <c r="C241" s="4">
        <f t="shared" si="64"/>
        <v>10.641048978473513</v>
      </c>
      <c r="D241" s="14">
        <f>Temperaturverlauf!E240</f>
        <v>23.593169557679225</v>
      </c>
      <c r="E241">
        <f>Eingabemaske!$B$5</f>
        <v>0.745</v>
      </c>
      <c r="F241">
        <f>IF(Eingabemaske!$B$4="horizontal_Breite",Eingabemaske!$B$6,Eingabemaske!$B$7)</f>
        <v>0.5</v>
      </c>
      <c r="G241" s="4">
        <f>Eingabemaske!B$8/3600*(1/(Eingabemaske!B$11*Eingabemaske!B$10))</f>
        <v>1.7361111111111112E-2</v>
      </c>
      <c r="H241" s="4">
        <f t="shared" si="65"/>
        <v>1.1900026381645834</v>
      </c>
      <c r="I241" s="6">
        <f t="shared" si="66"/>
        <v>1006.2602739409607</v>
      </c>
      <c r="J241" s="12">
        <f t="shared" si="67"/>
        <v>2.6130105489707841E-2</v>
      </c>
      <c r="K241" s="8">
        <f t="shared" si="68"/>
        <v>1.8369936919122584E-2</v>
      </c>
      <c r="L241" s="10">
        <f t="shared" si="69"/>
        <v>1.5443917411790891E-5</v>
      </c>
      <c r="M241" s="10">
        <f t="shared" si="70"/>
        <v>3.379191906047001E-3</v>
      </c>
      <c r="N241" s="12">
        <f t="shared" si="71"/>
        <v>0.70774133226914937</v>
      </c>
      <c r="O241" s="1">
        <f t="shared" si="72"/>
        <v>0.39815823475472195</v>
      </c>
      <c r="P241" s="12">
        <f t="shared" si="73"/>
        <v>0.34654549281021046</v>
      </c>
      <c r="Q241" s="10">
        <f>((9.807*Eingabemaske!$B$5^3)/(L241)^2)*M241*C241*N241</f>
        <v>432675107.45499873</v>
      </c>
      <c r="R241" s="10">
        <f t="shared" si="74"/>
        <v>562.32550265821681</v>
      </c>
      <c r="S241" s="10">
        <f t="shared" si="75"/>
        <v>172273157.00659192</v>
      </c>
      <c r="T241" s="14">
        <f t="shared" si="76"/>
        <v>295.64437733153449</v>
      </c>
      <c r="U241" s="14">
        <f t="shared" si="77"/>
        <v>94.964946861960911</v>
      </c>
      <c r="V241" s="14">
        <f t="shared" si="78"/>
        <v>14.032018734267281</v>
      </c>
      <c r="W241" s="14">
        <f t="shared" si="60"/>
        <v>5.661481506033458</v>
      </c>
      <c r="X241" s="14">
        <f t="shared" si="61"/>
        <v>295.65758818401042</v>
      </c>
      <c r="Y241" s="14">
        <f t="shared" si="79"/>
        <v>95.092819663456766</v>
      </c>
      <c r="Z241" s="14">
        <f t="shared" si="62"/>
        <v>15.451127936161582</v>
      </c>
      <c r="AA241" s="14">
        <f t="shared" si="63"/>
        <v>4.9695708182397791</v>
      </c>
    </row>
    <row r="242" spans="2:27" x14ac:dyDescent="0.45">
      <c r="B242" s="4">
        <f>Temperaturverlauf!F241-Temperaturverlauf!E241</f>
        <v>10.429508216818142</v>
      </c>
      <c r="C242" s="4">
        <f t="shared" si="64"/>
        <v>10.429508216818142</v>
      </c>
      <c r="D242" s="14">
        <f>Temperaturverlauf!E241</f>
        <v>23.299143997204894</v>
      </c>
      <c r="E242">
        <f>Eingabemaske!$B$5</f>
        <v>0.745</v>
      </c>
      <c r="F242">
        <f>IF(Eingabemaske!$B$4="horizontal_Breite",Eingabemaske!$B$6,Eingabemaske!$B$7)</f>
        <v>0.5</v>
      </c>
      <c r="G242" s="4">
        <f>Eingabemaske!B$8/3600*(1/(Eingabemaske!B$11*Eingabemaske!B$10))</f>
        <v>1.7361111111111112E-2</v>
      </c>
      <c r="H242" s="4">
        <f t="shared" si="65"/>
        <v>1.191186340533376</v>
      </c>
      <c r="I242" s="6">
        <f t="shared" si="66"/>
        <v>1006.2504563187919</v>
      </c>
      <c r="J242" s="12">
        <f t="shared" si="67"/>
        <v>2.6108156378812291E-2</v>
      </c>
      <c r="K242" s="8">
        <f t="shared" si="68"/>
        <v>1.8355676268215021E-2</v>
      </c>
      <c r="L242" s="10">
        <f t="shared" si="69"/>
        <v>1.5416314235917566E-5</v>
      </c>
      <c r="M242" s="10">
        <f t="shared" si="70"/>
        <v>3.3825720268410571E-3</v>
      </c>
      <c r="N242" s="12">
        <f t="shared" si="71"/>
        <v>0.7077667298355812</v>
      </c>
      <c r="O242" s="1">
        <f t="shared" si="72"/>
        <v>0.39816391270446844</v>
      </c>
      <c r="P242" s="12">
        <f t="shared" si="73"/>
        <v>0.3465510770256669</v>
      </c>
      <c r="Q242" s="10">
        <f>((9.807*Eingabemaske!$B$5^3)/(L242)^2)*M242*C242*N242</f>
        <v>426034640.60260999</v>
      </c>
      <c r="R242" s="10">
        <f t="shared" si="74"/>
        <v>563.32216012787683</v>
      </c>
      <c r="S242" s="10">
        <f t="shared" si="75"/>
        <v>169631619.44997719</v>
      </c>
      <c r="T242" s="14">
        <f t="shared" si="76"/>
        <v>294.12550720457523</v>
      </c>
      <c r="U242" s="14">
        <f t="shared" si="77"/>
        <v>94.518373599886331</v>
      </c>
      <c r="V242" s="14">
        <f t="shared" si="78"/>
        <v>14.044616296040338</v>
      </c>
      <c r="W242" s="14">
        <f t="shared" si="60"/>
        <v>5.6691549216698771</v>
      </c>
      <c r="X242" s="14">
        <f t="shared" si="61"/>
        <v>294.13889339277881</v>
      </c>
      <c r="Y242" s="14">
        <f t="shared" si="79"/>
        <v>94.647827431568231</v>
      </c>
      <c r="Z242" s="14">
        <f t="shared" si="62"/>
        <v>15.358848451578933</v>
      </c>
      <c r="AA242" s="14">
        <f t="shared" si="63"/>
        <v>4.9421605589964459</v>
      </c>
    </row>
    <row r="243" spans="2:27" x14ac:dyDescent="0.45">
      <c r="B243" s="4">
        <f>Temperaturverlauf!F242-Temperaturverlauf!E242</f>
        <v>10.235337317167371</v>
      </c>
      <c r="C243" s="4">
        <f t="shared" si="64"/>
        <v>10.235337317167371</v>
      </c>
      <c r="D243" s="14">
        <f>Temperaturverlauf!E242</f>
        <v>23</v>
      </c>
      <c r="E243">
        <f>Eingabemaske!$B$5</f>
        <v>0.745</v>
      </c>
      <c r="F243">
        <f>IF(Eingabemaske!$B$4="horizontal_Breite",Eingabemaske!$B$6,Eingabemaske!$B$7)</f>
        <v>0.5</v>
      </c>
      <c r="G243" s="4">
        <f>Eingabemaske!B$8/3600*(1/(Eingabemaske!B$11*Eingabemaske!B$10))</f>
        <v>1.7361111111111112E-2</v>
      </c>
      <c r="H243" s="4">
        <f t="shared" si="65"/>
        <v>1.192393066931797</v>
      </c>
      <c r="I243" s="6">
        <f t="shared" si="66"/>
        <v>1006.2405378004402</v>
      </c>
      <c r="J243" s="12">
        <f t="shared" si="67"/>
        <v>2.6085825174825144E-2</v>
      </c>
      <c r="K243" s="8">
        <f t="shared" si="68"/>
        <v>1.8341167365967369E-2</v>
      </c>
      <c r="L243" s="10">
        <f t="shared" si="69"/>
        <v>1.5388251871107622E-5</v>
      </c>
      <c r="M243" s="10">
        <f t="shared" si="70"/>
        <v>3.3860179885086268E-3</v>
      </c>
      <c r="N243" s="12">
        <f t="shared" si="71"/>
        <v>0.70779250337714583</v>
      </c>
      <c r="O243" s="1">
        <f t="shared" si="72"/>
        <v>0.39816967451369656</v>
      </c>
      <c r="P243" s="12">
        <f t="shared" si="73"/>
        <v>0.34655674373120116</v>
      </c>
      <c r="Q243" s="10">
        <f>((9.807*Eingabemaske!$B$5^3)/(L243)^2)*M243*C243*N243</f>
        <v>420072064.02186066</v>
      </c>
      <c r="R243" s="10">
        <f t="shared" si="74"/>
        <v>564.33890248265641</v>
      </c>
      <c r="S243" s="10">
        <f t="shared" si="75"/>
        <v>167259957.00388095</v>
      </c>
      <c r="T243" s="14">
        <f t="shared" si="76"/>
        <v>292.74832123351814</v>
      </c>
      <c r="U243" s="14">
        <f t="shared" si="77"/>
        <v>94.113378563075585</v>
      </c>
      <c r="V243" s="14">
        <f t="shared" si="78"/>
        <v>14.057455804714957</v>
      </c>
      <c r="W243" s="14">
        <f t="shared" si="60"/>
        <v>5.6769798265207836</v>
      </c>
      <c r="X243" s="14">
        <f t="shared" si="61"/>
        <v>292.76187339904254</v>
      </c>
      <c r="Y243" s="14">
        <f t="shared" si="79"/>
        <v>94.244330145963943</v>
      </c>
      <c r="Z243" s="14">
        <f t="shared" si="62"/>
        <v>15.273870094683431</v>
      </c>
      <c r="AA243" s="14">
        <f t="shared" si="63"/>
        <v>4.9168822398122369</v>
      </c>
    </row>
    <row r="244" spans="2:27" x14ac:dyDescent="0.45">
      <c r="B244" s="4">
        <f>Temperaturverlauf!F243-Temperaturverlauf!E243</f>
        <v>10.052421825678099</v>
      </c>
      <c r="C244" s="4">
        <f t="shared" si="64"/>
        <v>10.052421825678099</v>
      </c>
      <c r="D244" s="14">
        <f>Temperaturverlauf!E243</f>
        <v>22.70085600279511</v>
      </c>
      <c r="E244">
        <f>Eingabemaske!$B$5</f>
        <v>0.745</v>
      </c>
      <c r="F244">
        <f>IF(Eingabemaske!$B$4="horizontal_Breite",Eingabemaske!$B$6,Eingabemaske!$B$7)</f>
        <v>0.5</v>
      </c>
      <c r="G244" s="4">
        <f>Eingabemaske!B$8/3600*(1/(Eingabemaske!B$11*Eingabemaske!B$10))</f>
        <v>1.7361111111111112E-2</v>
      </c>
      <c r="H244" s="4">
        <f t="shared" si="65"/>
        <v>1.193602239547088</v>
      </c>
      <c r="I244" s="6">
        <f t="shared" si="66"/>
        <v>1006.23068989237</v>
      </c>
      <c r="J244" s="12">
        <f t="shared" si="67"/>
        <v>2.6063493970837993E-2</v>
      </c>
      <c r="K244" s="8">
        <f t="shared" si="68"/>
        <v>1.8326658463719718E-2</v>
      </c>
      <c r="L244" s="10">
        <f t="shared" si="69"/>
        <v>1.5360211341379261E-5</v>
      </c>
      <c r="M244" s="10">
        <f t="shared" si="70"/>
        <v>3.3894710314818057E-3</v>
      </c>
      <c r="N244" s="12">
        <f t="shared" si="71"/>
        <v>0.70781822414354889</v>
      </c>
      <c r="O244" s="1">
        <f t="shared" si="72"/>
        <v>0.39817542432939473</v>
      </c>
      <c r="P244" s="12">
        <f t="shared" si="73"/>
        <v>0.34656239865622007</v>
      </c>
      <c r="Q244" s="10">
        <f>((9.807*Eingabemaske!$B$5^3)/(L244)^2)*M244*C244*N244</f>
        <v>414509971.33103412</v>
      </c>
      <c r="R244" s="10">
        <f t="shared" si="74"/>
        <v>565.35841338099851</v>
      </c>
      <c r="S244" s="10">
        <f t="shared" si="75"/>
        <v>165047683.72349975</v>
      </c>
      <c r="T244" s="14">
        <f t="shared" si="76"/>
        <v>291.4519045365434</v>
      </c>
      <c r="U244" s="14">
        <f t="shared" si="77"/>
        <v>93.732064260543737</v>
      </c>
      <c r="V244" s="14">
        <f t="shared" si="78"/>
        <v>14.070318310515347</v>
      </c>
      <c r="W244" s="14">
        <f t="shared" si="60"/>
        <v>5.6848228603764168</v>
      </c>
      <c r="X244" s="14">
        <f t="shared" si="61"/>
        <v>291.46561777909727</v>
      </c>
      <c r="Y244" s="14">
        <f t="shared" si="79"/>
        <v>93.864469352616055</v>
      </c>
      <c r="Z244" s="14">
        <f t="shared" si="62"/>
        <v>15.193224743384146</v>
      </c>
      <c r="AA244" s="14">
        <f t="shared" si="63"/>
        <v>4.8928720620956323</v>
      </c>
    </row>
    <row r="245" spans="2:27" x14ac:dyDescent="0.45">
      <c r="B245" s="4">
        <f>Temperaturverlauf!F244-Temperaturverlauf!E244</f>
        <v>9.8749739247117141</v>
      </c>
      <c r="C245" s="4">
        <f t="shared" si="64"/>
        <v>9.8749739247117141</v>
      </c>
      <c r="D245" s="14">
        <f>Temperaturverlauf!E244</f>
        <v>22.406830442320778</v>
      </c>
      <c r="E245">
        <f>Eingabemaske!$B$5</f>
        <v>0.745</v>
      </c>
      <c r="F245">
        <f>IF(Eingabemaske!$B$4="horizontal_Breite",Eingabemaske!$B$6,Eingabemaske!$B$7)</f>
        <v>0.5</v>
      </c>
      <c r="G245" s="4">
        <f>Eingabemaske!B$8/3600*(1/(Eingabemaske!B$11*Eingabemaske!B$10))</f>
        <v>1.7361111111111112E-2</v>
      </c>
      <c r="H245" s="4">
        <f t="shared" si="65"/>
        <v>1.1947931138897654</v>
      </c>
      <c r="I245" s="6">
        <f t="shared" si="66"/>
        <v>1006.2210792891007</v>
      </c>
      <c r="J245" s="12">
        <f t="shared" si="67"/>
        <v>2.6041544859942447E-2</v>
      </c>
      <c r="K245" s="8">
        <f t="shared" si="68"/>
        <v>1.8312397812812152E-2</v>
      </c>
      <c r="L245" s="10">
        <f t="shared" si="69"/>
        <v>1.5332672179823326E-5</v>
      </c>
      <c r="M245" s="10">
        <f t="shared" si="70"/>
        <v>3.3928719136994026E-3</v>
      </c>
      <c r="N245" s="12">
        <f t="shared" si="71"/>
        <v>0.70784346694855316</v>
      </c>
      <c r="O245" s="1">
        <f t="shared" si="72"/>
        <v>0.39818106710821766</v>
      </c>
      <c r="P245" s="12">
        <f t="shared" si="73"/>
        <v>0.34656794832543875</v>
      </c>
      <c r="Q245" s="10">
        <f>((9.807*Eingabemaske!$B$5^3)/(L245)^2)*M245*C245*N245</f>
        <v>409081597.3952564</v>
      </c>
      <c r="R245" s="10">
        <f t="shared" si="74"/>
        <v>566.36318785402284</v>
      </c>
      <c r="S245" s="10">
        <f t="shared" si="75"/>
        <v>162888546.98517746</v>
      </c>
      <c r="T245" s="14">
        <f t="shared" si="76"/>
        <v>290.1754073501674</v>
      </c>
      <c r="U245" s="14">
        <f t="shared" si="77"/>
        <v>93.356537627145428</v>
      </c>
      <c r="V245" s="14">
        <f t="shared" si="78"/>
        <v>14.082983296771125</v>
      </c>
      <c r="W245" s="14">
        <f t="shared" si="60"/>
        <v>5.6925494279235123</v>
      </c>
      <c r="X245" s="14">
        <f t="shared" si="61"/>
        <v>290.18928156798546</v>
      </c>
      <c r="Y245" s="14">
        <f t="shared" si="79"/>
        <v>93.490393816131203</v>
      </c>
      <c r="Z245" s="14">
        <f t="shared" si="62"/>
        <v>15.113954387654326</v>
      </c>
      <c r="AA245" s="14">
        <f t="shared" si="63"/>
        <v>4.8692685690729336</v>
      </c>
    </row>
    <row r="246" spans="2:27" x14ac:dyDescent="0.45">
      <c r="B246" s="4">
        <f>Temperaturverlauf!F245-Temperaturverlauf!E245</f>
        <v>9.6975972213594446</v>
      </c>
      <c r="C246" s="4">
        <f t="shared" si="64"/>
        <v>9.6975972213594446</v>
      </c>
      <c r="D246" s="14">
        <f>Temperaturverlauf!E245</f>
        <v>22.122954177436011</v>
      </c>
      <c r="E246">
        <f>Eingabemaske!$B$5</f>
        <v>0.745</v>
      </c>
      <c r="F246">
        <f>IF(Eingabemaske!$B$4="horizontal_Breite",Eingabemaske!$B$6,Eingabemaske!$B$7)</f>
        <v>0.5</v>
      </c>
      <c r="G246" s="4">
        <f>Eingabemaske!B$8/3600*(1/(Eingabemaske!B$11*Eingabemaske!B$10))</f>
        <v>1.7361111111111112E-2</v>
      </c>
      <c r="H246" s="4">
        <f t="shared" si="65"/>
        <v>1.1959451368911627</v>
      </c>
      <c r="I246" s="6">
        <f t="shared" si="66"/>
        <v>1006.2118651444217</v>
      </c>
      <c r="J246" s="12">
        <f t="shared" si="67"/>
        <v>2.6020353397511364E-2</v>
      </c>
      <c r="K246" s="8">
        <f t="shared" si="68"/>
        <v>1.82986294169355E-2</v>
      </c>
      <c r="L246" s="10">
        <f t="shared" si="69"/>
        <v>1.5306104214831496E-5</v>
      </c>
      <c r="M246" s="10">
        <f t="shared" si="70"/>
        <v>3.3961619333403555E-3</v>
      </c>
      <c r="N246" s="12">
        <f t="shared" si="71"/>
        <v>0.70786781529208209</v>
      </c>
      <c r="O246" s="1">
        <f t="shared" si="72"/>
        <v>0.39818650976095837</v>
      </c>
      <c r="P246" s="12">
        <f t="shared" si="73"/>
        <v>0.34657330118450791</v>
      </c>
      <c r="Q246" s="10">
        <f>((9.807*Eingabemaske!$B$5^3)/(L246)^2)*M246*C246*N246</f>
        <v>403534211.75292093</v>
      </c>
      <c r="R246" s="10">
        <f t="shared" si="74"/>
        <v>567.33583514031466</v>
      </c>
      <c r="S246" s="10">
        <f t="shared" si="75"/>
        <v>160681879.34703508</v>
      </c>
      <c r="T246" s="14">
        <f t="shared" si="76"/>
        <v>288.85910007656724</v>
      </c>
      <c r="U246" s="14">
        <f t="shared" si="77"/>
        <v>92.969221629192944</v>
      </c>
      <c r="V246" s="14">
        <f t="shared" si="78"/>
        <v>14.09523246996282</v>
      </c>
      <c r="W246" s="14">
        <f t="shared" si="60"/>
        <v>5.7000260234942033</v>
      </c>
      <c r="X246" s="14">
        <f t="shared" si="61"/>
        <v>288.87314020607477</v>
      </c>
      <c r="Y246" s="14">
        <f t="shared" si="79"/>
        <v>93.104570248339016</v>
      </c>
      <c r="Z246" s="14">
        <f t="shared" si="62"/>
        <v>15.033162390421827</v>
      </c>
      <c r="AA246" s="14">
        <f t="shared" si="63"/>
        <v>4.845227641570407</v>
      </c>
    </row>
    <row r="247" spans="2:27" x14ac:dyDescent="0.45">
      <c r="B247" s="4">
        <f>Temperaturverlauf!F246-Temperaturverlauf!E246</f>
        <v>9.5153475177014322</v>
      </c>
      <c r="C247" s="4">
        <f t="shared" si="64"/>
        <v>9.5153475177014322</v>
      </c>
      <c r="D247" s="14">
        <f>Temperaturverlauf!E246</f>
        <v>21.854084409738356</v>
      </c>
      <c r="E247">
        <f>Eingabemaske!$B$5</f>
        <v>0.745</v>
      </c>
      <c r="F247">
        <f>IF(Eingabemaske!$B$4="horizontal_Breite",Eingabemaske!$B$6,Eingabemaske!$B$7)</f>
        <v>0.5</v>
      </c>
      <c r="G247" s="4">
        <f>Eingabemaske!B$8/3600*(1/(Eingabemaske!B$11*Eingabemaske!B$10))</f>
        <v>1.7361111111111112E-2</v>
      </c>
      <c r="H247" s="4">
        <f t="shared" si="65"/>
        <v>1.1970383101029913</v>
      </c>
      <c r="I247" s="6">
        <f t="shared" si="66"/>
        <v>1006.203196708758</v>
      </c>
      <c r="J247" s="12">
        <f t="shared" si="67"/>
        <v>2.6000282175342324E-2</v>
      </c>
      <c r="K247" s="8">
        <f t="shared" si="68"/>
        <v>1.8285588857160532E-2</v>
      </c>
      <c r="L247" s="10">
        <f t="shared" si="69"/>
        <v>1.5280959603721066E-5</v>
      </c>
      <c r="M247" s="10">
        <f t="shared" si="70"/>
        <v>3.3992839665699785E-3</v>
      </c>
      <c r="N247" s="12">
        <f t="shared" si="71"/>
        <v>0.70789086647990818</v>
      </c>
      <c r="O247" s="1">
        <f t="shared" si="72"/>
        <v>0.39819166229574959</v>
      </c>
      <c r="P247" s="12">
        <f t="shared" si="73"/>
        <v>0.34657836872444897</v>
      </c>
      <c r="Q247" s="10">
        <f>((9.807*Eingabemaske!$B$5^3)/(L247)^2)*M247*C247*N247</f>
        <v>397632750.35963184</v>
      </c>
      <c r="R247" s="10">
        <f t="shared" si="74"/>
        <v>568.25938908214675</v>
      </c>
      <c r="S247" s="10">
        <f t="shared" si="75"/>
        <v>158334045.84893262</v>
      </c>
      <c r="T247" s="14">
        <f t="shared" si="76"/>
        <v>287.44528512331573</v>
      </c>
      <c r="U247" s="14">
        <f t="shared" si="77"/>
        <v>92.553123534869329</v>
      </c>
      <c r="V247" s="14">
        <f t="shared" si="78"/>
        <v>14.106853592403359</v>
      </c>
      <c r="W247" s="14">
        <f t="shared" si="60"/>
        <v>5.7071225994532364</v>
      </c>
      <c r="X247" s="14">
        <f t="shared" si="61"/>
        <v>287.45950131195627</v>
      </c>
      <c r="Y247" s="14">
        <f t="shared" si="79"/>
        <v>92.690050984032055</v>
      </c>
      <c r="Z247" s="14">
        <f t="shared" si="62"/>
        <v>14.948056296188099</v>
      </c>
      <c r="AA247" s="14">
        <f t="shared" si="63"/>
        <v>4.8199349608633995</v>
      </c>
    </row>
    <row r="248" spans="2:27" x14ac:dyDescent="0.45">
      <c r="B248" s="4">
        <f>Temperaturverlauf!F247-Temperaturverlauf!E247</f>
        <v>9.3237881917189469</v>
      </c>
      <c r="C248" s="4">
        <f t="shared" si="64"/>
        <v>9.3237881917189469</v>
      </c>
      <c r="D248" s="14">
        <f>Temperaturverlauf!E247</f>
        <v>21.604821575497898</v>
      </c>
      <c r="E248">
        <f>Eingabemaske!$B$5</f>
        <v>0.745</v>
      </c>
      <c r="F248">
        <f>IF(Eingabemaske!$B$4="horizontal_Breite",Eingabemaske!$B$6,Eingabemaske!$B$7)</f>
        <v>0.5</v>
      </c>
      <c r="G248" s="4">
        <f>Eingabemaske!B$8/3600*(1/(Eingabemaske!B$11*Eingabemaske!B$10))</f>
        <v>1.7361111111111112E-2</v>
      </c>
      <c r="H248" s="4">
        <f t="shared" si="65"/>
        <v>1.1980535510794283</v>
      </c>
      <c r="I248" s="6">
        <f t="shared" si="66"/>
        <v>1006.1952113484953</v>
      </c>
      <c r="J248" s="12">
        <f t="shared" si="67"/>
        <v>2.5981674617611437E-2</v>
      </c>
      <c r="K248" s="8">
        <f t="shared" si="68"/>
        <v>1.827349926108052E-2</v>
      </c>
      <c r="L248" s="10">
        <f t="shared" si="69"/>
        <v>1.5257665248222211E-5</v>
      </c>
      <c r="M248" s="10">
        <f t="shared" si="70"/>
        <v>3.4021835005078054E-3</v>
      </c>
      <c r="N248" s="12">
        <f t="shared" si="71"/>
        <v>0.70791223693442651</v>
      </c>
      <c r="O248" s="1">
        <f t="shared" si="72"/>
        <v>0.3981964390033173</v>
      </c>
      <c r="P248" s="12">
        <f t="shared" si="73"/>
        <v>0.34658306664749772</v>
      </c>
      <c r="Q248" s="10">
        <f>((9.807*Eingabemaske!$B$5^3)/(L248)^2)*M248*C248*N248</f>
        <v>391163552.5383389</v>
      </c>
      <c r="R248" s="10">
        <f t="shared" si="74"/>
        <v>569.11762000753492</v>
      </c>
      <c r="S248" s="10">
        <f t="shared" si="75"/>
        <v>155759933.68865356</v>
      </c>
      <c r="T248" s="14">
        <f t="shared" si="76"/>
        <v>285.87905482121948</v>
      </c>
      <c r="U248" s="14">
        <f t="shared" si="77"/>
        <v>92.092056717168774</v>
      </c>
      <c r="V248" s="14">
        <f t="shared" si="78"/>
        <v>14.117644286993643</v>
      </c>
      <c r="W248" s="14">
        <f t="shared" si="60"/>
        <v>5.7137149326936756</v>
      </c>
      <c r="X248" s="14">
        <f t="shared" si="61"/>
        <v>285.89346257100374</v>
      </c>
      <c r="Y248" s="14">
        <f t="shared" si="79"/>
        <v>92.230695499923073</v>
      </c>
      <c r="Z248" s="14">
        <f t="shared" si="62"/>
        <v>14.855981839644187</v>
      </c>
      <c r="AA248" s="14">
        <f t="shared" si="63"/>
        <v>4.7926158404700017</v>
      </c>
    </row>
    <row r="249" spans="2:27" x14ac:dyDescent="0.45">
      <c r="B249" s="4">
        <f>Temperaturverlauf!F248-Temperaturverlauf!E248</f>
        <v>9.1190389606078064</v>
      </c>
      <c r="C249" s="4">
        <f t="shared" si="64"/>
        <v>9.1190389606078064</v>
      </c>
      <c r="D249" s="14">
        <f>Temperaturverlauf!E248</f>
        <v>21.379430630917209</v>
      </c>
      <c r="E249">
        <f>Eingabemaske!$B$5</f>
        <v>0.745</v>
      </c>
      <c r="F249">
        <f>IF(Eingabemaske!$B$4="horizontal_Breite",Eingabemaske!$B$6,Eingabemaske!$B$7)</f>
        <v>0.5</v>
      </c>
      <c r="G249" s="4">
        <f>Eingabemaske!B$8/3600*(1/(Eingabemaske!B$11*Eingabemaske!B$10))</f>
        <v>1.7361111111111112E-2</v>
      </c>
      <c r="H249" s="4">
        <f t="shared" si="65"/>
        <v>1.1989730455055632</v>
      </c>
      <c r="I249" s="6">
        <f t="shared" si="66"/>
        <v>1006.1880329420843</v>
      </c>
      <c r="J249" s="12">
        <f t="shared" si="67"/>
        <v>2.5964849104790466E-2</v>
      </c>
      <c r="K249" s="8">
        <f t="shared" si="68"/>
        <v>1.8262567485036268E-2</v>
      </c>
      <c r="L249" s="10">
        <f t="shared" si="69"/>
        <v>1.5236615713128861E-5</v>
      </c>
      <c r="M249" s="10">
        <f t="shared" si="70"/>
        <v>3.4048096401201509E-3</v>
      </c>
      <c r="N249" s="12">
        <f t="shared" si="71"/>
        <v>0.70793156780762223</v>
      </c>
      <c r="O249" s="1">
        <f t="shared" si="72"/>
        <v>0.3982007597092122</v>
      </c>
      <c r="P249" s="12">
        <f t="shared" si="73"/>
        <v>0.34658731609886478</v>
      </c>
      <c r="Q249" s="10">
        <f>((9.807*Eingabemaske!$B$5^3)/(L249)^2)*M249*C249*N249</f>
        <v>383938046.52057147</v>
      </c>
      <c r="R249" s="10">
        <f t="shared" si="74"/>
        <v>569.89534136711279</v>
      </c>
      <c r="S249" s="10">
        <f t="shared" si="75"/>
        <v>152884421.80576241</v>
      </c>
      <c r="T249" s="14">
        <f t="shared" si="76"/>
        <v>284.10889525229419</v>
      </c>
      <c r="U249" s="14">
        <f t="shared" si="77"/>
        <v>91.570816060797767</v>
      </c>
      <c r="V249" s="14">
        <f t="shared" si="78"/>
        <v>14.127415738276875</v>
      </c>
      <c r="W249" s="14">
        <f t="shared" si="60"/>
        <v>5.7196869396235588</v>
      </c>
      <c r="X249" s="14">
        <f t="shared" si="61"/>
        <v>284.12351557256733</v>
      </c>
      <c r="Y249" s="14">
        <f t="shared" si="79"/>
        <v>91.711345853690091</v>
      </c>
      <c r="Z249" s="14">
        <f t="shared" si="62"/>
        <v>14.75444841792859</v>
      </c>
      <c r="AA249" s="14">
        <f t="shared" si="63"/>
        <v>4.7625425125766281</v>
      </c>
    </row>
    <row r="250" spans="2:27" x14ac:dyDescent="0.45">
      <c r="B250" s="4">
        <f>Temperaturverlauf!F249-Temperaturverlauf!E249</f>
        <v>8.897816961410193</v>
      </c>
      <c r="C250" s="4">
        <f t="shared" si="64"/>
        <v>8.897816961410193</v>
      </c>
      <c r="D250" s="14">
        <f>Temperaturverlauf!E249</f>
        <v>21.181768077548242</v>
      </c>
      <c r="E250">
        <f>Eingabemaske!$B$5</f>
        <v>0.745</v>
      </c>
      <c r="F250">
        <f>IF(Eingabemaske!$B$4="horizontal_Breite",Eingabemaske!$B$6,Eingabemaske!$B$7)</f>
        <v>0.5</v>
      </c>
      <c r="G250" s="4">
        <f>Eingabemaske!B$8/3600*(1/(Eingabemaske!B$11*Eingabemaske!B$10))</f>
        <v>1.7361111111111112E-2</v>
      </c>
      <c r="H250" s="4">
        <f t="shared" si="65"/>
        <v>1.1997805823230765</v>
      </c>
      <c r="I250" s="6">
        <f t="shared" si="66"/>
        <v>1006.1817706294831</v>
      </c>
      <c r="J250" s="12">
        <f t="shared" si="67"/>
        <v>2.5950093526068693E-2</v>
      </c>
      <c r="K250" s="8">
        <f t="shared" si="68"/>
        <v>1.8252980574746749E-2</v>
      </c>
      <c r="L250" s="10">
        <f t="shared" si="69"/>
        <v>1.5218166754506409E-5</v>
      </c>
      <c r="M250" s="10">
        <f t="shared" si="70"/>
        <v>3.4071160668198764E-3</v>
      </c>
      <c r="N250" s="12">
        <f t="shared" si="71"/>
        <v>0.70794853089541976</v>
      </c>
      <c r="O250" s="1">
        <f t="shared" si="72"/>
        <v>0.39820455109296321</v>
      </c>
      <c r="P250" s="12">
        <f t="shared" si="73"/>
        <v>0.34659104496434945</v>
      </c>
      <c r="Q250" s="10">
        <f>((9.807*Eingabemaske!$B$5^3)/(L250)^2)*M250*C250*N250</f>
        <v>375796211.22475052</v>
      </c>
      <c r="R250" s="10">
        <f t="shared" si="74"/>
        <v>570.57870393733003</v>
      </c>
      <c r="S250" s="10">
        <f t="shared" si="75"/>
        <v>149643761.59318817</v>
      </c>
      <c r="T250" s="14">
        <f t="shared" si="76"/>
        <v>282.08714272385566</v>
      </c>
      <c r="U250" s="14">
        <f t="shared" si="77"/>
        <v>90.975309135167834</v>
      </c>
      <c r="V250" s="14">
        <f t="shared" si="78"/>
        <v>14.135996210649617</v>
      </c>
      <c r="W250" s="14">
        <f t="shared" si="60"/>
        <v>5.724932887327534</v>
      </c>
      <c r="X250" s="14">
        <f t="shared" si="61"/>
        <v>282.10200233134759</v>
      </c>
      <c r="Y250" s="14">
        <f t="shared" si="79"/>
        <v>91.117958198462787</v>
      </c>
      <c r="Z250" s="14">
        <f t="shared" si="62"/>
        <v>14.641146688779436</v>
      </c>
      <c r="AA250" s="14">
        <f t="shared" si="63"/>
        <v>4.7290390743090542</v>
      </c>
    </row>
    <row r="251" spans="2:27" x14ac:dyDescent="0.45">
      <c r="B251" s="4">
        <f>Temperaturverlauf!F250-Temperaturverlauf!E250</f>
        <v>8.6574692621980205</v>
      </c>
      <c r="C251" s="4">
        <f t="shared" si="64"/>
        <v>8.6574692621980205</v>
      </c>
      <c r="D251" s="14">
        <f>Temperaturverlauf!E250</f>
        <v>21.015215976481549</v>
      </c>
      <c r="E251">
        <f>Eingabemaske!$B$5</f>
        <v>0.745</v>
      </c>
      <c r="F251">
        <f>IF(Eingabemaske!$B$4="horizontal_Breite",Eingabemaske!$B$6,Eingabemaske!$B$7)</f>
        <v>0.5</v>
      </c>
      <c r="G251" s="4">
        <f>Eingabemaske!B$8/3600*(1/(Eingabemaske!B$11*Eingabemaske!B$10))</f>
        <v>1.7361111111111112E-2</v>
      </c>
      <c r="H251" s="4">
        <f t="shared" si="65"/>
        <v>1.2004618640373381</v>
      </c>
      <c r="I251" s="6">
        <f t="shared" si="66"/>
        <v>1006.176517877127</v>
      </c>
      <c r="J251" s="12">
        <f t="shared" si="67"/>
        <v>2.5937660353489062E-2</v>
      </c>
      <c r="K251" s="8">
        <f t="shared" si="68"/>
        <v>1.8244902564905012E-2</v>
      </c>
      <c r="L251" s="10">
        <f t="shared" si="69"/>
        <v>1.5202629548103125E-5</v>
      </c>
      <c r="M251" s="10">
        <f t="shared" si="70"/>
        <v>3.4090619263443009E-3</v>
      </c>
      <c r="N251" s="12">
        <f t="shared" si="71"/>
        <v>0.70796283473002586</v>
      </c>
      <c r="O251" s="1">
        <f t="shared" si="72"/>
        <v>0.39820774804673198</v>
      </c>
      <c r="P251" s="12">
        <f t="shared" si="73"/>
        <v>0.34659418920682333</v>
      </c>
      <c r="Q251" s="10">
        <f>((9.807*Eingabemaske!$B$5^3)/(L251)^2)*M251*C251*N251</f>
        <v>366609636.07625711</v>
      </c>
      <c r="R251" s="10">
        <f t="shared" si="74"/>
        <v>571.15547019399219</v>
      </c>
      <c r="S251" s="10">
        <f t="shared" si="75"/>
        <v>145986797.59415829</v>
      </c>
      <c r="T251" s="14">
        <f t="shared" si="76"/>
        <v>279.77030328381926</v>
      </c>
      <c r="U251" s="14">
        <f t="shared" si="77"/>
        <v>90.292646392920645</v>
      </c>
      <c r="V251" s="14">
        <f t="shared" si="78"/>
        <v>14.143234303582926</v>
      </c>
      <c r="W251" s="14">
        <f t="shared" si="60"/>
        <v>5.729359447612131</v>
      </c>
      <c r="X251" s="14">
        <f t="shared" si="61"/>
        <v>279.78543488751308</v>
      </c>
      <c r="Y251" s="14">
        <f t="shared" si="79"/>
        <v>90.437693623571349</v>
      </c>
      <c r="Z251" s="14">
        <f t="shared" si="62"/>
        <v>14.513959163931087</v>
      </c>
      <c r="AA251" s="14">
        <f t="shared" si="63"/>
        <v>4.6914843607221943</v>
      </c>
    </row>
    <row r="252" spans="2:27" x14ac:dyDescent="0.45">
      <c r="B252" s="4">
        <f>Temperaturverlauf!F251-Temperaturverlauf!E251</f>
        <v>8.3959961055940688</v>
      </c>
      <c r="C252" s="4">
        <f t="shared" si="64"/>
        <v>8.3959961055940688</v>
      </c>
      <c r="D252" s="14">
        <f>Temperaturverlauf!E251</f>
        <v>20.882624080343351</v>
      </c>
      <c r="E252">
        <f>Eingabemaske!$B$5</f>
        <v>0.745</v>
      </c>
      <c r="F252">
        <f>IF(Eingabemaske!$B$4="horizontal_Breite",Eingabemaske!$B$6,Eingabemaske!$B$7)</f>
        <v>0.5</v>
      </c>
      <c r="G252" s="4">
        <f>Eingabemaske!B$8/3600*(1/(Eingabemaske!B$11*Eingabemaske!B$10))</f>
        <v>1.7361111111111112E-2</v>
      </c>
      <c r="H252" s="4">
        <f t="shared" si="65"/>
        <v>1.2010047846010909</v>
      </c>
      <c r="I252" s="6">
        <f t="shared" si="66"/>
        <v>1006.1723518109156</v>
      </c>
      <c r="J252" s="12">
        <f t="shared" si="67"/>
        <v>2.5927762322081542E-2</v>
      </c>
      <c r="K252" s="8">
        <f t="shared" si="68"/>
        <v>1.8238471672499097E-2</v>
      </c>
      <c r="L252" s="10">
        <f t="shared" si="69"/>
        <v>1.519026569287362E-5</v>
      </c>
      <c r="M252" s="10">
        <f t="shared" si="70"/>
        <v>3.4106126240710678E-3</v>
      </c>
      <c r="N252" s="12">
        <f t="shared" si="71"/>
        <v>0.70797423061401832</v>
      </c>
      <c r="O252" s="1">
        <f t="shared" si="72"/>
        <v>0.39821029502085492</v>
      </c>
      <c r="P252" s="12">
        <f t="shared" si="73"/>
        <v>0.3465966941898263</v>
      </c>
      <c r="Q252" s="10">
        <f>((9.807*Eingabemaske!$B$5^3)/(L252)^2)*M252*C252*N252</f>
        <v>356284006.23050284</v>
      </c>
      <c r="R252" s="10">
        <f t="shared" si="74"/>
        <v>571.61526154287037</v>
      </c>
      <c r="S252" s="10">
        <f t="shared" si="75"/>
        <v>141875959.23226064</v>
      </c>
      <c r="T252" s="14">
        <f t="shared" si="76"/>
        <v>277.11924681449148</v>
      </c>
      <c r="U252" s="14">
        <f t="shared" si="77"/>
        <v>89.511193977749272</v>
      </c>
      <c r="V252" s="14">
        <f t="shared" si="78"/>
        <v>14.149001865483962</v>
      </c>
      <c r="W252" s="14">
        <f t="shared" si="60"/>
        <v>5.7328875416497205</v>
      </c>
      <c r="X252" s="14">
        <f t="shared" si="61"/>
        <v>277.13468952341111</v>
      </c>
      <c r="Y252" s="14">
        <f t="shared" si="79"/>
        <v>89.658971904019836</v>
      </c>
      <c r="Z252" s="14">
        <f t="shared" si="62"/>
        <v>14.37096472233373</v>
      </c>
      <c r="AA252" s="14">
        <f t="shared" si="63"/>
        <v>4.6493130271392262</v>
      </c>
    </row>
    <row r="253" spans="2:27" x14ac:dyDescent="0.45">
      <c r="B253" s="4">
        <f>Temperaturverlauf!F252-Temperaturverlauf!E252</f>
        <v>8.112064380777241</v>
      </c>
      <c r="C253" s="4">
        <f t="shared" si="64"/>
        <v>8.112064380777241</v>
      </c>
      <c r="D253" s="14">
        <f>Temperaturverlauf!E252</f>
        <v>20.786261073237988</v>
      </c>
      <c r="E253">
        <f>Eingabemaske!$B$5</f>
        <v>0.745</v>
      </c>
      <c r="F253">
        <f>IF(Eingabemaske!$B$4="horizontal_Breite",Eingabemaske!$B$6,Eingabemaske!$B$7)</f>
        <v>0.5</v>
      </c>
      <c r="G253" s="4">
        <f>Eingabemaske!B$8/3600*(1/(Eingabemaske!B$11*Eingabemaske!B$10))</f>
        <v>1.7361111111111112E-2</v>
      </c>
      <c r="H253" s="4">
        <f t="shared" si="65"/>
        <v>1.2013996677750609</v>
      </c>
      <c r="I253" s="6">
        <f t="shared" si="66"/>
        <v>1006.1693327651381</v>
      </c>
      <c r="J253" s="12">
        <f t="shared" si="67"/>
        <v>2.5920568789907769E-2</v>
      </c>
      <c r="K253" s="8">
        <f t="shared" si="68"/>
        <v>1.8233797931881051E-2</v>
      </c>
      <c r="L253" s="10">
        <f t="shared" si="69"/>
        <v>1.5181283049494082E-5</v>
      </c>
      <c r="M253" s="10">
        <f t="shared" si="70"/>
        <v>3.4117405073699173E-3</v>
      </c>
      <c r="N253" s="12">
        <f t="shared" si="71"/>
        <v>0.7079825182753483</v>
      </c>
      <c r="O253" s="1">
        <f t="shared" si="72"/>
        <v>0.39821214728478327</v>
      </c>
      <c r="P253" s="12">
        <f t="shared" si="73"/>
        <v>0.34659851591794477</v>
      </c>
      <c r="Q253" s="10">
        <f>((9.807*Eingabemaske!$B$5^3)/(L253)^2)*M253*C253*N253</f>
        <v>344760858.14024156</v>
      </c>
      <c r="R253" s="10">
        <f t="shared" si="74"/>
        <v>571.94977149072406</v>
      </c>
      <c r="S253" s="10">
        <f t="shared" si="75"/>
        <v>137287961.61977014</v>
      </c>
      <c r="T253" s="14">
        <f t="shared" si="76"/>
        <v>274.09928667323516</v>
      </c>
      <c r="U253" s="14">
        <f t="shared" si="77"/>
        <v>88.620592520691829</v>
      </c>
      <c r="V253" s="14">
        <f t="shared" si="78"/>
        <v>14.153196492654514</v>
      </c>
      <c r="W253" s="14">
        <f t="shared" si="60"/>
        <v>5.7354539260711768</v>
      </c>
      <c r="X253" s="14">
        <f t="shared" si="61"/>
        <v>274.11508656793006</v>
      </c>
      <c r="Y253" s="14">
        <f t="shared" si="79"/>
        <v>88.771491551840356</v>
      </c>
      <c r="Z253" s="14">
        <f t="shared" si="62"/>
        <v>14.210437915471109</v>
      </c>
      <c r="AA253" s="14">
        <f t="shared" si="63"/>
        <v>4.6020151067043891</v>
      </c>
    </row>
    <row r="254" spans="2:27" x14ac:dyDescent="0.45">
      <c r="B254" s="4">
        <f>Temperaturverlauf!F253-Temperaturverlauf!E253</f>
        <v>7.8050110164040554</v>
      </c>
      <c r="C254" s="4">
        <f t="shared" si="64"/>
        <v>7.8050110164040554</v>
      </c>
      <c r="D254" s="14">
        <f>Temperaturverlauf!E253</f>
        <v>20.727775752933908</v>
      </c>
      <c r="E254">
        <f>Eingabemaske!$B$5</f>
        <v>0.745</v>
      </c>
      <c r="F254">
        <f>IF(Eingabemaske!$B$4="horizontal_Breite",Eingabemaske!$B$6,Eingabemaske!$B$7)</f>
        <v>0.5</v>
      </c>
      <c r="G254" s="4">
        <f>Eingabemaske!B$8/3600*(1/(Eingabemaske!B$11*Eingabemaske!B$10))</f>
        <v>1.7361111111111112E-2</v>
      </c>
      <c r="H254" s="4">
        <f t="shared" si="65"/>
        <v>1.2016394596644486</v>
      </c>
      <c r="I254" s="6">
        <f t="shared" si="66"/>
        <v>1006.1675039959189</v>
      </c>
      <c r="J254" s="12">
        <f t="shared" si="67"/>
        <v>2.5916202840297657E-2</v>
      </c>
      <c r="K254" s="8">
        <f t="shared" si="68"/>
        <v>1.8230961312048655E-2</v>
      </c>
      <c r="L254" s="10">
        <f t="shared" si="69"/>
        <v>1.5175832459927419E-5</v>
      </c>
      <c r="M254" s="10">
        <f t="shared" si="70"/>
        <v>3.4124254168741925E-3</v>
      </c>
      <c r="N254" s="12">
        <f t="shared" si="71"/>
        <v>0.70798755078035525</v>
      </c>
      <c r="O254" s="1">
        <f t="shared" si="72"/>
        <v>0.39821327202253654</v>
      </c>
      <c r="P254" s="12">
        <f t="shared" si="73"/>
        <v>0.34659962211440504</v>
      </c>
      <c r="Q254" s="10">
        <f>((9.807*Eingabemaske!$B$5^3)/(L254)^2)*M254*C254*N254</f>
        <v>332018479.59418029</v>
      </c>
      <c r="R254" s="10">
        <f t="shared" si="74"/>
        <v>572.15293855466257</v>
      </c>
      <c r="S254" s="10">
        <f t="shared" si="75"/>
        <v>132214165.13114631</v>
      </c>
      <c r="T254" s="14">
        <f t="shared" si="76"/>
        <v>270.68015428007163</v>
      </c>
      <c r="U254" s="14">
        <f t="shared" si="77"/>
        <v>87.611744785947877</v>
      </c>
      <c r="V254" s="14">
        <f t="shared" si="78"/>
        <v>14.15574354775454</v>
      </c>
      <c r="W254" s="14">
        <f t="shared" si="60"/>
        <v>5.7370124766403343</v>
      </c>
      <c r="X254" s="14">
        <f t="shared" si="61"/>
        <v>270.69636519440928</v>
      </c>
      <c r="Y254" s="14">
        <f t="shared" si="79"/>
        <v>87.766219067084194</v>
      </c>
      <c r="Z254" s="14">
        <f t="shared" si="62"/>
        <v>14.030843817019203</v>
      </c>
      <c r="AA254" s="14">
        <f t="shared" si="63"/>
        <v>4.5491342717371079</v>
      </c>
    </row>
    <row r="255" spans="2:27" x14ac:dyDescent="0.45">
      <c r="B255" s="4">
        <f>Temperaturverlauf!F254-Temperaturverlauf!E254</f>
        <v>7.4748361817371247</v>
      </c>
      <c r="C255" s="4">
        <f t="shared" si="64"/>
        <v>7.4748361817371247</v>
      </c>
      <c r="D255" s="14">
        <f>Temperaturverlauf!E254</f>
        <v>20.708168819476708</v>
      </c>
      <c r="E255">
        <f>Eingabemaske!$B$5</f>
        <v>0.745</v>
      </c>
      <c r="F255">
        <f>IF(Eingabemaske!$B$4="horizontal_Breite",Eingabemaske!$B$6,Eingabemaske!$B$7)</f>
        <v>0.5</v>
      </c>
      <c r="G255" s="4">
        <f>Eingabemaske!B$8/3600*(1/(Eingabemaske!B$11*Eingabemaske!B$10))</f>
        <v>1.7361111111111112E-2</v>
      </c>
      <c r="H255" s="4">
        <f t="shared" si="65"/>
        <v>1.2017198702028966</v>
      </c>
      <c r="I255" s="6">
        <f t="shared" si="66"/>
        <v>1006.1668915133058</v>
      </c>
      <c r="J255" s="12">
        <f t="shared" si="67"/>
        <v>2.5914739175859507E-2</v>
      </c>
      <c r="K255" s="8">
        <f t="shared" si="68"/>
        <v>1.8230010348353694E-2</v>
      </c>
      <c r="L255" s="10">
        <f t="shared" si="69"/>
        <v>1.5174005381734467E-5</v>
      </c>
      <c r="M255" s="10">
        <f t="shared" si="70"/>
        <v>3.4126550916339592E-3</v>
      </c>
      <c r="N255" s="12">
        <f t="shared" si="71"/>
        <v>0.70798923834975147</v>
      </c>
      <c r="O255" s="1">
        <f t="shared" si="72"/>
        <v>0.39821364918353175</v>
      </c>
      <c r="P255" s="12">
        <f t="shared" si="73"/>
        <v>0.34659999305803296</v>
      </c>
      <c r="Q255" s="10">
        <f>((9.807*Eingabemaske!$B$5^3)/(L255)^2)*M255*C255*N255</f>
        <v>318071867.62526518</v>
      </c>
      <c r="R255" s="10">
        <f t="shared" si="74"/>
        <v>572.22107372272046</v>
      </c>
      <c r="S255" s="10">
        <f t="shared" si="75"/>
        <v>126660559.1096781</v>
      </c>
      <c r="T255" s="14">
        <f t="shared" si="76"/>
        <v>266.83587600980354</v>
      </c>
      <c r="U255" s="14">
        <f t="shared" si="77"/>
        <v>86.476774354039819</v>
      </c>
      <c r="V255" s="14">
        <f t="shared" si="78"/>
        <v>14.156597643110757</v>
      </c>
      <c r="W255" s="14">
        <f t="shared" si="60"/>
        <v>5.7375351329497413</v>
      </c>
      <c r="X255" s="14">
        <f t="shared" si="61"/>
        <v>266.85256057982451</v>
      </c>
      <c r="Y255" s="14">
        <f t="shared" si="79"/>
        <v>86.635349643834374</v>
      </c>
      <c r="Z255" s="14">
        <f t="shared" si="62"/>
        <v>13.830829011672801</v>
      </c>
      <c r="AA255" s="14">
        <f t="shared" si="63"/>
        <v>4.490264978858721</v>
      </c>
    </row>
    <row r="256" spans="2:27" x14ac:dyDescent="0.45">
      <c r="B256" s="4">
        <f>Temperaturverlauf!F255-Temperaturverlauf!E255</f>
        <v>7.1221863738148166</v>
      </c>
      <c r="C256" s="4">
        <f t="shared" si="64"/>
        <v>7.1221863738148166</v>
      </c>
      <c r="D256" s="14">
        <f>Temperaturverlauf!E255</f>
        <v>20.727775752933908</v>
      </c>
      <c r="E256">
        <f>Eingabemaske!$B$5</f>
        <v>0.745</v>
      </c>
      <c r="F256">
        <f>IF(Eingabemaske!$B$4="horizontal_Breite",Eingabemaske!$B$6,Eingabemaske!$B$7)</f>
        <v>0.5</v>
      </c>
      <c r="G256" s="4">
        <f>Eingabemaske!B$8/3600*(1/(Eingabemaske!B$11*Eingabemaske!B$10))</f>
        <v>1.7361111111111112E-2</v>
      </c>
      <c r="H256" s="4">
        <f t="shared" si="65"/>
        <v>1.2016394596644486</v>
      </c>
      <c r="I256" s="6">
        <f t="shared" si="66"/>
        <v>1006.1675039959189</v>
      </c>
      <c r="J256" s="12">
        <f t="shared" si="67"/>
        <v>2.5916202840297657E-2</v>
      </c>
      <c r="K256" s="8">
        <f t="shared" si="68"/>
        <v>1.8230961312048655E-2</v>
      </c>
      <c r="L256" s="10">
        <f t="shared" si="69"/>
        <v>1.5175832459927419E-5</v>
      </c>
      <c r="M256" s="10">
        <f t="shared" si="70"/>
        <v>3.4124254168741925E-3</v>
      </c>
      <c r="N256" s="12">
        <f t="shared" si="71"/>
        <v>0.70798755078035525</v>
      </c>
      <c r="O256" s="1">
        <f t="shared" si="72"/>
        <v>0.39821327202253654</v>
      </c>
      <c r="P256" s="12">
        <f t="shared" si="73"/>
        <v>0.34659962211440504</v>
      </c>
      <c r="Q256" s="10">
        <f>((9.807*Eingabemaske!$B$5^3)/(L256)^2)*M256*C256*N256</f>
        <v>302971704.49220622</v>
      </c>
      <c r="R256" s="10">
        <f t="shared" si="74"/>
        <v>572.15293855466257</v>
      </c>
      <c r="S256" s="10">
        <f t="shared" si="75"/>
        <v>120647353.77608646</v>
      </c>
      <c r="T256" s="14">
        <f t="shared" si="76"/>
        <v>262.54455753453703</v>
      </c>
      <c r="U256" s="14">
        <f t="shared" si="77"/>
        <v>85.208956792790474</v>
      </c>
      <c r="V256" s="14">
        <f t="shared" si="78"/>
        <v>14.15574354775454</v>
      </c>
      <c r="W256" s="14">
        <f t="shared" si="60"/>
        <v>5.7370124766403343</v>
      </c>
      <c r="X256" s="14">
        <f t="shared" si="61"/>
        <v>262.56178858714202</v>
      </c>
      <c r="Y256" s="14">
        <f t="shared" si="79"/>
        <v>85.37224089060598</v>
      </c>
      <c r="Z256" s="14">
        <f t="shared" si="62"/>
        <v>13.609209142271446</v>
      </c>
      <c r="AA256" s="14">
        <f t="shared" si="63"/>
        <v>4.4250486237033968</v>
      </c>
    </row>
    <row r="257" spans="2:27" x14ac:dyDescent="0.45">
      <c r="B257" s="4">
        <f>Temperaturverlauf!F256-Temperaturverlauf!E256</f>
        <v>6.7483276522148046</v>
      </c>
      <c r="C257" s="4">
        <f t="shared" si="64"/>
        <v>6.7483276522148046</v>
      </c>
      <c r="D257" s="14">
        <f>Temperaturverlauf!E256</f>
        <v>20.786261073237988</v>
      </c>
      <c r="E257">
        <f>Eingabemaske!$B$5</f>
        <v>0.745</v>
      </c>
      <c r="F257">
        <f>IF(Eingabemaske!$B$4="horizontal_Breite",Eingabemaske!$B$6,Eingabemaske!$B$7)</f>
        <v>0.5</v>
      </c>
      <c r="G257" s="4">
        <f>Eingabemaske!B$8/3600*(1/(Eingabemaske!B$11*Eingabemaske!B$10))</f>
        <v>1.7361111111111112E-2</v>
      </c>
      <c r="H257" s="4">
        <f t="shared" si="65"/>
        <v>1.2013996677750609</v>
      </c>
      <c r="I257" s="6">
        <f t="shared" si="66"/>
        <v>1006.1693327651381</v>
      </c>
      <c r="J257" s="12">
        <f t="shared" si="67"/>
        <v>2.5920568789907769E-2</v>
      </c>
      <c r="K257" s="8">
        <f t="shared" si="68"/>
        <v>1.8233797931881051E-2</v>
      </c>
      <c r="L257" s="10">
        <f t="shared" si="69"/>
        <v>1.5181283049494082E-5</v>
      </c>
      <c r="M257" s="10">
        <f t="shared" si="70"/>
        <v>3.4117405073699173E-3</v>
      </c>
      <c r="N257" s="12">
        <f t="shared" si="71"/>
        <v>0.7079825182753483</v>
      </c>
      <c r="O257" s="1">
        <f t="shared" si="72"/>
        <v>0.39821214728478327</v>
      </c>
      <c r="P257" s="12">
        <f t="shared" si="73"/>
        <v>0.34659851591794477</v>
      </c>
      <c r="Q257" s="10">
        <f>((9.807*Eingabemaske!$B$5^3)/(L257)^2)*M257*C257*N257</f>
        <v>286802362.89818293</v>
      </c>
      <c r="R257" s="10">
        <f t="shared" si="74"/>
        <v>571.94977149072406</v>
      </c>
      <c r="S257" s="10">
        <f t="shared" si="75"/>
        <v>114208184.77603509</v>
      </c>
      <c r="T257" s="14">
        <f t="shared" si="76"/>
        <v>257.78807846590075</v>
      </c>
      <c r="U257" s="14">
        <f t="shared" si="77"/>
        <v>83.802623988165664</v>
      </c>
      <c r="V257" s="14">
        <f t="shared" si="78"/>
        <v>14.153196492654514</v>
      </c>
      <c r="W257" s="14">
        <f t="shared" si="60"/>
        <v>5.7354539260711768</v>
      </c>
      <c r="X257" s="14">
        <f t="shared" si="61"/>
        <v>257.80594084432357</v>
      </c>
      <c r="Y257" s="14">
        <f t="shared" si="79"/>
        <v>83.971320402556486</v>
      </c>
      <c r="Z257" s="14">
        <f t="shared" si="62"/>
        <v>13.364953248204364</v>
      </c>
      <c r="AA257" s="14">
        <f t="shared" si="63"/>
        <v>4.3531687737477025</v>
      </c>
    </row>
    <row r="258" spans="2:27" x14ac:dyDescent="0.45">
      <c r="B258" s="4">
        <f>Temperaturverlauf!F257-Temperaturverlauf!E257</f>
        <v>6.3551094576454403</v>
      </c>
      <c r="C258" s="4">
        <f t="shared" si="64"/>
        <v>6.3551094576454403</v>
      </c>
      <c r="D258" s="14">
        <f>Temperaturverlauf!E257</f>
        <v>20.882624080343348</v>
      </c>
      <c r="E258">
        <f>Eingabemaske!$B$5</f>
        <v>0.745</v>
      </c>
      <c r="F258">
        <f>IF(Eingabemaske!$B$4="horizontal_Breite",Eingabemaske!$B$6,Eingabemaske!$B$7)</f>
        <v>0.5</v>
      </c>
      <c r="G258" s="4">
        <f>Eingabemaske!B$8/3600*(1/(Eingabemaske!B$11*Eingabemaske!B$10))</f>
        <v>1.7361111111111112E-2</v>
      </c>
      <c r="H258" s="4">
        <f t="shared" si="65"/>
        <v>1.2010047846010909</v>
      </c>
      <c r="I258" s="6">
        <f t="shared" si="66"/>
        <v>1006.1723518109156</v>
      </c>
      <c r="J258" s="12">
        <f t="shared" si="67"/>
        <v>2.5927762322081542E-2</v>
      </c>
      <c r="K258" s="8">
        <f t="shared" si="68"/>
        <v>1.8238471672499097E-2</v>
      </c>
      <c r="L258" s="10">
        <f t="shared" si="69"/>
        <v>1.5190265692873617E-5</v>
      </c>
      <c r="M258" s="10">
        <f t="shared" si="70"/>
        <v>3.4106126240710678E-3</v>
      </c>
      <c r="N258" s="12">
        <f t="shared" si="71"/>
        <v>0.70797423061401799</v>
      </c>
      <c r="O258" s="1">
        <f t="shared" si="72"/>
        <v>0.39821029502085492</v>
      </c>
      <c r="P258" s="12">
        <f t="shared" si="73"/>
        <v>0.3465966941898263</v>
      </c>
      <c r="Q258" s="10">
        <f>((9.807*Eingabemaske!$B$5^3)/(L258)^2)*M258*C258*N258</f>
        <v>269679002.83977896</v>
      </c>
      <c r="R258" s="10">
        <f t="shared" si="74"/>
        <v>571.61526154287037</v>
      </c>
      <c r="S258" s="10">
        <f t="shared" si="75"/>
        <v>107388955.28175835</v>
      </c>
      <c r="T258" s="14">
        <f t="shared" si="76"/>
        <v>252.55169763799034</v>
      </c>
      <c r="U258" s="14">
        <f t="shared" si="77"/>
        <v>82.253041444675375</v>
      </c>
      <c r="V258" s="14">
        <f t="shared" si="78"/>
        <v>14.149001865483958</v>
      </c>
      <c r="W258" s="14">
        <f t="shared" si="60"/>
        <v>5.7328875416497196</v>
      </c>
      <c r="X258" s="14">
        <f t="shared" si="61"/>
        <v>252.57029059691064</v>
      </c>
      <c r="Y258" s="14">
        <f t="shared" si="79"/>
        <v>82.42796724024187</v>
      </c>
      <c r="Z258" s="14">
        <f t="shared" si="62"/>
        <v>13.097164928431532</v>
      </c>
      <c r="AA258" s="14">
        <f t="shared" si="63"/>
        <v>4.2743454865946298</v>
      </c>
    </row>
    <row r="259" spans="2:27" x14ac:dyDescent="0.45">
      <c r="B259" s="4">
        <f>Temperaturverlauf!F258-Temperaturverlauf!E258</f>
        <v>5.9449196142532017</v>
      </c>
      <c r="C259" s="4">
        <f t="shared" si="64"/>
        <v>5.9449196142532017</v>
      </c>
      <c r="D259" s="14">
        <f>Temperaturverlauf!E258</f>
        <v>21.015215976481549</v>
      </c>
      <c r="E259">
        <f>Eingabemaske!$B$5</f>
        <v>0.745</v>
      </c>
      <c r="F259">
        <f>IF(Eingabemaske!$B$4="horizontal_Breite",Eingabemaske!$B$6,Eingabemaske!$B$7)</f>
        <v>0.5</v>
      </c>
      <c r="G259" s="4">
        <f>Eingabemaske!B$8/3600*(1/(Eingabemaske!B$11*Eingabemaske!B$10))</f>
        <v>1.7361111111111112E-2</v>
      </c>
      <c r="H259" s="4">
        <f t="shared" si="65"/>
        <v>1.2004618640373381</v>
      </c>
      <c r="I259" s="6">
        <f t="shared" si="66"/>
        <v>1006.176517877127</v>
      </c>
      <c r="J259" s="12">
        <f t="shared" si="67"/>
        <v>2.5937660353489062E-2</v>
      </c>
      <c r="K259" s="8">
        <f t="shared" si="68"/>
        <v>1.8244902564905012E-2</v>
      </c>
      <c r="L259" s="10">
        <f t="shared" si="69"/>
        <v>1.5202629548103125E-5</v>
      </c>
      <c r="M259" s="10">
        <f t="shared" si="70"/>
        <v>3.4090619263443009E-3</v>
      </c>
      <c r="N259" s="12">
        <f t="shared" si="71"/>
        <v>0.70796283473002586</v>
      </c>
      <c r="O259" s="1">
        <f t="shared" si="72"/>
        <v>0.39820774804673198</v>
      </c>
      <c r="P259" s="12">
        <f t="shared" si="73"/>
        <v>0.34659418920682333</v>
      </c>
      <c r="Q259" s="10">
        <f>((9.807*Eingabemaske!$B$5^3)/(L259)^2)*M259*C259*N259</f>
        <v>251743869.97830713</v>
      </c>
      <c r="R259" s="10">
        <f t="shared" si="74"/>
        <v>571.15547019399219</v>
      </c>
      <c r="S259" s="10">
        <f t="shared" si="75"/>
        <v>100246359.54863098</v>
      </c>
      <c r="T259" s="14">
        <f t="shared" si="76"/>
        <v>246.82356631159135</v>
      </c>
      <c r="U259" s="14">
        <f t="shared" si="77"/>
        <v>80.556257307875441</v>
      </c>
      <c r="V259" s="14">
        <f t="shared" si="78"/>
        <v>14.143234303582926</v>
      </c>
      <c r="W259" s="14">
        <f t="shared" ref="W259:W322" si="80">(0.037*R259^0.8*N259)/(1+2.443*R259^(-0.1)*(N259^(2/3)-1))</f>
        <v>5.729359447612131</v>
      </c>
      <c r="X259" s="14">
        <f t="shared" ref="X259:X322" si="81">((SQRT(V259^2+W259^2))^3+T259^3)^(1/3)</f>
        <v>246.84300666800559</v>
      </c>
      <c r="Y259" s="14">
        <f t="shared" si="79"/>
        <v>80.738366428758695</v>
      </c>
      <c r="Z259" s="14">
        <f t="shared" ref="Z259:Z322" si="82">IF(G259=0,T259*J259/E259,X259*J259/F259)</f>
        <v>12.805060135177529</v>
      </c>
      <c r="AA259" s="14">
        <f t="shared" ref="AA259:AA322" si="83">IF(G259=0,U259*J259/E259,Y259*J259/F259)</f>
        <v>4.188328651849373</v>
      </c>
    </row>
    <row r="260" spans="2:27" x14ac:dyDescent="0.45">
      <c r="B260" s="4">
        <f>Temperaturverlauf!F259-Temperaturverlauf!E259</f>
        <v>5.5206312663400041</v>
      </c>
      <c r="C260" s="4">
        <f t="shared" ref="C260:C323" si="84">IF(B260&lt;0,B260*-1,B260)</f>
        <v>5.5206312663400041</v>
      </c>
      <c r="D260" s="14">
        <f>Temperaturverlauf!E259</f>
        <v>21.181768077548242</v>
      </c>
      <c r="E260">
        <f>Eingabemaske!$B$5</f>
        <v>0.745</v>
      </c>
      <c r="F260">
        <f>IF(Eingabemaske!$B$4="horizontal_Breite",Eingabemaske!$B$6,Eingabemaske!$B$7)</f>
        <v>0.5</v>
      </c>
      <c r="G260" s="4">
        <f>Eingabemaske!B$8/3600*(1/(Eingabemaske!B$11*Eingabemaske!B$10))</f>
        <v>1.7361111111111112E-2</v>
      </c>
      <c r="H260" s="4">
        <f t="shared" ref="H260:H323" si="85">1/(0.773330490472441 + 0.00283985410776385*D260 + 4.70956808663608E-09*D260^2)</f>
        <v>1.1997805823230765</v>
      </c>
      <c r="I260" s="6">
        <f t="shared" ref="I260:I323" si="86">1/(0.00099434309240287 + -1.47552070405302E-08*D260 + -3.88577798747135E-10*D260^2)</f>
        <v>1006.1817706294831</v>
      </c>
      <c r="J260" s="12">
        <f t="shared" ref="J260:J323" si="87">0.0243688671328671 + 0.0000746503496503496*D260</f>
        <v>2.5950093526068693E-2</v>
      </c>
      <c r="K260" s="8">
        <f t="shared" ref="K260:K323" si="88">0.0172256351981352 + 0.0000485013986013987*D260</f>
        <v>1.8252980574746749E-2</v>
      </c>
      <c r="L260" s="10">
        <f t="shared" ref="L260:L323" si="89">1/(75096.6870491945 + -483.306616171698*D260 + 1.8979292970075*D260^2)</f>
        <v>1.5218166754506409E-5</v>
      </c>
      <c r="M260" s="10">
        <f t="shared" ref="M260:M323" si="90">1/(272.185875471518 + 1.00695372308461*D260 + -0.0000258090290708686*D260^2)</f>
        <v>3.4071160668198764E-3</v>
      </c>
      <c r="N260" s="12">
        <f t="shared" ref="N260:N323" si="91">L260*H260*I260/J260</f>
        <v>0.70794853089541976</v>
      </c>
      <c r="O260" s="1">
        <f t="shared" ref="O260:O323" si="92">((1+(0.332/N260)^(11/20)))^(-20/11)</f>
        <v>0.39820455109296321</v>
      </c>
      <c r="P260" s="12">
        <f t="shared" ref="P260:P323" si="93">((1+(0.492/N260)^(9/16)))^(-16/9)</f>
        <v>0.34659104496434945</v>
      </c>
      <c r="Q260" s="10">
        <f>((9.807*Eingabemaske!$B$5^3)/(L260)^2)*M260*C260*N260</f>
        <v>233161945.50384039</v>
      </c>
      <c r="R260" s="10">
        <f t="shared" ref="R260:R323" si="94">H260*G260*F260*(1/K260*1000)</f>
        <v>570.57870393733003</v>
      </c>
      <c r="S260" s="10">
        <f t="shared" ref="S260:S323" si="95">Q260*O260</f>
        <v>92846147.841318712</v>
      </c>
      <c r="T260" s="14">
        <f t="shared" ref="T260:T323" si="96">IF(S260&gt;7*10^4,(0.15*S260)^(1/3),(0.766*S260)^(1/5))</f>
        <v>240.59414237699252</v>
      </c>
      <c r="U260" s="14">
        <f t="shared" ref="U260:U323" si="97">(0.825+0.387*(Q260*P260)^(1/6))^2</f>
        <v>78.708920417227532</v>
      </c>
      <c r="V260" s="14">
        <f t="shared" ref="V260:V323" si="98">0.664*SQRT(R260)*N260^(1/3)</f>
        <v>14.135996210649617</v>
      </c>
      <c r="W260" s="14">
        <f t="shared" si="80"/>
        <v>5.724932887327534</v>
      </c>
      <c r="X260" s="14">
        <f t="shared" si="81"/>
        <v>240.61456868277074</v>
      </c>
      <c r="Y260" s="14">
        <f t="shared" ref="Y260:Y323" si="99">((SQRT(V260^2+W260^2))^3+U260^3)^(1/3)</f>
        <v>78.899334321991233</v>
      </c>
      <c r="Z260" s="14">
        <f t="shared" si="82"/>
        <v>12.487941122105159</v>
      </c>
      <c r="AA260" s="14">
        <f t="shared" si="83"/>
        <v>4.094890209600468</v>
      </c>
    </row>
    <row r="261" spans="2:27" x14ac:dyDescent="0.45">
      <c r="B261" s="4">
        <f>Temperaturverlauf!F260-Temperaturverlauf!E260</f>
        <v>5.0855426364420282</v>
      </c>
      <c r="C261" s="4">
        <f t="shared" si="84"/>
        <v>5.0855426364420282</v>
      </c>
      <c r="D261" s="14">
        <f>Temperaturverlauf!E260</f>
        <v>21.379430630917209</v>
      </c>
      <c r="E261">
        <f>Eingabemaske!$B$5</f>
        <v>0.745</v>
      </c>
      <c r="F261">
        <f>IF(Eingabemaske!$B$4="horizontal_Breite",Eingabemaske!$B$6,Eingabemaske!$B$7)</f>
        <v>0.5</v>
      </c>
      <c r="G261" s="4">
        <f>Eingabemaske!B$8/3600*(1/(Eingabemaske!B$11*Eingabemaske!B$10))</f>
        <v>1.7361111111111112E-2</v>
      </c>
      <c r="H261" s="4">
        <f t="shared" si="85"/>
        <v>1.1989730455055632</v>
      </c>
      <c r="I261" s="6">
        <f t="shared" si="86"/>
        <v>1006.1880329420843</v>
      </c>
      <c r="J261" s="12">
        <f t="shared" si="87"/>
        <v>2.5964849104790466E-2</v>
      </c>
      <c r="K261" s="8">
        <f t="shared" si="88"/>
        <v>1.8262567485036268E-2</v>
      </c>
      <c r="L261" s="10">
        <f t="shared" si="89"/>
        <v>1.5236615713128861E-5</v>
      </c>
      <c r="M261" s="10">
        <f t="shared" si="90"/>
        <v>3.4048096401201509E-3</v>
      </c>
      <c r="N261" s="12">
        <f t="shared" si="91"/>
        <v>0.70793156780762223</v>
      </c>
      <c r="O261" s="1">
        <f t="shared" si="92"/>
        <v>0.3982007597092122</v>
      </c>
      <c r="P261" s="12">
        <f t="shared" si="93"/>
        <v>0.34658731609886478</v>
      </c>
      <c r="Q261" s="10">
        <f>((9.807*Eingabemaske!$B$5^3)/(L261)^2)*M261*C261*N261</f>
        <v>214116127.12338802</v>
      </c>
      <c r="R261" s="10">
        <f t="shared" si="94"/>
        <v>569.89534136711279</v>
      </c>
      <c r="S261" s="10">
        <f t="shared" si="95"/>
        <v>85261204.486527368</v>
      </c>
      <c r="T261" s="14">
        <f t="shared" si="96"/>
        <v>233.85549234487658</v>
      </c>
      <c r="U261" s="14">
        <f t="shared" si="97"/>
        <v>76.708062557537332</v>
      </c>
      <c r="V261" s="14">
        <f t="shared" si="98"/>
        <v>14.127415738276875</v>
      </c>
      <c r="W261" s="14">
        <f t="shared" si="80"/>
        <v>5.7196869396235588</v>
      </c>
      <c r="X261" s="14">
        <f t="shared" si="81"/>
        <v>233.8770704685146</v>
      </c>
      <c r="Y261" s="14">
        <f t="shared" si="99"/>
        <v>76.90811080854931</v>
      </c>
      <c r="Z261" s="14">
        <f t="shared" si="82"/>
        <v>12.145165687570856</v>
      </c>
      <c r="AA261" s="14">
        <f t="shared" si="83"/>
        <v>3.993814984156975</v>
      </c>
    </row>
    <row r="262" spans="2:27" x14ac:dyDescent="0.45">
      <c r="B262" s="4">
        <f>Temperaturverlauf!F261-Temperaturverlauf!E261</f>
        <v>4.6433106118322414</v>
      </c>
      <c r="C262" s="4">
        <f t="shared" si="84"/>
        <v>4.6433106118322414</v>
      </c>
      <c r="D262" s="14">
        <f>Temperaturverlauf!E261</f>
        <v>21.604821575497898</v>
      </c>
      <c r="E262">
        <f>Eingabemaske!$B$5</f>
        <v>0.745</v>
      </c>
      <c r="F262">
        <f>IF(Eingabemaske!$B$4="horizontal_Breite",Eingabemaske!$B$6,Eingabemaske!$B$7)</f>
        <v>0.5</v>
      </c>
      <c r="G262" s="4">
        <f>Eingabemaske!B$8/3600*(1/(Eingabemaske!B$11*Eingabemaske!B$10))</f>
        <v>1.7361111111111112E-2</v>
      </c>
      <c r="H262" s="4">
        <f t="shared" si="85"/>
        <v>1.1980535510794283</v>
      </c>
      <c r="I262" s="6">
        <f t="shared" si="86"/>
        <v>1006.1952113484953</v>
      </c>
      <c r="J262" s="12">
        <f t="shared" si="87"/>
        <v>2.5981674617611437E-2</v>
      </c>
      <c r="K262" s="8">
        <f t="shared" si="88"/>
        <v>1.827349926108052E-2</v>
      </c>
      <c r="L262" s="10">
        <f t="shared" si="89"/>
        <v>1.5257665248222211E-5</v>
      </c>
      <c r="M262" s="10">
        <f t="shared" si="90"/>
        <v>3.4021835005078054E-3</v>
      </c>
      <c r="N262" s="12">
        <f t="shared" si="91"/>
        <v>0.70791223693442651</v>
      </c>
      <c r="O262" s="1">
        <f t="shared" si="92"/>
        <v>0.3981964390033173</v>
      </c>
      <c r="P262" s="12">
        <f t="shared" si="93"/>
        <v>0.34658306664749772</v>
      </c>
      <c r="Q262" s="10">
        <f>((9.807*Eingabemaske!$B$5^3)/(L262)^2)*M262*C262*N262</f>
        <v>194802138.04904261</v>
      </c>
      <c r="R262" s="10">
        <f t="shared" si="94"/>
        <v>569.11762000753492</v>
      </c>
      <c r="S262" s="10">
        <f t="shared" si="95"/>
        <v>77569517.681361392</v>
      </c>
      <c r="T262" s="14">
        <f t="shared" si="96"/>
        <v>226.60045802930455</v>
      </c>
      <c r="U262" s="14">
        <f t="shared" si="97"/>
        <v>74.550836742193027</v>
      </c>
      <c r="V262" s="14">
        <f t="shared" si="98"/>
        <v>14.117644286993643</v>
      </c>
      <c r="W262" s="14">
        <f t="shared" si="80"/>
        <v>5.7137149326936756</v>
      </c>
      <c r="X262" s="14">
        <f t="shared" si="81"/>
        <v>226.62338872367741</v>
      </c>
      <c r="Y262" s="14">
        <f t="shared" si="99"/>
        <v>74.762111435654745</v>
      </c>
      <c r="Z262" s="14">
        <f t="shared" si="82"/>
        <v>11.776110293118119</v>
      </c>
      <c r="AA262" s="14">
        <f t="shared" si="83"/>
        <v>3.8848897060935772</v>
      </c>
    </row>
    <row r="263" spans="2:27" x14ac:dyDescent="0.45">
      <c r="B263" s="4">
        <f>Temperaturverlauf!F262-Temperaturverlauf!E262</f>
        <v>4.1978792689551305</v>
      </c>
      <c r="C263" s="4">
        <f t="shared" si="84"/>
        <v>4.1978792689551305</v>
      </c>
      <c r="D263" s="14">
        <f>Temperaturverlauf!E262</f>
        <v>21.854084409738352</v>
      </c>
      <c r="E263">
        <f>Eingabemaske!$B$5</f>
        <v>0.745</v>
      </c>
      <c r="F263">
        <f>IF(Eingabemaske!$B$4="horizontal_Breite",Eingabemaske!$B$6,Eingabemaske!$B$7)</f>
        <v>0.5</v>
      </c>
      <c r="G263" s="4">
        <f>Eingabemaske!B$8/3600*(1/(Eingabemaske!B$11*Eingabemaske!B$10))</f>
        <v>1.7361111111111112E-2</v>
      </c>
      <c r="H263" s="4">
        <f t="shared" si="85"/>
        <v>1.1970383101029913</v>
      </c>
      <c r="I263" s="6">
        <f t="shared" si="86"/>
        <v>1006.203196708758</v>
      </c>
      <c r="J263" s="12">
        <f t="shared" si="87"/>
        <v>2.6000282175342324E-2</v>
      </c>
      <c r="K263" s="8">
        <f t="shared" si="88"/>
        <v>1.8285588857160532E-2</v>
      </c>
      <c r="L263" s="10">
        <f t="shared" si="89"/>
        <v>1.5280959603721066E-5</v>
      </c>
      <c r="M263" s="10">
        <f t="shared" si="90"/>
        <v>3.3992839665699785E-3</v>
      </c>
      <c r="N263" s="12">
        <f t="shared" si="91"/>
        <v>0.70789086647990818</v>
      </c>
      <c r="O263" s="1">
        <f t="shared" si="92"/>
        <v>0.39819166229574959</v>
      </c>
      <c r="P263" s="12">
        <f t="shared" si="93"/>
        <v>0.34657836872444897</v>
      </c>
      <c r="Q263" s="10">
        <f>((9.807*Eingabemaske!$B$5^3)/(L263)^2)*M263*C263*N263</f>
        <v>175423364.86261427</v>
      </c>
      <c r="R263" s="10">
        <f t="shared" si="94"/>
        <v>568.25938908214675</v>
      </c>
      <c r="S263" s="10">
        <f t="shared" si="95"/>
        <v>69852121.260158166</v>
      </c>
      <c r="T263" s="14">
        <f t="shared" si="96"/>
        <v>218.82164881249301</v>
      </c>
      <c r="U263" s="14">
        <f t="shared" si="97"/>
        <v>72.234197992024718</v>
      </c>
      <c r="V263" s="14">
        <f t="shared" si="98"/>
        <v>14.106853592403359</v>
      </c>
      <c r="W263" s="14">
        <f t="shared" si="80"/>
        <v>5.7071225994532364</v>
      </c>
      <c r="X263" s="14">
        <f t="shared" si="81"/>
        <v>218.84617814784576</v>
      </c>
      <c r="Y263" s="14">
        <f t="shared" si="99"/>
        <v>72.458627874093594</v>
      </c>
      <c r="Z263" s="14">
        <f t="shared" si="82"/>
        <v>11.380124769678449</v>
      </c>
      <c r="AA263" s="14">
        <f t="shared" si="83"/>
        <v>3.767889541529116</v>
      </c>
    </row>
    <row r="264" spans="2:27" x14ac:dyDescent="0.45">
      <c r="B264" s="4">
        <f>Temperaturverlauf!F263-Temperaturverlauf!E263</f>
        <v>3.7534045286537712</v>
      </c>
      <c r="C264" s="4">
        <f t="shared" si="84"/>
        <v>3.7534045286537712</v>
      </c>
      <c r="D264" s="14">
        <f>Temperaturverlauf!E263</f>
        <v>22.122954177436011</v>
      </c>
      <c r="E264">
        <f>Eingabemaske!$B$5</f>
        <v>0.745</v>
      </c>
      <c r="F264">
        <f>IF(Eingabemaske!$B$4="horizontal_Breite",Eingabemaske!$B$6,Eingabemaske!$B$7)</f>
        <v>0.5</v>
      </c>
      <c r="G264" s="4">
        <f>Eingabemaske!B$8/3600*(1/(Eingabemaske!B$11*Eingabemaske!B$10))</f>
        <v>1.7361111111111112E-2</v>
      </c>
      <c r="H264" s="4">
        <f t="shared" si="85"/>
        <v>1.1959451368911627</v>
      </c>
      <c r="I264" s="6">
        <f t="shared" si="86"/>
        <v>1006.2118651444217</v>
      </c>
      <c r="J264" s="12">
        <f t="shared" si="87"/>
        <v>2.6020353397511364E-2</v>
      </c>
      <c r="K264" s="8">
        <f t="shared" si="88"/>
        <v>1.82986294169355E-2</v>
      </c>
      <c r="L264" s="10">
        <f t="shared" si="89"/>
        <v>1.5306104214831496E-5</v>
      </c>
      <c r="M264" s="10">
        <f t="shared" si="90"/>
        <v>3.3961619333403555E-3</v>
      </c>
      <c r="N264" s="12">
        <f t="shared" si="91"/>
        <v>0.70786781529208209</v>
      </c>
      <c r="O264" s="1">
        <f t="shared" si="92"/>
        <v>0.39818650976095837</v>
      </c>
      <c r="P264" s="12">
        <f t="shared" si="93"/>
        <v>0.34657330118450791</v>
      </c>
      <c r="Q264" s="10">
        <f>((9.807*Eingabemaske!$B$5^3)/(L264)^2)*M264*C264*N264</f>
        <v>156185816.26839492</v>
      </c>
      <c r="R264" s="10">
        <f t="shared" si="94"/>
        <v>567.33583514031466</v>
      </c>
      <c r="S264" s="10">
        <f t="shared" si="95"/>
        <v>62191085.054078482</v>
      </c>
      <c r="T264" s="14">
        <f t="shared" si="96"/>
        <v>210.51019378503082</v>
      </c>
      <c r="U264" s="14">
        <f t="shared" si="97"/>
        <v>69.754504188288479</v>
      </c>
      <c r="V264" s="14">
        <f t="shared" si="98"/>
        <v>14.09523246996282</v>
      </c>
      <c r="W264" s="14">
        <f t="shared" si="80"/>
        <v>5.7000260234942033</v>
      </c>
      <c r="X264" s="14">
        <f t="shared" si="81"/>
        <v>210.53662782453117</v>
      </c>
      <c r="Y264" s="14">
        <f t="shared" si="99"/>
        <v>69.994457481904632</v>
      </c>
      <c r="Z264" s="14">
        <f t="shared" si="82"/>
        <v>10.956474918229251</v>
      </c>
      <c r="AA264" s="14">
        <f t="shared" si="83"/>
        <v>3.6425610390924836</v>
      </c>
    </row>
    <row r="265" spans="2:27" x14ac:dyDescent="0.45">
      <c r="B265" s="4">
        <f>Temperaturverlauf!F264-Temperaturverlauf!E264</f>
        <v>3.314176197969843</v>
      </c>
      <c r="C265" s="4">
        <f t="shared" si="84"/>
        <v>3.314176197969843</v>
      </c>
      <c r="D265" s="14">
        <f>Temperaturverlauf!E264</f>
        <v>22.406830442320778</v>
      </c>
      <c r="E265">
        <f>Eingabemaske!$B$5</f>
        <v>0.745</v>
      </c>
      <c r="F265">
        <f>IF(Eingabemaske!$B$4="horizontal_Breite",Eingabemaske!$B$6,Eingabemaske!$B$7)</f>
        <v>0.5</v>
      </c>
      <c r="G265" s="4">
        <f>Eingabemaske!B$8/3600*(1/(Eingabemaske!B$11*Eingabemaske!B$10))</f>
        <v>1.7361111111111112E-2</v>
      </c>
      <c r="H265" s="4">
        <f t="shared" si="85"/>
        <v>1.1947931138897654</v>
      </c>
      <c r="I265" s="6">
        <f t="shared" si="86"/>
        <v>1006.2210792891007</v>
      </c>
      <c r="J265" s="12">
        <f t="shared" si="87"/>
        <v>2.6041544859942447E-2</v>
      </c>
      <c r="K265" s="8">
        <f t="shared" si="88"/>
        <v>1.8312397812812152E-2</v>
      </c>
      <c r="L265" s="10">
        <f t="shared" si="89"/>
        <v>1.5332672179823326E-5</v>
      </c>
      <c r="M265" s="10">
        <f t="shared" si="90"/>
        <v>3.3928719136994026E-3</v>
      </c>
      <c r="N265" s="12">
        <f t="shared" si="91"/>
        <v>0.70784346694855316</v>
      </c>
      <c r="O265" s="1">
        <f t="shared" si="92"/>
        <v>0.39818106710821766</v>
      </c>
      <c r="P265" s="12">
        <f t="shared" si="93"/>
        <v>0.34656794832543875</v>
      </c>
      <c r="Q265" s="10">
        <f>((9.807*Eingabemaske!$B$5^3)/(L265)^2)*M265*C265*N265</f>
        <v>137293374.4890289</v>
      </c>
      <c r="R265" s="10">
        <f t="shared" si="94"/>
        <v>566.36318785402284</v>
      </c>
      <c r="S265" s="10">
        <f t="shared" si="95"/>
        <v>54667622.360929675</v>
      </c>
      <c r="T265" s="14">
        <f t="shared" si="96"/>
        <v>201.65414262828082</v>
      </c>
      <c r="U265" s="14">
        <f t="shared" si="97"/>
        <v>67.106999427698227</v>
      </c>
      <c r="V265" s="14">
        <f t="shared" si="98"/>
        <v>14.082983296771125</v>
      </c>
      <c r="W265" s="14">
        <f t="shared" si="80"/>
        <v>5.6925494279235123</v>
      </c>
      <c r="X265" s="14">
        <f t="shared" si="81"/>
        <v>201.68286857283465</v>
      </c>
      <c r="Y265" s="14">
        <f t="shared" si="99"/>
        <v>67.365429729697084</v>
      </c>
      <c r="Z265" s="14">
        <f t="shared" si="82"/>
        <v>10.504266938842701</v>
      </c>
      <c r="AA265" s="14">
        <f t="shared" si="83"/>
        <v>3.5085997206304143</v>
      </c>
    </row>
    <row r="266" spans="2:27" x14ac:dyDescent="0.45">
      <c r="B266" s="4">
        <f>Temperaturverlauf!F265-Temperaturverlauf!E265</f>
        <v>2.884538695561691</v>
      </c>
      <c r="C266" s="4">
        <f t="shared" si="84"/>
        <v>2.884538695561691</v>
      </c>
      <c r="D266" s="14">
        <f>Temperaturverlauf!E265</f>
        <v>22.700856002795106</v>
      </c>
      <c r="E266">
        <f>Eingabemaske!$B$5</f>
        <v>0.745</v>
      </c>
      <c r="F266">
        <f>IF(Eingabemaske!$B$4="horizontal_Breite",Eingabemaske!$B$6,Eingabemaske!$B$7)</f>
        <v>0.5</v>
      </c>
      <c r="G266" s="4">
        <f>Eingabemaske!B$8/3600*(1/(Eingabemaske!B$11*Eingabemaske!B$10))</f>
        <v>1.7361111111111112E-2</v>
      </c>
      <c r="H266" s="4">
        <f t="shared" si="85"/>
        <v>1.193602239547088</v>
      </c>
      <c r="I266" s="6">
        <f t="shared" si="86"/>
        <v>1006.23068989237</v>
      </c>
      <c r="J266" s="12">
        <f t="shared" si="87"/>
        <v>2.6063493970837993E-2</v>
      </c>
      <c r="K266" s="8">
        <f t="shared" si="88"/>
        <v>1.8326658463719718E-2</v>
      </c>
      <c r="L266" s="10">
        <f t="shared" si="89"/>
        <v>1.5360211341379258E-5</v>
      </c>
      <c r="M266" s="10">
        <f t="shared" si="90"/>
        <v>3.3894710314818057E-3</v>
      </c>
      <c r="N266" s="12">
        <f t="shared" si="91"/>
        <v>0.70781822414354878</v>
      </c>
      <c r="O266" s="1">
        <f t="shared" si="92"/>
        <v>0.39817542432939473</v>
      </c>
      <c r="P266" s="12">
        <f t="shared" si="93"/>
        <v>0.34656239865622002</v>
      </c>
      <c r="Q266" s="10">
        <f>((9.807*Eingabemaske!$B$5^3)/(L266)^2)*M266*C266*N266</f>
        <v>118943481.75345099</v>
      </c>
      <c r="R266" s="10">
        <f t="shared" si="94"/>
        <v>565.35841338099851</v>
      </c>
      <c r="S266" s="10">
        <f t="shared" si="95"/>
        <v>47360371.318395965</v>
      </c>
      <c r="T266" s="14">
        <f t="shared" si="96"/>
        <v>192.23632374482287</v>
      </c>
      <c r="U266" s="14">
        <f t="shared" si="97"/>
        <v>64.28511551931534</v>
      </c>
      <c r="V266" s="14">
        <f t="shared" si="98"/>
        <v>14.070318310515345</v>
      </c>
      <c r="W266" s="14">
        <f t="shared" si="80"/>
        <v>5.6848228603764186</v>
      </c>
      <c r="X266" s="14">
        <f t="shared" si="81"/>
        <v>192.26784128247095</v>
      </c>
      <c r="Y266" s="14">
        <f t="shared" si="99"/>
        <v>64.565774437235973</v>
      </c>
      <c r="Z266" s="14">
        <f t="shared" si="82"/>
        <v>10.022343444103436</v>
      </c>
      <c r="AA266" s="14">
        <f t="shared" si="83"/>
        <v>3.3656193455347712</v>
      </c>
    </row>
    <row r="267" spans="2:27" x14ac:dyDescent="0.45">
      <c r="B267" s="4">
        <f>Temperaturverlauf!F266-Temperaturverlauf!E266</f>
        <v>2.4688117762854418</v>
      </c>
      <c r="C267" s="4">
        <f t="shared" si="84"/>
        <v>2.4688117762854418</v>
      </c>
      <c r="D267" s="14">
        <f>Temperaturverlauf!E266</f>
        <v>23</v>
      </c>
      <c r="E267">
        <f>Eingabemaske!$B$5</f>
        <v>0.745</v>
      </c>
      <c r="F267">
        <f>IF(Eingabemaske!$B$4="horizontal_Breite",Eingabemaske!$B$6,Eingabemaske!$B$7)</f>
        <v>0.5</v>
      </c>
      <c r="G267" s="4">
        <f>Eingabemaske!B$8/3600*(1/(Eingabemaske!B$11*Eingabemaske!B$10))</f>
        <v>1.7361111111111112E-2</v>
      </c>
      <c r="H267" s="4">
        <f t="shared" si="85"/>
        <v>1.192393066931797</v>
      </c>
      <c r="I267" s="6">
        <f t="shared" si="86"/>
        <v>1006.2405378004402</v>
      </c>
      <c r="J267" s="12">
        <f t="shared" si="87"/>
        <v>2.6085825174825144E-2</v>
      </c>
      <c r="K267" s="8">
        <f t="shared" si="88"/>
        <v>1.8341167365967369E-2</v>
      </c>
      <c r="L267" s="10">
        <f t="shared" si="89"/>
        <v>1.5388251871107622E-5</v>
      </c>
      <c r="M267" s="10">
        <f t="shared" si="90"/>
        <v>3.3860179885086268E-3</v>
      </c>
      <c r="N267" s="12">
        <f t="shared" si="91"/>
        <v>0.70779250337714583</v>
      </c>
      <c r="O267" s="1">
        <f t="shared" si="92"/>
        <v>0.39816967451369656</v>
      </c>
      <c r="P267" s="12">
        <f t="shared" si="93"/>
        <v>0.34655674373120116</v>
      </c>
      <c r="Q267" s="10">
        <f>((9.807*Eingabemaske!$B$5^3)/(L267)^2)*M267*C267*N267</f>
        <v>101323368.87483384</v>
      </c>
      <c r="R267" s="10">
        <f t="shared" si="94"/>
        <v>564.33890248265641</v>
      </c>
      <c r="S267" s="10">
        <f t="shared" si="95"/>
        <v>40343892.805523805</v>
      </c>
      <c r="T267" s="14">
        <f t="shared" si="96"/>
        <v>182.2313196138343</v>
      </c>
      <c r="U267" s="14">
        <f t="shared" si="97"/>
        <v>61.27947774179318</v>
      </c>
      <c r="V267" s="14">
        <f t="shared" si="98"/>
        <v>14.057455804714957</v>
      </c>
      <c r="W267" s="14">
        <f t="shared" si="80"/>
        <v>5.6769798265207836</v>
      </c>
      <c r="X267" s="14">
        <f t="shared" si="81"/>
        <v>182.26628901955326</v>
      </c>
      <c r="Y267" s="14">
        <f t="shared" si="99"/>
        <v>61.587234950226076</v>
      </c>
      <c r="Z267" s="14">
        <f t="shared" si="82"/>
        <v>9.5091331012564364</v>
      </c>
      <c r="AA267" s="14">
        <f t="shared" si="83"/>
        <v>3.2131076878249565</v>
      </c>
    </row>
    <row r="268" spans="2:27" x14ac:dyDescent="0.45">
      <c r="B268" s="4">
        <f>Temperaturverlauf!F267-Temperaturverlauf!E267</f>
        <v>2.0712125651854265</v>
      </c>
      <c r="C268" s="4">
        <f t="shared" si="84"/>
        <v>2.0712125651854265</v>
      </c>
      <c r="D268" s="14">
        <f>Temperaturverlauf!E267</f>
        <v>23.29914399720489</v>
      </c>
      <c r="E268">
        <f>Eingabemaske!$B$5</f>
        <v>0.745</v>
      </c>
      <c r="F268">
        <f>IF(Eingabemaske!$B$4="horizontal_Breite",Eingabemaske!$B$6,Eingabemaske!$B$7)</f>
        <v>0.5</v>
      </c>
      <c r="G268" s="4">
        <f>Eingabemaske!B$8/3600*(1/(Eingabemaske!B$11*Eingabemaske!B$10))</f>
        <v>1.7361111111111112E-2</v>
      </c>
      <c r="H268" s="4">
        <f t="shared" si="85"/>
        <v>1.191186340533376</v>
      </c>
      <c r="I268" s="6">
        <f t="shared" si="86"/>
        <v>1006.2504563187919</v>
      </c>
      <c r="J268" s="12">
        <f t="shared" si="87"/>
        <v>2.6108156378812291E-2</v>
      </c>
      <c r="K268" s="8">
        <f t="shared" si="88"/>
        <v>1.8355676268215017E-2</v>
      </c>
      <c r="L268" s="10">
        <f t="shared" si="89"/>
        <v>1.5416314235917566E-5</v>
      </c>
      <c r="M268" s="10">
        <f t="shared" si="90"/>
        <v>3.3825720268410571E-3</v>
      </c>
      <c r="N268" s="12">
        <f t="shared" si="91"/>
        <v>0.7077667298355812</v>
      </c>
      <c r="O268" s="1">
        <f t="shared" si="92"/>
        <v>0.39816391270446844</v>
      </c>
      <c r="P268" s="12">
        <f t="shared" si="93"/>
        <v>0.3465510770256669</v>
      </c>
      <c r="Q268" s="10">
        <f>((9.807*Eingabemaske!$B$5^3)/(L268)^2)*M268*C268*N268</f>
        <v>84606894.445651054</v>
      </c>
      <c r="R268" s="10">
        <f t="shared" si="94"/>
        <v>563.32216012787683</v>
      </c>
      <c r="S268" s="10">
        <f t="shared" si="95"/>
        <v>33687412.134254381</v>
      </c>
      <c r="T268" s="14">
        <f t="shared" si="96"/>
        <v>171.60092963539429</v>
      </c>
      <c r="U268" s="14">
        <f t="shared" si="97"/>
        <v>58.076404326950275</v>
      </c>
      <c r="V268" s="14">
        <f t="shared" si="98"/>
        <v>14.044616296040338</v>
      </c>
      <c r="W268" s="14">
        <f t="shared" si="80"/>
        <v>5.6691549216698771</v>
      </c>
      <c r="X268" s="14">
        <f t="shared" si="81"/>
        <v>171.64024871029955</v>
      </c>
      <c r="Y268" s="14">
        <f t="shared" si="99"/>
        <v>58.417748554898779</v>
      </c>
      <c r="Z268" s="14">
        <f t="shared" si="82"/>
        <v>8.9624209084534705</v>
      </c>
      <c r="AA268" s="14">
        <f t="shared" si="83"/>
        <v>3.050359429138866</v>
      </c>
    </row>
    <row r="269" spans="2:27" x14ac:dyDescent="0.45">
      <c r="B269" s="4">
        <f>Temperaturverlauf!F268-Temperaturverlauf!E268</f>
        <v>1.6957801809078106</v>
      </c>
      <c r="C269" s="4">
        <f t="shared" si="84"/>
        <v>1.6957801809078106</v>
      </c>
      <c r="D269" s="14">
        <f>Temperaturverlauf!E268</f>
        <v>23.593169557679222</v>
      </c>
      <c r="E269">
        <f>Eingabemaske!$B$5</f>
        <v>0.745</v>
      </c>
      <c r="F269">
        <f>IF(Eingabemaske!$B$4="horizontal_Breite",Eingabemaske!$B$6,Eingabemaske!$B$7)</f>
        <v>0.5</v>
      </c>
      <c r="G269" s="4">
        <f>Eingabemaske!B$8/3600*(1/(Eingabemaske!B$11*Eingabemaske!B$10))</f>
        <v>1.7361111111111112E-2</v>
      </c>
      <c r="H269" s="4">
        <f t="shared" si="85"/>
        <v>1.1900026381645834</v>
      </c>
      <c r="I269" s="6">
        <f t="shared" si="86"/>
        <v>1006.2602739409607</v>
      </c>
      <c r="J269" s="12">
        <f t="shared" si="87"/>
        <v>2.6130105489707841E-2</v>
      </c>
      <c r="K269" s="8">
        <f t="shared" si="88"/>
        <v>1.8369936919122584E-2</v>
      </c>
      <c r="L269" s="10">
        <f t="shared" si="89"/>
        <v>1.5443917411790891E-5</v>
      </c>
      <c r="M269" s="10">
        <f t="shared" si="90"/>
        <v>3.379191906047001E-3</v>
      </c>
      <c r="N269" s="12">
        <f t="shared" si="91"/>
        <v>0.70774133226914937</v>
      </c>
      <c r="O269" s="1">
        <f t="shared" si="92"/>
        <v>0.39815823475472195</v>
      </c>
      <c r="P269" s="12">
        <f t="shared" si="93"/>
        <v>0.34654549281021046</v>
      </c>
      <c r="Q269" s="10">
        <f>((9.807*Eingabemaske!$B$5^3)/(L269)^2)*M269*C269*N269</f>
        <v>68952024.699692577</v>
      </c>
      <c r="R269" s="10">
        <f t="shared" si="94"/>
        <v>562.32550265821681</v>
      </c>
      <c r="S269" s="10">
        <f t="shared" si="95"/>
        <v>27453816.437193584</v>
      </c>
      <c r="T269" s="14">
        <f t="shared" si="96"/>
        <v>160.28688718650073</v>
      </c>
      <c r="U269" s="14">
        <f t="shared" si="97"/>
        <v>54.655487597340226</v>
      </c>
      <c r="V269" s="14">
        <f t="shared" si="98"/>
        <v>14.032018734267281</v>
      </c>
      <c r="W269" s="14">
        <f t="shared" si="80"/>
        <v>5.661481506033458</v>
      </c>
      <c r="X269" s="14">
        <f t="shared" si="81"/>
        <v>160.3318208435052</v>
      </c>
      <c r="Y269" s="14">
        <f t="shared" si="99"/>
        <v>55.039349788590052</v>
      </c>
      <c r="Z269" s="14">
        <f t="shared" si="82"/>
        <v>8.3789747839954583</v>
      </c>
      <c r="AA269" s="14">
        <f t="shared" si="83"/>
        <v>2.8763680321215741</v>
      </c>
    </row>
    <row r="270" spans="2:27" x14ac:dyDescent="0.45">
      <c r="B270" s="4">
        <f>Temperaturverlauf!F269-Temperaturverlauf!E269</f>
        <v>1.3463041716001172</v>
      </c>
      <c r="C270" s="4">
        <f t="shared" si="84"/>
        <v>1.3463041716001172</v>
      </c>
      <c r="D270" s="14">
        <f>Temperaturverlauf!E269</f>
        <v>23.877045822563989</v>
      </c>
      <c r="E270">
        <f>Eingabemaske!$B$5</f>
        <v>0.745</v>
      </c>
      <c r="F270">
        <f>IF(Eingabemaske!$B$4="horizontal_Breite",Eingabemaske!$B$6,Eingabemaske!$B$7)</f>
        <v>0.5</v>
      </c>
      <c r="G270" s="4">
        <f>Eingabemaske!B$8/3600*(1/(Eingabemaske!B$11*Eingabemaske!B$10))</f>
        <v>1.7361111111111112E-2</v>
      </c>
      <c r="H270" s="4">
        <f t="shared" si="85"/>
        <v>1.1888620242149053</v>
      </c>
      <c r="I270" s="6">
        <f t="shared" si="86"/>
        <v>1006.269817405239</v>
      </c>
      <c r="J270" s="12">
        <f t="shared" si="87"/>
        <v>2.6151296952138924E-2</v>
      </c>
      <c r="K270" s="8">
        <f t="shared" si="88"/>
        <v>1.8383705314999235E-2</v>
      </c>
      <c r="L270" s="10">
        <f t="shared" si="89"/>
        <v>1.5470587199936003E-5</v>
      </c>
      <c r="M270" s="10">
        <f t="shared" si="90"/>
        <v>3.3759349133257554E-3</v>
      </c>
      <c r="N270" s="12">
        <f t="shared" si="91"/>
        <v>0.70771673763592702</v>
      </c>
      <c r="O270" s="1">
        <f t="shared" si="92"/>
        <v>0.39815273612954288</v>
      </c>
      <c r="P270" s="12">
        <f t="shared" si="93"/>
        <v>0.34654008497292121</v>
      </c>
      <c r="Q270" s="10">
        <f>((9.807*Eingabemaske!$B$5^3)/(L270)^2)*M270*C270*N270</f>
        <v>54498948.213314421</v>
      </c>
      <c r="R270" s="10">
        <f t="shared" si="94"/>
        <v>561.36576779587858</v>
      </c>
      <c r="S270" s="10">
        <f t="shared" si="95"/>
        <v>21698905.3473134</v>
      </c>
      <c r="T270" s="14">
        <f t="shared" si="96"/>
        <v>148.19823390826781</v>
      </c>
      <c r="U270" s="14">
        <f t="shared" si="97"/>
        <v>50.985388714172814</v>
      </c>
      <c r="V270" s="14">
        <f t="shared" si="98"/>
        <v>14.019876818926663</v>
      </c>
      <c r="W270" s="14">
        <f t="shared" si="80"/>
        <v>5.6540894640432224</v>
      </c>
      <c r="X270" s="14">
        <f t="shared" si="81"/>
        <v>148.25064721956485</v>
      </c>
      <c r="Y270" s="14">
        <f t="shared" si="99"/>
        <v>51.424580390583749</v>
      </c>
      <c r="Z270" s="14">
        <f t="shared" si="82"/>
        <v>7.7538933975712583</v>
      </c>
      <c r="AA270" s="14">
        <f t="shared" si="83"/>
        <v>2.6896389448665916</v>
      </c>
    </row>
    <row r="271" spans="2:27" x14ac:dyDescent="0.45">
      <c r="B271" s="4">
        <f>Temperaturverlauf!F270-Temperaturverlauf!E270</f>
        <v>1.0262578986391588</v>
      </c>
      <c r="C271" s="4">
        <f t="shared" si="84"/>
        <v>1.0262578986391588</v>
      </c>
      <c r="D271" s="14">
        <f>Temperaturverlauf!E270</f>
        <v>24.145915590261644</v>
      </c>
      <c r="E271">
        <f>Eingabemaske!$B$5</f>
        <v>0.745</v>
      </c>
      <c r="F271">
        <f>IF(Eingabemaske!$B$4="horizontal_Breite",Eingabemaske!$B$6,Eingabemaske!$B$7)</f>
        <v>0.5</v>
      </c>
      <c r="G271" s="4">
        <f>Eingabemaske!B$8/3600*(1/(Eingabemaske!B$11*Eingabemaske!B$10))</f>
        <v>1.7361111111111112E-2</v>
      </c>
      <c r="H271" s="4">
        <f t="shared" si="85"/>
        <v>1.1877837197325114</v>
      </c>
      <c r="I271" s="6">
        <f t="shared" si="86"/>
        <v>1006.2789150187232</v>
      </c>
      <c r="J271" s="12">
        <f t="shared" si="87"/>
        <v>2.6171368174307961E-2</v>
      </c>
      <c r="K271" s="8">
        <f t="shared" si="88"/>
        <v>1.8396745874774207E-2</v>
      </c>
      <c r="L271" s="10">
        <f t="shared" si="89"/>
        <v>1.5495864493123696E-5</v>
      </c>
      <c r="M271" s="10">
        <f t="shared" si="90"/>
        <v>3.3728559221029449E-3</v>
      </c>
      <c r="N271" s="12">
        <f t="shared" si="91"/>
        <v>0.70769336529317461</v>
      </c>
      <c r="O271" s="1">
        <f t="shared" si="92"/>
        <v>0.39814751060659515</v>
      </c>
      <c r="P271" s="12">
        <f t="shared" si="93"/>
        <v>0.34653494574141086</v>
      </c>
      <c r="Q271" s="10">
        <f>((9.807*Eingabemaske!$B$5^3)/(L271)^2)*M271*C271*N271</f>
        <v>41368788.279846407</v>
      </c>
      <c r="R271" s="10">
        <f t="shared" si="94"/>
        <v>560.4590419037379</v>
      </c>
      <c r="S271" s="10">
        <f t="shared" si="95"/>
        <v>16470880.070432136</v>
      </c>
      <c r="T271" s="14">
        <f t="shared" si="96"/>
        <v>135.18733955310702</v>
      </c>
      <c r="U271" s="14">
        <f t="shared" si="97"/>
        <v>47.015834157534712</v>
      </c>
      <c r="V271" s="14">
        <f t="shared" si="98"/>
        <v>14.008395479460352</v>
      </c>
      <c r="W271" s="14">
        <f t="shared" si="80"/>
        <v>5.6471030824845823</v>
      </c>
      <c r="X271" s="14">
        <f t="shared" si="81"/>
        <v>135.25015464629618</v>
      </c>
      <c r="Y271" s="14">
        <f t="shared" si="99"/>
        <v>47.529772289078501</v>
      </c>
      <c r="Z271" s="14">
        <f t="shared" si="82"/>
        <v>7.0793631857606121</v>
      </c>
      <c r="AA271" s="14">
        <f t="shared" si="83"/>
        <v>2.487838339636987</v>
      </c>
    </row>
    <row r="272" spans="2:27" x14ac:dyDescent="0.45">
      <c r="B272" s="4">
        <f>Temperaturverlauf!F271-Temperaturverlauf!E271</f>
        <v>0.73873787378407485</v>
      </c>
      <c r="C272" s="4">
        <f t="shared" si="84"/>
        <v>0.73873787378407485</v>
      </c>
      <c r="D272" s="14">
        <f>Temperaturverlauf!E271</f>
        <v>24.395178424502102</v>
      </c>
      <c r="E272">
        <f>Eingabemaske!$B$5</f>
        <v>0.745</v>
      </c>
      <c r="F272">
        <f>IF(Eingabemaske!$B$4="horizontal_Breite",Eingabemaske!$B$6,Eingabemaske!$B$7)</f>
        <v>0.5</v>
      </c>
      <c r="G272" s="4">
        <f>Eingabemaske!B$8/3600*(1/(Eingabemaske!B$11*Eingabemaske!B$10))</f>
        <v>1.7361111111111112E-2</v>
      </c>
      <c r="H272" s="4">
        <f t="shared" si="85"/>
        <v>1.1867857939917912</v>
      </c>
      <c r="I272" s="6">
        <f t="shared" si="86"/>
        <v>1006.2874001673745</v>
      </c>
      <c r="J272" s="12">
        <f t="shared" si="87"/>
        <v>2.6189975732038847E-2</v>
      </c>
      <c r="K272" s="8">
        <f t="shared" si="88"/>
        <v>1.8408835470854215E-2</v>
      </c>
      <c r="L272" s="10">
        <f t="shared" si="89"/>
        <v>1.551931333672767E-5</v>
      </c>
      <c r="M272" s="10">
        <f t="shared" si="90"/>
        <v>3.3700065123383493E-3</v>
      </c>
      <c r="N272" s="12">
        <f t="shared" si="91"/>
        <v>0.70767162058349242</v>
      </c>
      <c r="O272" s="1">
        <f t="shared" si="92"/>
        <v>0.39814264884054512</v>
      </c>
      <c r="P272" s="12">
        <f t="shared" si="93"/>
        <v>0.34653016427106709</v>
      </c>
      <c r="Q272" s="10">
        <f>((9.807*Eingabemaske!$B$5^3)/(L272)^2)*M272*C272*N272</f>
        <v>29662849.962974764</v>
      </c>
      <c r="R272" s="10">
        <f t="shared" si="94"/>
        <v>559.62040801551132</v>
      </c>
      <c r="S272" s="10">
        <f t="shared" si="95"/>
        <v>11810045.656418439</v>
      </c>
      <c r="T272" s="14">
        <f t="shared" si="96"/>
        <v>120.99876711315255</v>
      </c>
      <c r="U272" s="14">
        <f t="shared" si="97"/>
        <v>42.660514564349391</v>
      </c>
      <c r="V272" s="14">
        <f t="shared" si="98"/>
        <v>13.997767568188971</v>
      </c>
      <c r="W272" s="14">
        <f t="shared" si="80"/>
        <v>5.6406390762352414</v>
      </c>
      <c r="X272" s="14">
        <f t="shared" si="81"/>
        <v>121.07697239440283</v>
      </c>
      <c r="Y272" s="14">
        <f t="shared" si="99"/>
        <v>43.280990828544901</v>
      </c>
      <c r="Z272" s="14">
        <f t="shared" si="82"/>
        <v>6.3420059374362951</v>
      </c>
      <c r="AA272" s="14">
        <f t="shared" si="83"/>
        <v>2.2670561989163738</v>
      </c>
    </row>
    <row r="273" spans="2:27" x14ac:dyDescent="0.45">
      <c r="B273" s="4">
        <f>Temperaturverlauf!F272-Temperaturverlauf!E272</f>
        <v>0.48640984825646427</v>
      </c>
      <c r="C273" s="4">
        <f t="shared" si="84"/>
        <v>0.48640984825646427</v>
      </c>
      <c r="D273" s="14">
        <f>Temperaturverlauf!E272</f>
        <v>24.620569369082791</v>
      </c>
      <c r="E273">
        <f>Eingabemaske!$B$5</f>
        <v>0.745</v>
      </c>
      <c r="F273">
        <f>IF(Eingabemaske!$B$4="horizontal_Breite",Eingabemaske!$B$6,Eingabemaske!$B$7)</f>
        <v>0.5</v>
      </c>
      <c r="G273" s="4">
        <f>Eingabemaske!B$8/3600*(1/(Eingabemaske!B$11*Eingabemaske!B$10))</f>
        <v>1.7361111111111112E-2</v>
      </c>
      <c r="H273" s="4">
        <f t="shared" si="85"/>
        <v>1.1858848813819522</v>
      </c>
      <c r="I273" s="6">
        <f t="shared" si="86"/>
        <v>1006.2951149130679</v>
      </c>
      <c r="J273" s="12">
        <f t="shared" si="87"/>
        <v>2.6206801244859818E-2</v>
      </c>
      <c r="K273" s="8">
        <f t="shared" si="88"/>
        <v>1.8419767246898471E-2</v>
      </c>
      <c r="L273" s="10">
        <f t="shared" si="89"/>
        <v>1.5540528629916015E-5</v>
      </c>
      <c r="M273" s="10">
        <f t="shared" si="90"/>
        <v>3.3674341634210478E-3</v>
      </c>
      <c r="N273" s="12">
        <f t="shared" si="91"/>
        <v>0.70765188777108134</v>
      </c>
      <c r="O273" s="1">
        <f t="shared" si="92"/>
        <v>0.39813823678148141</v>
      </c>
      <c r="P273" s="12">
        <f t="shared" si="93"/>
        <v>0.34652582508976659</v>
      </c>
      <c r="Q273" s="10">
        <f>((9.807*Eingabemaske!$B$5^3)/(L273)^2)*M273*C273*N273</f>
        <v>19462317.8329097</v>
      </c>
      <c r="R273" s="10">
        <f t="shared" si="94"/>
        <v>558.86371729603582</v>
      </c>
      <c r="S273" s="10">
        <f t="shared" si="95"/>
        <v>7748692.9056754503</v>
      </c>
      <c r="T273" s="14">
        <f t="shared" si="96"/>
        <v>105.14127425942699</v>
      </c>
      <c r="U273" s="14">
        <f t="shared" si="97"/>
        <v>37.754154676796134</v>
      </c>
      <c r="V273" s="14">
        <f t="shared" si="98"/>
        <v>13.988170808033908</v>
      </c>
      <c r="W273" s="14">
        <f t="shared" si="80"/>
        <v>5.6348047845936344</v>
      </c>
      <c r="X273" s="14">
        <f t="shared" si="81"/>
        <v>105.24458570516607</v>
      </c>
      <c r="Y273" s="14">
        <f t="shared" si="99"/>
        <v>38.539728105839437</v>
      </c>
      <c r="Z273" s="14">
        <f t="shared" si="82"/>
        <v>5.5162478793458041</v>
      </c>
      <c r="AA273" s="14">
        <f t="shared" si="83"/>
        <v>2.0200059890013438</v>
      </c>
    </row>
    <row r="274" spans="2:27" x14ac:dyDescent="0.45">
      <c r="B274" s="4">
        <f>Temperaturverlauf!F273-Temperaturverlauf!E273</f>
        <v>0.27146204026291798</v>
      </c>
      <c r="C274" s="4">
        <f t="shared" si="84"/>
        <v>0.27146204026291798</v>
      </c>
      <c r="D274" s="14">
        <f>Temperaturverlauf!E273</f>
        <v>24.818231922451758</v>
      </c>
      <c r="E274">
        <f>Eingabemaske!$B$5</f>
        <v>0.745</v>
      </c>
      <c r="F274">
        <f>IF(Eingabemaske!$B$4="horizontal_Breite",Eingabemaske!$B$6,Eingabemaske!$B$7)</f>
        <v>0.5</v>
      </c>
      <c r="G274" s="4">
        <f>Eingabemaske!B$8/3600*(1/(Eingabemaske!B$11*Eingabemaske!B$10))</f>
        <v>1.7361111111111112E-2</v>
      </c>
      <c r="H274" s="4">
        <f t="shared" si="85"/>
        <v>1.1850959266701611</v>
      </c>
      <c r="I274" s="6">
        <f t="shared" si="86"/>
        <v>1006.3019135652381</v>
      </c>
      <c r="J274" s="12">
        <f t="shared" si="87"/>
        <v>2.6221556823581595E-2</v>
      </c>
      <c r="K274" s="8">
        <f t="shared" si="88"/>
        <v>1.842935415718799E-2</v>
      </c>
      <c r="L274" s="10">
        <f t="shared" si="89"/>
        <v>1.5559143317581572E-5</v>
      </c>
      <c r="M274" s="10">
        <f t="shared" si="90"/>
        <v>3.3651815282772228E-3</v>
      </c>
      <c r="N274" s="12">
        <f t="shared" si="91"/>
        <v>0.70763452241908087</v>
      </c>
      <c r="O274" s="1">
        <f t="shared" si="92"/>
        <v>0.39813435396777624</v>
      </c>
      <c r="P274" s="12">
        <f t="shared" si="93"/>
        <v>0.3465220064191491</v>
      </c>
      <c r="Q274" s="10">
        <f>((9.807*Eingabemaske!$B$5^3)/(L274)^2)*M274*C274*N274</f>
        <v>10828299.228617834</v>
      </c>
      <c r="R274" s="10">
        <f t="shared" si="94"/>
        <v>558.20138580985372</v>
      </c>
      <c r="S274" s="10">
        <f t="shared" si="95"/>
        <v>4311117.9179555308</v>
      </c>
      <c r="T274" s="14">
        <f t="shared" si="96"/>
        <v>86.475627142255107</v>
      </c>
      <c r="U274" s="14">
        <f t="shared" si="97"/>
        <v>31.913565917454541</v>
      </c>
      <c r="V274" s="14">
        <f t="shared" si="98"/>
        <v>13.979765030008753</v>
      </c>
      <c r="W274" s="14">
        <f t="shared" si="80"/>
        <v>5.6296965557641911</v>
      </c>
      <c r="X274" s="14">
        <f t="shared" si="81"/>
        <v>86.627937923712906</v>
      </c>
      <c r="Y274" s="14">
        <f t="shared" si="99"/>
        <v>32.996684261091801</v>
      </c>
      <c r="Z274" s="14">
        <f t="shared" si="82"/>
        <v>4.5430387935526744</v>
      </c>
      <c r="AA274" s="14">
        <f t="shared" si="83"/>
        <v>1.7304488626839982</v>
      </c>
    </row>
    <row r="275" spans="2:27" x14ac:dyDescent="0.45">
      <c r="B275" s="4">
        <f>Temperaturverlauf!F274-Temperaturverlauf!E274</f>
        <v>9.5564691500786836E-2</v>
      </c>
      <c r="C275" s="4">
        <f t="shared" si="84"/>
        <v>9.5564691500786836E-2</v>
      </c>
      <c r="D275" s="14">
        <f>Temperaturverlauf!E274</f>
        <v>24.984784023518451</v>
      </c>
      <c r="E275">
        <f>Eingabemaske!$B$5</f>
        <v>0.745</v>
      </c>
      <c r="F275">
        <f>IF(Eingabemaske!$B$4="horizontal_Breite",Eingabemaske!$B$6,Eingabemaske!$B$7)</f>
        <v>0.5</v>
      </c>
      <c r="G275" s="4">
        <f>Eingabemaske!B$8/3600*(1/(Eingabemaske!B$11*Eingabemaske!B$10))</f>
        <v>1.7361111111111112E-2</v>
      </c>
      <c r="H275" s="4">
        <f t="shared" si="85"/>
        <v>1.1844319609823428</v>
      </c>
      <c r="I275" s="6">
        <f t="shared" si="86"/>
        <v>1006.3076661067656</v>
      </c>
      <c r="J275" s="12">
        <f t="shared" si="87"/>
        <v>2.6233989996161222E-2</v>
      </c>
      <c r="K275" s="8">
        <f t="shared" si="88"/>
        <v>1.8437432167029727E-2</v>
      </c>
      <c r="L275" s="10">
        <f t="shared" si="89"/>
        <v>1.5574834932718724E-5</v>
      </c>
      <c r="M275" s="10">
        <f t="shared" si="90"/>
        <v>3.3632857952779318E-3</v>
      </c>
      <c r="N275" s="12">
        <f t="shared" si="91"/>
        <v>0.70761984344142692</v>
      </c>
      <c r="O275" s="1">
        <f t="shared" si="92"/>
        <v>0.3981310717457433</v>
      </c>
      <c r="P275" s="12">
        <f t="shared" si="93"/>
        <v>0.34651877842393108</v>
      </c>
      <c r="Q275" s="10">
        <f>((9.807*Eingabemaske!$B$5^3)/(L275)^2)*M275*C275*N275</f>
        <v>3802063.1571235275</v>
      </c>
      <c r="R275" s="10">
        <f t="shared" si="94"/>
        <v>557.64421780319935</v>
      </c>
      <c r="S275" s="10">
        <f t="shared" si="95"/>
        <v>1513719.4795905943</v>
      </c>
      <c r="T275" s="14">
        <f t="shared" si="96"/>
        <v>61.006890016198767</v>
      </c>
      <c r="U275" s="14">
        <f t="shared" si="97"/>
        <v>23.785057279840494</v>
      </c>
      <c r="V275" s="14">
        <f t="shared" si="98"/>
        <v>13.972689729189925</v>
      </c>
      <c r="W275" s="14">
        <f t="shared" si="80"/>
        <v>5.6253983322685208</v>
      </c>
      <c r="X275" s="14">
        <f t="shared" si="81"/>
        <v>61.311435699335647</v>
      </c>
      <c r="Y275" s="14">
        <f t="shared" si="99"/>
        <v>25.648782930908123</v>
      </c>
      <c r="Z275" s="14">
        <f t="shared" si="82"/>
        <v>3.2168871815733069</v>
      </c>
      <c r="AA275" s="14">
        <f t="shared" si="83"/>
        <v>1.3457398296463088</v>
      </c>
    </row>
    <row r="276" spans="2:27" x14ac:dyDescent="0.45">
      <c r="B276" s="4">
        <f>Temperaturverlauf!F275-Temperaturverlauf!E275</f>
        <v>0.8396989440130973</v>
      </c>
      <c r="C276" s="4">
        <f t="shared" si="84"/>
        <v>0.8396989440130973</v>
      </c>
      <c r="D276" s="14">
        <f>Temperaturverlauf!E275</f>
        <v>25.117375919656649</v>
      </c>
      <c r="E276">
        <f>Eingabemaske!$B$5</f>
        <v>0.745</v>
      </c>
      <c r="F276">
        <f>IF(Eingabemaske!$B$4="horizontal_Breite",Eingabemaske!$B$6,Eingabemaske!$B$7)</f>
        <v>0.5</v>
      </c>
      <c r="G276" s="4">
        <f>Eingabemaske!B$8/3600*(1/(Eingabemaske!B$11*Eingabemaske!B$10))</f>
        <v>1.7361111111111112E-2</v>
      </c>
      <c r="H276" s="4">
        <f t="shared" si="85"/>
        <v>1.1839039102281776</v>
      </c>
      <c r="I276" s="6">
        <f t="shared" si="86"/>
        <v>1006.3122613518673</v>
      </c>
      <c r="J276" s="12">
        <f t="shared" si="87"/>
        <v>2.6243888027568742E-2</v>
      </c>
      <c r="K276" s="8">
        <f t="shared" si="88"/>
        <v>1.8443863059435638E-2</v>
      </c>
      <c r="L276" s="10">
        <f t="shared" si="89"/>
        <v>1.558733136160235E-5</v>
      </c>
      <c r="M276" s="10">
        <f t="shared" si="90"/>
        <v>3.3617781427707346E-3</v>
      </c>
      <c r="N276" s="12">
        <f t="shared" si="91"/>
        <v>0.70760812518963601</v>
      </c>
      <c r="O276" s="1">
        <f t="shared" si="92"/>
        <v>0.39812845149689668</v>
      </c>
      <c r="P276" s="12">
        <f t="shared" si="93"/>
        <v>0.34651620146871043</v>
      </c>
      <c r="Q276" s="10">
        <f>((9.807*Eingabemaske!$B$5^3)/(L276)^2)*M276*C276*N276</f>
        <v>33338566.736705013</v>
      </c>
      <c r="R276" s="10">
        <f t="shared" si="94"/>
        <v>557.20125616079133</v>
      </c>
      <c r="S276" s="10">
        <f t="shared" si="95"/>
        <v>13273031.950010315</v>
      </c>
      <c r="T276" s="14">
        <f t="shared" si="96"/>
        <v>125.80188047512304</v>
      </c>
      <c r="U276" s="14">
        <f t="shared" si="97"/>
        <v>44.138169967981135</v>
      </c>
      <c r="V276" s="14">
        <f t="shared" si="98"/>
        <v>13.967061962278105</v>
      </c>
      <c r="W276" s="14">
        <f t="shared" si="80"/>
        <v>5.6219804460154217</v>
      </c>
      <c r="X276" s="14">
        <f t="shared" si="81"/>
        <v>125.87372473041431</v>
      </c>
      <c r="Y276" s="14">
        <f t="shared" si="99"/>
        <v>44.714573360079285</v>
      </c>
      <c r="Z276" s="14">
        <f t="shared" si="82"/>
        <v>6.6068318748760069</v>
      </c>
      <c r="AA276" s="14">
        <f t="shared" si="83"/>
        <v>2.3469685129248581</v>
      </c>
    </row>
    <row r="277" spans="2:27" x14ac:dyDescent="0.45">
      <c r="B277" s="4">
        <f>Temperaturverlauf!F276-Temperaturverlauf!E276</f>
        <v>1.5921470232388195</v>
      </c>
      <c r="C277" s="4">
        <f t="shared" si="84"/>
        <v>1.5921470232388195</v>
      </c>
      <c r="D277" s="14">
        <f>Temperaturverlauf!E276</f>
        <v>25.213738926762012</v>
      </c>
      <c r="E277">
        <f>Eingabemaske!$B$5</f>
        <v>0.745</v>
      </c>
      <c r="F277">
        <f>IF(Eingabemaske!$B$4="horizontal_Breite",Eingabemaske!$B$6,Eingabemaske!$B$7)</f>
        <v>0.5</v>
      </c>
      <c r="G277" s="4">
        <f>Eingabemaske!B$8/3600*(1/(Eingabemaske!B$11*Eingabemaske!B$10))</f>
        <v>1.7361111111111112E-2</v>
      </c>
      <c r="H277" s="4">
        <f t="shared" si="85"/>
        <v>1.1835204371860797</v>
      </c>
      <c r="I277" s="6">
        <f t="shared" si="86"/>
        <v>1006.3156097183145</v>
      </c>
      <c r="J277" s="12">
        <f t="shared" si="87"/>
        <v>2.6251081559742515E-2</v>
      </c>
      <c r="K277" s="8">
        <f t="shared" si="88"/>
        <v>1.8448536800053685E-2</v>
      </c>
      <c r="L277" s="10">
        <f t="shared" si="89"/>
        <v>1.5596415719712026E-5</v>
      </c>
      <c r="M277" s="10">
        <f t="shared" si="90"/>
        <v>3.3606832896043489E-3</v>
      </c>
      <c r="N277" s="12">
        <f t="shared" si="91"/>
        <v>0.70759959002574047</v>
      </c>
      <c r="O277" s="1">
        <f t="shared" si="92"/>
        <v>0.39812654297396294</v>
      </c>
      <c r="P277" s="12">
        <f t="shared" si="93"/>
        <v>0.34651432448172326</v>
      </c>
      <c r="Q277" s="10">
        <f>((9.807*Eingabemaske!$B$5^3)/(L277)^2)*M277*C277*N277</f>
        <v>63118070.836422421</v>
      </c>
      <c r="R277" s="10">
        <f t="shared" si="94"/>
        <v>556.87966029366999</v>
      </c>
      <c r="S277" s="10">
        <f t="shared" si="95"/>
        <v>25128979.341290567</v>
      </c>
      <c r="T277" s="14">
        <f t="shared" si="96"/>
        <v>155.62834633673469</v>
      </c>
      <c r="U277" s="14">
        <f t="shared" si="97"/>
        <v>53.242934060131837</v>
      </c>
      <c r="V277" s="14">
        <f t="shared" si="98"/>
        <v>13.962974604973621</v>
      </c>
      <c r="W277" s="14">
        <f t="shared" si="80"/>
        <v>5.6194986285585005</v>
      </c>
      <c r="X277" s="14">
        <f t="shared" si="81"/>
        <v>155.67525981377426</v>
      </c>
      <c r="Y277" s="14">
        <f t="shared" si="99"/>
        <v>53.640894514710688</v>
      </c>
      <c r="Z277" s="14">
        <f t="shared" si="82"/>
        <v>8.1732878844109891</v>
      </c>
      <c r="AA277" s="14">
        <f t="shared" si="83"/>
        <v>2.8162629936864305</v>
      </c>
    </row>
    <row r="278" spans="2:27" x14ac:dyDescent="0.45">
      <c r="B278" s="4">
        <f>Temperaturverlauf!F277-Temperaturverlauf!E277</f>
        <v>2.3515950719009453</v>
      </c>
      <c r="C278" s="4">
        <f t="shared" si="84"/>
        <v>2.3515950719009453</v>
      </c>
      <c r="D278" s="14">
        <f>Temperaturverlauf!E277</f>
        <v>25.272224247066092</v>
      </c>
      <c r="E278">
        <f>Eingabemaske!$B$5</f>
        <v>0.745</v>
      </c>
      <c r="F278">
        <f>IF(Eingabemaske!$B$4="horizontal_Breite",Eingabemaske!$B$6,Eingabemaske!$B$7)</f>
        <v>0.5</v>
      </c>
      <c r="G278" s="4">
        <f>Eingabemaske!B$8/3600*(1/(Eingabemaske!B$11*Eingabemaske!B$10))</f>
        <v>1.7361111111111112E-2</v>
      </c>
      <c r="H278" s="4">
        <f t="shared" si="85"/>
        <v>1.1832878180613031</v>
      </c>
      <c r="I278" s="6">
        <f t="shared" si="86"/>
        <v>1006.3176455072161</v>
      </c>
      <c r="J278" s="12">
        <f t="shared" si="87"/>
        <v>2.6255447509352627E-2</v>
      </c>
      <c r="K278" s="8">
        <f t="shared" si="88"/>
        <v>1.8451373419886084E-2</v>
      </c>
      <c r="L278" s="10">
        <f t="shared" si="89"/>
        <v>1.5601930244224839E-5</v>
      </c>
      <c r="M278" s="10">
        <f t="shared" si="90"/>
        <v>3.3600191438755166E-3</v>
      </c>
      <c r="N278" s="12">
        <f t="shared" si="91"/>
        <v>0.70759440187142264</v>
      </c>
      <c r="O278" s="1">
        <f t="shared" si="92"/>
        <v>0.39812538285550447</v>
      </c>
      <c r="P278" s="12">
        <f t="shared" si="93"/>
        <v>0.3465131835335763</v>
      </c>
      <c r="Q278" s="10">
        <f>((9.807*Eingabemaske!$B$5^3)/(L278)^2)*M278*C278*N278</f>
        <v>93140166.805416867</v>
      </c>
      <c r="R278" s="10">
        <f t="shared" si="94"/>
        <v>556.68461144594153</v>
      </c>
      <c r="S278" s="10">
        <f t="shared" si="95"/>
        <v>37081464.568632141</v>
      </c>
      <c r="T278" s="14">
        <f t="shared" si="96"/>
        <v>177.18055017902705</v>
      </c>
      <c r="U278" s="14">
        <f t="shared" si="97"/>
        <v>59.758654832545375</v>
      </c>
      <c r="V278" s="14">
        <f t="shared" si="98"/>
        <v>13.960494983151902</v>
      </c>
      <c r="W278" s="14">
        <f t="shared" si="80"/>
        <v>5.6179932396978511</v>
      </c>
      <c r="X278" s="14">
        <f t="shared" si="81"/>
        <v>177.21672758110159</v>
      </c>
      <c r="Y278" s="14">
        <f t="shared" si="99"/>
        <v>60.075071241006299</v>
      </c>
      <c r="Z278" s="14">
        <f t="shared" si="82"/>
        <v>9.305808977569713</v>
      </c>
      <c r="AA278" s="14">
        <f t="shared" si="83"/>
        <v>3.1545957591777207</v>
      </c>
    </row>
    <row r="279" spans="2:27" x14ac:dyDescent="0.45">
      <c r="B279" s="4">
        <f>Temperaturverlauf!F278-Temperaturverlauf!E278</f>
        <v>3.1171165741060989</v>
      </c>
      <c r="C279" s="4">
        <f t="shared" si="84"/>
        <v>3.1171165741060989</v>
      </c>
      <c r="D279" s="14">
        <f>Temperaturverlauf!E278</f>
        <v>25.291831180523292</v>
      </c>
      <c r="E279">
        <f>Eingabemaske!$B$5</f>
        <v>0.745</v>
      </c>
      <c r="F279">
        <f>IF(Eingabemaske!$B$4="horizontal_Breite",Eingabemaske!$B$6,Eingabemaske!$B$7)</f>
        <v>0.5</v>
      </c>
      <c r="G279" s="4">
        <f>Eingabemaske!B$8/3600*(1/(Eingabemaske!B$11*Eingabemaske!B$10))</f>
        <v>1.7361111111111112E-2</v>
      </c>
      <c r="H279" s="4">
        <f t="shared" si="85"/>
        <v>1.1832098540291516</v>
      </c>
      <c r="I279" s="6">
        <f t="shared" si="86"/>
        <v>1006.3183286003974</v>
      </c>
      <c r="J279" s="12">
        <f t="shared" si="87"/>
        <v>2.6256911173790781E-2</v>
      </c>
      <c r="K279" s="8">
        <f t="shared" si="88"/>
        <v>1.8452324383581045E-2</v>
      </c>
      <c r="L279" s="10">
        <f t="shared" si="89"/>
        <v>1.5603779128447475E-5</v>
      </c>
      <c r="M279" s="10">
        <f t="shared" si="90"/>
        <v>3.3597965512822126E-3</v>
      </c>
      <c r="N279" s="12">
        <f t="shared" si="91"/>
        <v>0.70759266120187658</v>
      </c>
      <c r="O279" s="1">
        <f t="shared" si="92"/>
        <v>0.39812499362419401</v>
      </c>
      <c r="P279" s="12">
        <f t="shared" si="93"/>
        <v>0.34651280073423346</v>
      </c>
      <c r="Q279" s="10">
        <f>((9.807*Eingabemaske!$B$5^3)/(L279)^2)*M279*C279*N279</f>
        <v>123422616.59798846</v>
      </c>
      <c r="R279" s="10">
        <f t="shared" si="94"/>
        <v>556.61924526537894</v>
      </c>
      <c r="S279" s="10">
        <f t="shared" si="95"/>
        <v>49137628.446155496</v>
      </c>
      <c r="T279" s="14">
        <f t="shared" si="96"/>
        <v>194.61149267471274</v>
      </c>
      <c r="U279" s="14">
        <f t="shared" si="97"/>
        <v>64.99711519421794</v>
      </c>
      <c r="V279" s="14">
        <f t="shared" si="98"/>
        <v>13.959663888140863</v>
      </c>
      <c r="W279" s="14">
        <f t="shared" si="80"/>
        <v>5.6174887159794276</v>
      </c>
      <c r="X279" s="14">
        <f t="shared" si="81"/>
        <v>194.64147540675106</v>
      </c>
      <c r="Y279" s="14">
        <f t="shared" si="99"/>
        <v>65.26484654527556</v>
      </c>
      <c r="Z279" s="14">
        <f t="shared" si="82"/>
        <v>10.221367860981291</v>
      </c>
      <c r="AA279" s="14">
        <f t="shared" si="83"/>
        <v>3.4273065570207732</v>
      </c>
    </row>
    <row r="280" spans="2:27" x14ac:dyDescent="0.45">
      <c r="B280" s="4">
        <f>Temperaturverlauf!F279-Temperaturverlauf!E279</f>
        <v>3.887517506966752</v>
      </c>
      <c r="C280" s="4">
        <f t="shared" si="84"/>
        <v>3.887517506966752</v>
      </c>
      <c r="D280" s="14">
        <f>Temperaturverlauf!E279</f>
        <v>25.272224247066092</v>
      </c>
      <c r="E280">
        <f>Eingabemaske!$B$5</f>
        <v>0.745</v>
      </c>
      <c r="F280">
        <f>IF(Eingabemaske!$B$4="horizontal_Breite",Eingabemaske!$B$6,Eingabemaske!$B$7)</f>
        <v>0.5</v>
      </c>
      <c r="G280" s="4">
        <f>Eingabemaske!B$8/3600*(1/(Eingabemaske!B$11*Eingabemaske!B$10))</f>
        <v>1.7361111111111112E-2</v>
      </c>
      <c r="H280" s="4">
        <f t="shared" si="85"/>
        <v>1.1832878180613031</v>
      </c>
      <c r="I280" s="6">
        <f t="shared" si="86"/>
        <v>1006.3176455072161</v>
      </c>
      <c r="J280" s="12">
        <f t="shared" si="87"/>
        <v>2.6255447509352627E-2</v>
      </c>
      <c r="K280" s="8">
        <f t="shared" si="88"/>
        <v>1.8451373419886084E-2</v>
      </c>
      <c r="L280" s="10">
        <f t="shared" si="89"/>
        <v>1.5601930244224839E-5</v>
      </c>
      <c r="M280" s="10">
        <f t="shared" si="90"/>
        <v>3.3600191438755166E-3</v>
      </c>
      <c r="N280" s="12">
        <f t="shared" si="91"/>
        <v>0.70759440187142264</v>
      </c>
      <c r="O280" s="1">
        <f t="shared" si="92"/>
        <v>0.39812538285550447</v>
      </c>
      <c r="P280" s="12">
        <f t="shared" si="93"/>
        <v>0.3465131835335763</v>
      </c>
      <c r="Q280" s="10">
        <f>((9.807*Eingabemaske!$B$5^3)/(L280)^2)*M280*C280*N280</f>
        <v>153973799.90474543</v>
      </c>
      <c r="R280" s="10">
        <f t="shared" si="94"/>
        <v>556.68461144594153</v>
      </c>
      <c r="S280" s="10">
        <f t="shared" si="95"/>
        <v>61300878.036793612</v>
      </c>
      <c r="T280" s="14">
        <f t="shared" si="96"/>
        <v>209.50094424888334</v>
      </c>
      <c r="U280" s="14">
        <f t="shared" si="97"/>
        <v>69.452662356494017</v>
      </c>
      <c r="V280" s="14">
        <f t="shared" si="98"/>
        <v>13.960494983151902</v>
      </c>
      <c r="W280" s="14">
        <f t="shared" si="80"/>
        <v>5.6179932396978511</v>
      </c>
      <c r="X280" s="14">
        <f t="shared" si="81"/>
        <v>209.52682235728795</v>
      </c>
      <c r="Y280" s="14">
        <f t="shared" si="99"/>
        <v>69.687362614422526</v>
      </c>
      <c r="Z280" s="14">
        <f t="shared" si="82"/>
        <v>11.002440972406452</v>
      </c>
      <c r="AA280" s="14">
        <f t="shared" si="83"/>
        <v>3.6593457823763864</v>
      </c>
    </row>
    <row r="281" spans="2:27" x14ac:dyDescent="0.45">
      <c r="B281" s="4">
        <f>Temperaturverlauf!F280-Temperaturverlauf!E280</f>
        <v>4.6611926946202367</v>
      </c>
      <c r="C281" s="4">
        <f t="shared" si="84"/>
        <v>4.6611926946202367</v>
      </c>
      <c r="D281" s="14">
        <f>Temperaturverlauf!E280</f>
        <v>25.213738926762012</v>
      </c>
      <c r="E281">
        <f>Eingabemaske!$B$5</f>
        <v>0.745</v>
      </c>
      <c r="F281">
        <f>IF(Eingabemaske!$B$4="horizontal_Breite",Eingabemaske!$B$6,Eingabemaske!$B$7)</f>
        <v>0.5</v>
      </c>
      <c r="G281" s="4">
        <f>Eingabemaske!B$8/3600*(1/(Eingabemaske!B$11*Eingabemaske!B$10))</f>
        <v>1.7361111111111112E-2</v>
      </c>
      <c r="H281" s="4">
        <f t="shared" si="85"/>
        <v>1.1835204371860797</v>
      </c>
      <c r="I281" s="6">
        <f t="shared" si="86"/>
        <v>1006.3156097183145</v>
      </c>
      <c r="J281" s="12">
        <f t="shared" si="87"/>
        <v>2.6251081559742515E-2</v>
      </c>
      <c r="K281" s="8">
        <f t="shared" si="88"/>
        <v>1.8448536800053685E-2</v>
      </c>
      <c r="L281" s="10">
        <f t="shared" si="89"/>
        <v>1.5596415719712026E-5</v>
      </c>
      <c r="M281" s="10">
        <f t="shared" si="90"/>
        <v>3.3606832896043489E-3</v>
      </c>
      <c r="N281" s="12">
        <f t="shared" si="91"/>
        <v>0.70759959002574047</v>
      </c>
      <c r="O281" s="1">
        <f t="shared" si="92"/>
        <v>0.39812654297396294</v>
      </c>
      <c r="P281" s="12">
        <f t="shared" si="93"/>
        <v>0.34651432448172326</v>
      </c>
      <c r="Q281" s="10">
        <f>((9.807*Eingabemaske!$B$5^3)/(L281)^2)*M281*C281*N281</f>
        <v>184785378.72888666</v>
      </c>
      <c r="R281" s="10">
        <f t="shared" si="94"/>
        <v>556.87966029366999</v>
      </c>
      <c r="S281" s="10">
        <f t="shared" si="95"/>
        <v>73567964.025466114</v>
      </c>
      <c r="T281" s="14">
        <f t="shared" si="96"/>
        <v>222.63494472001597</v>
      </c>
      <c r="U281" s="14">
        <f t="shared" si="97"/>
        <v>73.369851104507944</v>
      </c>
      <c r="V281" s="14">
        <f t="shared" si="98"/>
        <v>13.962974604973621</v>
      </c>
      <c r="W281" s="14">
        <f t="shared" si="80"/>
        <v>5.6194986285585005</v>
      </c>
      <c r="X281" s="14">
        <f t="shared" si="81"/>
        <v>222.65787316213681</v>
      </c>
      <c r="Y281" s="14">
        <f t="shared" si="99"/>
        <v>73.580386464187825</v>
      </c>
      <c r="Z281" s="14">
        <f t="shared" si="82"/>
        <v>11.690019976596115</v>
      </c>
      <c r="AA281" s="14">
        <f t="shared" si="83"/>
        <v>3.8631294525375375</v>
      </c>
    </row>
    <row r="282" spans="2:27" x14ac:dyDescent="0.45">
      <c r="B282" s="4">
        <f>Temperaturverlauf!F281-Temperaturverlauf!E281</f>
        <v>5.4360890161979896</v>
      </c>
      <c r="C282" s="4">
        <f t="shared" si="84"/>
        <v>5.4360890161979896</v>
      </c>
      <c r="D282" s="14">
        <f>Temperaturverlauf!E281</f>
        <v>25.117375919656652</v>
      </c>
      <c r="E282">
        <f>Eingabemaske!$B$5</f>
        <v>0.745</v>
      </c>
      <c r="F282">
        <f>IF(Eingabemaske!$B$4="horizontal_Breite",Eingabemaske!$B$6,Eingabemaske!$B$7)</f>
        <v>0.5</v>
      </c>
      <c r="G282" s="4">
        <f>Eingabemaske!B$8/3600*(1/(Eingabemaske!B$11*Eingabemaske!B$10))</f>
        <v>1.7361111111111112E-2</v>
      </c>
      <c r="H282" s="4">
        <f t="shared" si="85"/>
        <v>1.1839039102281776</v>
      </c>
      <c r="I282" s="6">
        <f t="shared" si="86"/>
        <v>1006.3122613518673</v>
      </c>
      <c r="J282" s="12">
        <f t="shared" si="87"/>
        <v>2.6243888027568742E-2</v>
      </c>
      <c r="K282" s="8">
        <f t="shared" si="88"/>
        <v>1.8443863059435638E-2</v>
      </c>
      <c r="L282" s="10">
        <f t="shared" si="89"/>
        <v>1.5587331361602353E-5</v>
      </c>
      <c r="M282" s="10">
        <f t="shared" si="90"/>
        <v>3.3617781427707342E-3</v>
      </c>
      <c r="N282" s="12">
        <f t="shared" si="91"/>
        <v>0.70760812518963612</v>
      </c>
      <c r="O282" s="1">
        <f t="shared" si="92"/>
        <v>0.39812845149689668</v>
      </c>
      <c r="P282" s="12">
        <f t="shared" si="93"/>
        <v>0.34651620146871043</v>
      </c>
      <c r="Q282" s="10">
        <f>((9.807*Eingabemaske!$B$5^3)/(L282)^2)*M282*C282*N282</f>
        <v>215829039.37814042</v>
      </c>
      <c r="R282" s="10">
        <f t="shared" si="94"/>
        <v>557.20125616079133</v>
      </c>
      <c r="S282" s="10">
        <f t="shared" si="95"/>
        <v>85927681.235681787</v>
      </c>
      <c r="T282" s="14">
        <f t="shared" si="96"/>
        <v>234.46325173020449</v>
      </c>
      <c r="U282" s="14">
        <f t="shared" si="97"/>
        <v>76.888079188830844</v>
      </c>
      <c r="V282" s="14">
        <f t="shared" si="98"/>
        <v>13.967061962278105</v>
      </c>
      <c r="W282" s="14">
        <f t="shared" si="80"/>
        <v>5.6219804460154226</v>
      </c>
      <c r="X282" s="14">
        <f t="shared" si="81"/>
        <v>234.48394487107589</v>
      </c>
      <c r="Y282" s="14">
        <f t="shared" si="99"/>
        <v>77.08003995225458</v>
      </c>
      <c r="Z282" s="14">
        <f t="shared" si="82"/>
        <v>12.307540786918235</v>
      </c>
      <c r="AA282" s="14">
        <f t="shared" si="83"/>
        <v>4.0457598753349888</v>
      </c>
    </row>
    <row r="283" spans="2:27" x14ac:dyDescent="0.45">
      <c r="B283" s="4">
        <f>Temperaturverlauf!F282-Temperaturverlauf!E282</f>
        <v>6.2097135878039609</v>
      </c>
      <c r="C283" s="4">
        <f t="shared" si="84"/>
        <v>6.2097135878039609</v>
      </c>
      <c r="D283" s="14">
        <f>Temperaturverlauf!E282</f>
        <v>24.984784023518451</v>
      </c>
      <c r="E283">
        <f>Eingabemaske!$B$5</f>
        <v>0.745</v>
      </c>
      <c r="F283">
        <f>IF(Eingabemaske!$B$4="horizontal_Breite",Eingabemaske!$B$6,Eingabemaske!$B$7)</f>
        <v>0.5</v>
      </c>
      <c r="G283" s="4">
        <f>Eingabemaske!B$8/3600*(1/(Eingabemaske!B$11*Eingabemaske!B$10))</f>
        <v>1.7361111111111112E-2</v>
      </c>
      <c r="H283" s="4">
        <f t="shared" si="85"/>
        <v>1.1844319609823428</v>
      </c>
      <c r="I283" s="6">
        <f t="shared" si="86"/>
        <v>1006.3076661067656</v>
      </c>
      <c r="J283" s="12">
        <f t="shared" si="87"/>
        <v>2.6233989996161222E-2</v>
      </c>
      <c r="K283" s="8">
        <f t="shared" si="88"/>
        <v>1.8437432167029727E-2</v>
      </c>
      <c r="L283" s="10">
        <f t="shared" si="89"/>
        <v>1.5574834932718724E-5</v>
      </c>
      <c r="M283" s="10">
        <f t="shared" si="90"/>
        <v>3.3632857952779318E-3</v>
      </c>
      <c r="N283" s="12">
        <f t="shared" si="91"/>
        <v>0.70761984344142692</v>
      </c>
      <c r="O283" s="1">
        <f t="shared" si="92"/>
        <v>0.3981310717457433</v>
      </c>
      <c r="P283" s="12">
        <f t="shared" si="93"/>
        <v>0.34651877842393108</v>
      </c>
      <c r="Q283" s="10">
        <f>((9.807*Eingabemaske!$B$5^3)/(L283)^2)*M283*C283*N283</f>
        <v>247054878.50901923</v>
      </c>
      <c r="R283" s="10">
        <f t="shared" si="94"/>
        <v>557.64421780319935</v>
      </c>
      <c r="S283" s="10">
        <f t="shared" si="95"/>
        <v>98360223.560810223</v>
      </c>
      <c r="T283" s="14">
        <f t="shared" si="96"/>
        <v>245.26575928791959</v>
      </c>
      <c r="U283" s="14">
        <f t="shared" si="97"/>
        <v>80.093892958216969</v>
      </c>
      <c r="V283" s="14">
        <f t="shared" si="98"/>
        <v>13.972689729189925</v>
      </c>
      <c r="W283" s="14">
        <f t="shared" si="80"/>
        <v>5.6253983322685208</v>
      </c>
      <c r="X283" s="14">
        <f t="shared" si="81"/>
        <v>245.28469445044951</v>
      </c>
      <c r="Y283" s="14">
        <f t="shared" si="99"/>
        <v>80.271073989863922</v>
      </c>
      <c r="Z283" s="14">
        <f t="shared" si="82"/>
        <v>12.869592440849109</v>
      </c>
      <c r="AA283" s="14">
        <f t="shared" si="83"/>
        <v>4.211661104062415</v>
      </c>
    </row>
    <row r="284" spans="2:27" x14ac:dyDescent="0.45">
      <c r="B284" s="4">
        <f>Temperaturverlauf!F283-Temperaturverlauf!E283</f>
        <v>6.9791672716233002</v>
      </c>
      <c r="C284" s="4">
        <f t="shared" si="84"/>
        <v>6.9791672716233002</v>
      </c>
      <c r="D284" s="14">
        <f>Temperaturverlauf!E283</f>
        <v>24.818231922451762</v>
      </c>
      <c r="E284">
        <f>Eingabemaske!$B$5</f>
        <v>0.745</v>
      </c>
      <c r="F284">
        <f>IF(Eingabemaske!$B$4="horizontal_Breite",Eingabemaske!$B$6,Eingabemaske!$B$7)</f>
        <v>0.5</v>
      </c>
      <c r="G284" s="4">
        <f>Eingabemaske!B$8/3600*(1/(Eingabemaske!B$11*Eingabemaske!B$10))</f>
        <v>1.7361111111111112E-2</v>
      </c>
      <c r="H284" s="4">
        <f t="shared" si="85"/>
        <v>1.1850959266701611</v>
      </c>
      <c r="I284" s="6">
        <f t="shared" si="86"/>
        <v>1006.3019135652381</v>
      </c>
      <c r="J284" s="12">
        <f t="shared" si="87"/>
        <v>2.6221556823581595E-2</v>
      </c>
      <c r="K284" s="8">
        <f t="shared" si="88"/>
        <v>1.842935415718799E-2</v>
      </c>
      <c r="L284" s="10">
        <f t="shared" si="89"/>
        <v>1.5559143317581576E-5</v>
      </c>
      <c r="M284" s="10">
        <f t="shared" si="90"/>
        <v>3.3651815282772228E-3</v>
      </c>
      <c r="N284" s="12">
        <f t="shared" si="91"/>
        <v>0.70763452241908098</v>
      </c>
      <c r="O284" s="1">
        <f t="shared" si="92"/>
        <v>0.39813435396777624</v>
      </c>
      <c r="P284" s="12">
        <f t="shared" si="93"/>
        <v>0.3465220064191491</v>
      </c>
      <c r="Q284" s="10">
        <f>((9.807*Eingabemaske!$B$5^3)/(L284)^2)*M284*C284*N284</f>
        <v>278390715.36675799</v>
      </c>
      <c r="R284" s="10">
        <f t="shared" si="94"/>
        <v>558.20138580985372</v>
      </c>
      <c r="S284" s="10">
        <f t="shared" si="95"/>
        <v>110836907.61317126</v>
      </c>
      <c r="T284" s="14">
        <f t="shared" si="96"/>
        <v>255.22617964947355</v>
      </c>
      <c r="U284" s="14">
        <f t="shared" si="97"/>
        <v>83.044038823581573</v>
      </c>
      <c r="V284" s="14">
        <f t="shared" si="98"/>
        <v>13.979765030008753</v>
      </c>
      <c r="W284" s="14">
        <f t="shared" si="80"/>
        <v>5.629696555764192</v>
      </c>
      <c r="X284" s="14">
        <f t="shared" si="81"/>
        <v>255.24369434327662</v>
      </c>
      <c r="Y284" s="14">
        <f t="shared" si="99"/>
        <v>83.20915994144157</v>
      </c>
      <c r="Z284" s="14">
        <f t="shared" si="82"/>
        <v>13.38577407016624</v>
      </c>
      <c r="AA284" s="14">
        <f t="shared" si="83"/>
        <v>4.3637474312939988</v>
      </c>
    </row>
    <row r="285" spans="2:27" x14ac:dyDescent="0.45">
      <c r="B285" s="4">
        <f>Temperaturverlauf!F284-Temperaturverlauf!E284</f>
        <v>7.7411947867096238</v>
      </c>
      <c r="C285" s="4">
        <f t="shared" si="84"/>
        <v>7.7411947867096238</v>
      </c>
      <c r="D285" s="14">
        <f>Temperaturverlauf!E284</f>
        <v>24.620569369082791</v>
      </c>
      <c r="E285">
        <f>Eingabemaske!$B$5</f>
        <v>0.745</v>
      </c>
      <c r="F285">
        <f>IF(Eingabemaske!$B$4="horizontal_Breite",Eingabemaske!$B$6,Eingabemaske!$B$7)</f>
        <v>0.5</v>
      </c>
      <c r="G285" s="4">
        <f>Eingabemaske!B$8/3600*(1/(Eingabemaske!B$11*Eingabemaske!B$10))</f>
        <v>1.7361111111111112E-2</v>
      </c>
      <c r="H285" s="4">
        <f t="shared" si="85"/>
        <v>1.1858848813819522</v>
      </c>
      <c r="I285" s="6">
        <f t="shared" si="86"/>
        <v>1006.2951149130679</v>
      </c>
      <c r="J285" s="12">
        <f t="shared" si="87"/>
        <v>2.6206801244859818E-2</v>
      </c>
      <c r="K285" s="8">
        <f t="shared" si="88"/>
        <v>1.8419767246898471E-2</v>
      </c>
      <c r="L285" s="10">
        <f t="shared" si="89"/>
        <v>1.5540528629916015E-5</v>
      </c>
      <c r="M285" s="10">
        <f t="shared" si="90"/>
        <v>3.3674341634210478E-3</v>
      </c>
      <c r="N285" s="12">
        <f t="shared" si="91"/>
        <v>0.70765188777108134</v>
      </c>
      <c r="O285" s="1">
        <f t="shared" si="92"/>
        <v>0.39813823678148141</v>
      </c>
      <c r="P285" s="12">
        <f t="shared" si="93"/>
        <v>0.34652582508976659</v>
      </c>
      <c r="Q285" s="10">
        <f>((9.807*Eingabemaske!$B$5^3)/(L285)^2)*M285*C285*N285</f>
        <v>309742070.16048843</v>
      </c>
      <c r="R285" s="10">
        <f t="shared" si="94"/>
        <v>558.86371729603582</v>
      </c>
      <c r="S285" s="10">
        <f t="shared" si="95"/>
        <v>123320161.67074277</v>
      </c>
      <c r="T285" s="14">
        <f t="shared" si="96"/>
        <v>264.46920810169928</v>
      </c>
      <c r="U285" s="14">
        <f t="shared" si="97"/>
        <v>85.777045125160839</v>
      </c>
      <c r="V285" s="14">
        <f t="shared" si="98"/>
        <v>13.988170808033908</v>
      </c>
      <c r="W285" s="14">
        <f t="shared" si="80"/>
        <v>5.6348047845936344</v>
      </c>
      <c r="X285" s="14">
        <f t="shared" si="81"/>
        <v>264.48555158072958</v>
      </c>
      <c r="Y285" s="14">
        <f t="shared" si="99"/>
        <v>85.932138912716482</v>
      </c>
      <c r="Z285" s="14">
        <f t="shared" si="82"/>
        <v>13.862640564826599</v>
      </c>
      <c r="AA285" s="14">
        <f t="shared" si="83"/>
        <v>4.5040129700624902</v>
      </c>
    </row>
    <row r="286" spans="2:27" x14ac:dyDescent="0.45">
      <c r="B286" s="4">
        <f>Temperaturverlauf!F285-Temperaturverlauf!E285</f>
        <v>8.4922464937860447</v>
      </c>
      <c r="C286" s="4">
        <f t="shared" si="84"/>
        <v>8.4922464937860447</v>
      </c>
      <c r="D286" s="14">
        <f>Temperaturverlauf!E285</f>
        <v>24.395178424502102</v>
      </c>
      <c r="E286">
        <f>Eingabemaske!$B$5</f>
        <v>0.745</v>
      </c>
      <c r="F286">
        <f>IF(Eingabemaske!$B$4="horizontal_Breite",Eingabemaske!$B$6,Eingabemaske!$B$7)</f>
        <v>0.5</v>
      </c>
      <c r="G286" s="4">
        <f>Eingabemaske!B$8/3600*(1/(Eingabemaske!B$11*Eingabemaske!B$10))</f>
        <v>1.7361111111111112E-2</v>
      </c>
      <c r="H286" s="4">
        <f t="shared" si="85"/>
        <v>1.1867857939917912</v>
      </c>
      <c r="I286" s="6">
        <f t="shared" si="86"/>
        <v>1006.2874001673745</v>
      </c>
      <c r="J286" s="12">
        <f t="shared" si="87"/>
        <v>2.6189975732038847E-2</v>
      </c>
      <c r="K286" s="8">
        <f t="shared" si="88"/>
        <v>1.8408835470854215E-2</v>
      </c>
      <c r="L286" s="10">
        <f t="shared" si="89"/>
        <v>1.551931333672767E-5</v>
      </c>
      <c r="M286" s="10">
        <f t="shared" si="90"/>
        <v>3.3700065123383493E-3</v>
      </c>
      <c r="N286" s="12">
        <f t="shared" si="91"/>
        <v>0.70767162058349242</v>
      </c>
      <c r="O286" s="1">
        <f t="shared" si="92"/>
        <v>0.39814264884054512</v>
      </c>
      <c r="P286" s="12">
        <f t="shared" si="93"/>
        <v>0.34653016427106709</v>
      </c>
      <c r="Q286" s="10">
        <f>((9.807*Eingabemaske!$B$5^3)/(L286)^2)*M286*C286*N286</f>
        <v>340992715.45864028</v>
      </c>
      <c r="R286" s="10">
        <f t="shared" si="94"/>
        <v>559.62040801551132</v>
      </c>
      <c r="S286" s="10">
        <f t="shared" si="95"/>
        <v>135763742.96803334</v>
      </c>
      <c r="T286" s="14">
        <f t="shared" si="96"/>
        <v>273.08112749973094</v>
      </c>
      <c r="U286" s="14">
        <f t="shared" si="97"/>
        <v>88.319620891831377</v>
      </c>
      <c r="V286" s="14">
        <f t="shared" si="98"/>
        <v>13.997767568188971</v>
      </c>
      <c r="W286" s="14">
        <f t="shared" si="80"/>
        <v>5.6406390762352414</v>
      </c>
      <c r="X286" s="14">
        <f t="shared" si="81"/>
        <v>273.09649031590061</v>
      </c>
      <c r="Y286" s="14">
        <f t="shared" si="99"/>
        <v>88.466257831780908</v>
      </c>
      <c r="Z286" s="14">
        <f t="shared" si="82"/>
        <v>14.304780907756838</v>
      </c>
      <c r="AA286" s="14">
        <f t="shared" si="83"/>
        <v>4.6338582914372672</v>
      </c>
    </row>
    <row r="287" spans="2:27" x14ac:dyDescent="0.45">
      <c r="B287" s="4">
        <f>Temperaturverlauf!F286-Temperaturverlauf!E286</f>
        <v>9.2285485054617062</v>
      </c>
      <c r="C287" s="4">
        <f t="shared" si="84"/>
        <v>9.2285485054617062</v>
      </c>
      <c r="D287" s="14">
        <f>Temperaturverlauf!E286</f>
        <v>24.145915590261648</v>
      </c>
      <c r="E287">
        <f>Eingabemaske!$B$5</f>
        <v>0.745</v>
      </c>
      <c r="F287">
        <f>IF(Eingabemaske!$B$4="horizontal_Breite",Eingabemaske!$B$6,Eingabemaske!$B$7)</f>
        <v>0.5</v>
      </c>
      <c r="G287" s="4">
        <f>Eingabemaske!B$8/3600*(1/(Eingabemaske!B$11*Eingabemaske!B$10))</f>
        <v>1.7361111111111112E-2</v>
      </c>
      <c r="H287" s="4">
        <f t="shared" si="85"/>
        <v>1.1877837197325114</v>
      </c>
      <c r="I287" s="6">
        <f t="shared" si="86"/>
        <v>1006.2789150187232</v>
      </c>
      <c r="J287" s="12">
        <f t="shared" si="87"/>
        <v>2.6171368174307961E-2</v>
      </c>
      <c r="K287" s="8">
        <f t="shared" si="88"/>
        <v>1.8396745874774207E-2</v>
      </c>
      <c r="L287" s="10">
        <f t="shared" si="89"/>
        <v>1.5495864493123696E-5</v>
      </c>
      <c r="M287" s="10">
        <f t="shared" si="90"/>
        <v>3.3728559221029449E-3</v>
      </c>
      <c r="N287" s="12">
        <f t="shared" si="91"/>
        <v>0.70769336529317461</v>
      </c>
      <c r="O287" s="1">
        <f t="shared" si="92"/>
        <v>0.39814751060659515</v>
      </c>
      <c r="P287" s="12">
        <f t="shared" si="93"/>
        <v>0.34653494574141086</v>
      </c>
      <c r="Q287" s="10">
        <f>((9.807*Eingabemaske!$B$5^3)/(L287)^2)*M287*C287*N287</f>
        <v>372005779.20908487</v>
      </c>
      <c r="R287" s="10">
        <f t="shared" si="94"/>
        <v>560.4590419037379</v>
      </c>
      <c r="S287" s="10">
        <f t="shared" si="95"/>
        <v>148113174.9233638</v>
      </c>
      <c r="T287" s="14">
        <f t="shared" si="96"/>
        <v>281.12209685600891</v>
      </c>
      <c r="U287" s="14">
        <f t="shared" si="97"/>
        <v>90.690459472332137</v>
      </c>
      <c r="V287" s="14">
        <f t="shared" si="98"/>
        <v>14.008395479460352</v>
      </c>
      <c r="W287" s="14">
        <f t="shared" si="80"/>
        <v>5.6471030824845823</v>
      </c>
      <c r="X287" s="14">
        <f t="shared" si="81"/>
        <v>281.13662885685869</v>
      </c>
      <c r="Y287" s="14">
        <f t="shared" si="99"/>
        <v>90.829886547091533</v>
      </c>
      <c r="Z287" s="14">
        <f t="shared" si="82"/>
        <v>14.71546044219324</v>
      </c>
      <c r="AA287" s="14">
        <f t="shared" si="83"/>
        <v>4.7542848041091084</v>
      </c>
    </row>
    <row r="288" spans="2:27" x14ac:dyDescent="0.45">
      <c r="B288" s="4">
        <f>Temperaturverlauf!F287-Temperaturverlauf!E287</f>
        <v>9.9461785229042654</v>
      </c>
      <c r="C288" s="4">
        <f t="shared" si="84"/>
        <v>9.9461785229042654</v>
      </c>
      <c r="D288" s="14">
        <f>Temperaturverlauf!E287</f>
        <v>23.877045822563989</v>
      </c>
      <c r="E288">
        <f>Eingabemaske!$B$5</f>
        <v>0.745</v>
      </c>
      <c r="F288">
        <f>IF(Eingabemaske!$B$4="horizontal_Breite",Eingabemaske!$B$6,Eingabemaske!$B$7)</f>
        <v>0.5</v>
      </c>
      <c r="G288" s="4">
        <f>Eingabemaske!B$8/3600*(1/(Eingabemaske!B$11*Eingabemaske!B$10))</f>
        <v>1.7361111111111112E-2</v>
      </c>
      <c r="H288" s="4">
        <f t="shared" si="85"/>
        <v>1.1888620242149053</v>
      </c>
      <c r="I288" s="6">
        <f t="shared" si="86"/>
        <v>1006.269817405239</v>
      </c>
      <c r="J288" s="12">
        <f t="shared" si="87"/>
        <v>2.6151296952138924E-2</v>
      </c>
      <c r="K288" s="8">
        <f t="shared" si="88"/>
        <v>1.8383705314999235E-2</v>
      </c>
      <c r="L288" s="10">
        <f t="shared" si="89"/>
        <v>1.5470587199936003E-5</v>
      </c>
      <c r="M288" s="10">
        <f t="shared" si="90"/>
        <v>3.3759349133257554E-3</v>
      </c>
      <c r="N288" s="12">
        <f t="shared" si="91"/>
        <v>0.70771673763592702</v>
      </c>
      <c r="O288" s="1">
        <f t="shared" si="92"/>
        <v>0.39815273612954288</v>
      </c>
      <c r="P288" s="12">
        <f t="shared" si="93"/>
        <v>0.34654008497292121</v>
      </c>
      <c r="Q288" s="10">
        <f>((9.807*Eingabemaske!$B$5^3)/(L288)^2)*M288*C288*N288</f>
        <v>402625409.37973315</v>
      </c>
      <c r="R288" s="10">
        <f t="shared" si="94"/>
        <v>561.36576779587858</v>
      </c>
      <c r="S288" s="10">
        <f t="shared" si="95"/>
        <v>160306408.37981808</v>
      </c>
      <c r="T288" s="14">
        <f t="shared" si="96"/>
        <v>288.6339288763088</v>
      </c>
      <c r="U288" s="14">
        <f t="shared" si="97"/>
        <v>92.902637900869905</v>
      </c>
      <c r="V288" s="14">
        <f t="shared" si="98"/>
        <v>14.019876818926663</v>
      </c>
      <c r="W288" s="14">
        <f t="shared" si="80"/>
        <v>5.6540894640432224</v>
      </c>
      <c r="X288" s="14">
        <f t="shared" si="81"/>
        <v>288.64775071063934</v>
      </c>
      <c r="Y288" s="14">
        <f t="shared" si="99"/>
        <v>93.035868041150252</v>
      </c>
      <c r="Z288" s="14">
        <f t="shared" si="82"/>
        <v>15.097026086801797</v>
      </c>
      <c r="AA288" s="14">
        <f t="shared" si="83"/>
        <v>4.8660172246882638</v>
      </c>
    </row>
    <row r="289" spans="2:27" x14ac:dyDescent="0.45">
      <c r="B289" s="4">
        <f>Temperaturverlauf!F288-Temperaturverlauf!E288</f>
        <v>10.641145202430884</v>
      </c>
      <c r="C289" s="4">
        <f t="shared" si="84"/>
        <v>10.641145202430884</v>
      </c>
      <c r="D289" s="14">
        <f>Temperaturverlauf!E288</f>
        <v>23.593169557679225</v>
      </c>
      <c r="E289">
        <f>Eingabemaske!$B$5</f>
        <v>0.745</v>
      </c>
      <c r="F289">
        <f>IF(Eingabemaske!$B$4="horizontal_Breite",Eingabemaske!$B$6,Eingabemaske!$B$7)</f>
        <v>0.5</v>
      </c>
      <c r="G289" s="4">
        <f>Eingabemaske!B$8/3600*(1/(Eingabemaske!B$11*Eingabemaske!B$10))</f>
        <v>1.7361111111111112E-2</v>
      </c>
      <c r="H289" s="4">
        <f t="shared" si="85"/>
        <v>1.1900026381645834</v>
      </c>
      <c r="I289" s="6">
        <f t="shared" si="86"/>
        <v>1006.2602739409607</v>
      </c>
      <c r="J289" s="12">
        <f t="shared" si="87"/>
        <v>2.6130105489707841E-2</v>
      </c>
      <c r="K289" s="8">
        <f t="shared" si="88"/>
        <v>1.8369936919122584E-2</v>
      </c>
      <c r="L289" s="10">
        <f t="shared" si="89"/>
        <v>1.5443917411790891E-5</v>
      </c>
      <c r="M289" s="10">
        <f t="shared" si="90"/>
        <v>3.379191906047001E-3</v>
      </c>
      <c r="N289" s="12">
        <f t="shared" si="91"/>
        <v>0.70774133226914937</v>
      </c>
      <c r="O289" s="1">
        <f t="shared" si="92"/>
        <v>0.39815823475472195</v>
      </c>
      <c r="P289" s="12">
        <f t="shared" si="93"/>
        <v>0.34654549281021046</v>
      </c>
      <c r="Q289" s="10">
        <f>((9.807*Eingabemaske!$B$5^3)/(L289)^2)*M289*C289*N289</f>
        <v>432679020.01203883</v>
      </c>
      <c r="R289" s="10">
        <f t="shared" si="94"/>
        <v>562.32550265821681</v>
      </c>
      <c r="S289" s="10">
        <f t="shared" si="95"/>
        <v>172274714.82339638</v>
      </c>
      <c r="T289" s="14">
        <f t="shared" si="96"/>
        <v>295.64526847131691</v>
      </c>
      <c r="U289" s="14">
        <f t="shared" si="97"/>
        <v>94.965208874758588</v>
      </c>
      <c r="V289" s="14">
        <f t="shared" si="98"/>
        <v>14.032018734267281</v>
      </c>
      <c r="W289" s="14">
        <f t="shared" si="80"/>
        <v>5.661481506033458</v>
      </c>
      <c r="X289" s="14">
        <f t="shared" si="81"/>
        <v>295.65847924415721</v>
      </c>
      <c r="Y289" s="14">
        <f t="shared" si="99"/>
        <v>95.09308097206582</v>
      </c>
      <c r="Z289" s="14">
        <f t="shared" si="82"/>
        <v>15.451174503152847</v>
      </c>
      <c r="AA289" s="14">
        <f t="shared" si="83"/>
        <v>4.9695844742828186</v>
      </c>
    </row>
    <row r="290" spans="2:27" x14ac:dyDescent="0.45">
      <c r="B290" s="4">
        <f>Temperaturverlauf!F289-Temperaturverlauf!E289</f>
        <v>10.4295992152013</v>
      </c>
      <c r="C290" s="4">
        <f t="shared" si="84"/>
        <v>10.4295992152013</v>
      </c>
      <c r="D290" s="14">
        <f>Temperaturverlauf!E289</f>
        <v>23.299143997204894</v>
      </c>
      <c r="E290">
        <f>Eingabemaske!$B$5</f>
        <v>0.745</v>
      </c>
      <c r="F290">
        <f>IF(Eingabemaske!$B$4="horizontal_Breite",Eingabemaske!$B$6,Eingabemaske!$B$7)</f>
        <v>0.5</v>
      </c>
      <c r="G290" s="4">
        <f>Eingabemaske!B$8/3600*(1/(Eingabemaske!B$11*Eingabemaske!B$10))</f>
        <v>1.7361111111111112E-2</v>
      </c>
      <c r="H290" s="4">
        <f t="shared" si="85"/>
        <v>1.191186340533376</v>
      </c>
      <c r="I290" s="6">
        <f t="shared" si="86"/>
        <v>1006.2504563187919</v>
      </c>
      <c r="J290" s="12">
        <f t="shared" si="87"/>
        <v>2.6108156378812291E-2</v>
      </c>
      <c r="K290" s="8">
        <f t="shared" si="88"/>
        <v>1.8355676268215021E-2</v>
      </c>
      <c r="L290" s="10">
        <f t="shared" si="89"/>
        <v>1.5416314235917566E-5</v>
      </c>
      <c r="M290" s="10">
        <f t="shared" si="90"/>
        <v>3.3825720268410571E-3</v>
      </c>
      <c r="N290" s="12">
        <f t="shared" si="91"/>
        <v>0.7077667298355812</v>
      </c>
      <c r="O290" s="1">
        <f t="shared" si="92"/>
        <v>0.39816391270446844</v>
      </c>
      <c r="P290" s="12">
        <f t="shared" si="93"/>
        <v>0.3465510770256669</v>
      </c>
      <c r="Q290" s="10">
        <f>((9.807*Eingabemaske!$B$5^3)/(L290)^2)*M290*C290*N290</f>
        <v>426038357.79259229</v>
      </c>
      <c r="R290" s="10">
        <f t="shared" si="94"/>
        <v>563.32216012787683</v>
      </c>
      <c r="S290" s="10">
        <f t="shared" si="95"/>
        <v>169633099.5008848</v>
      </c>
      <c r="T290" s="14">
        <f t="shared" si="96"/>
        <v>294.12636262578974</v>
      </c>
      <c r="U290" s="14">
        <f t="shared" si="97"/>
        <v>94.518625165771795</v>
      </c>
      <c r="V290" s="14">
        <f t="shared" si="98"/>
        <v>14.044616296040338</v>
      </c>
      <c r="W290" s="14">
        <f t="shared" si="80"/>
        <v>5.6691549216698771</v>
      </c>
      <c r="X290" s="14">
        <f t="shared" si="81"/>
        <v>294.13974873613552</v>
      </c>
      <c r="Y290" s="14">
        <f t="shared" si="99"/>
        <v>94.648078309772416</v>
      </c>
      <c r="Z290" s="14">
        <f t="shared" si="82"/>
        <v>15.358893114455162</v>
      </c>
      <c r="AA290" s="14">
        <f t="shared" si="83"/>
        <v>4.9421736589312202</v>
      </c>
    </row>
    <row r="291" spans="2:27" x14ac:dyDescent="0.45">
      <c r="B291" s="4">
        <f>Temperaturverlauf!F290-Temperaturverlauf!E290</f>
        <v>10.235423398472335</v>
      </c>
      <c r="C291" s="4">
        <f t="shared" si="84"/>
        <v>10.235423398472335</v>
      </c>
      <c r="D291" s="14">
        <f>Temperaturverlauf!E290</f>
        <v>23</v>
      </c>
      <c r="E291">
        <f>Eingabemaske!$B$5</f>
        <v>0.745</v>
      </c>
      <c r="F291">
        <f>IF(Eingabemaske!$B$4="horizontal_Breite",Eingabemaske!$B$6,Eingabemaske!$B$7)</f>
        <v>0.5</v>
      </c>
      <c r="G291" s="4">
        <f>Eingabemaske!B$8/3600*(1/(Eingabemaske!B$11*Eingabemaske!B$10))</f>
        <v>1.7361111111111112E-2</v>
      </c>
      <c r="H291" s="4">
        <f t="shared" si="85"/>
        <v>1.192393066931797</v>
      </c>
      <c r="I291" s="6">
        <f t="shared" si="86"/>
        <v>1006.2405378004402</v>
      </c>
      <c r="J291" s="12">
        <f t="shared" si="87"/>
        <v>2.6085825174825144E-2</v>
      </c>
      <c r="K291" s="8">
        <f t="shared" si="88"/>
        <v>1.8341167365967369E-2</v>
      </c>
      <c r="L291" s="10">
        <f t="shared" si="89"/>
        <v>1.5388251871107622E-5</v>
      </c>
      <c r="M291" s="10">
        <f t="shared" si="90"/>
        <v>3.3860179885086268E-3</v>
      </c>
      <c r="N291" s="12">
        <f t="shared" si="91"/>
        <v>0.70779250337714583</v>
      </c>
      <c r="O291" s="1">
        <f t="shared" si="92"/>
        <v>0.39816967451369656</v>
      </c>
      <c r="P291" s="12">
        <f t="shared" si="93"/>
        <v>0.34655674373120116</v>
      </c>
      <c r="Q291" s="10">
        <f>((9.807*Eingabemaske!$B$5^3)/(L291)^2)*M291*C291*N291</f>
        <v>420075596.91484994</v>
      </c>
      <c r="R291" s="10">
        <f t="shared" si="94"/>
        <v>564.33890248265641</v>
      </c>
      <c r="S291" s="10">
        <f t="shared" si="95"/>
        <v>167261363.69473261</v>
      </c>
      <c r="T291" s="14">
        <f t="shared" si="96"/>
        <v>292.74914192253874</v>
      </c>
      <c r="U291" s="14">
        <f t="shared" si="97"/>
        <v>94.113619963033585</v>
      </c>
      <c r="V291" s="14">
        <f t="shared" si="98"/>
        <v>14.057455804714957</v>
      </c>
      <c r="W291" s="14">
        <f t="shared" si="80"/>
        <v>5.6769798265207836</v>
      </c>
      <c r="X291" s="14">
        <f t="shared" si="81"/>
        <v>292.76269401208447</v>
      </c>
      <c r="Y291" s="14">
        <f t="shared" si="99"/>
        <v>94.244570875544824</v>
      </c>
      <c r="Z291" s="14">
        <f t="shared" si="82"/>
        <v>15.273912907420128</v>
      </c>
      <c r="AA291" s="14">
        <f t="shared" si="83"/>
        <v>4.9168947990717591</v>
      </c>
    </row>
    <row r="292" spans="2:27" x14ac:dyDescent="0.45">
      <c r="B292" s="4">
        <f>Temperaturverlauf!F291-Temperaturverlauf!E291</f>
        <v>10.052503277824638</v>
      </c>
      <c r="C292" s="4">
        <f t="shared" si="84"/>
        <v>10.052503277824638</v>
      </c>
      <c r="D292" s="14">
        <f>Temperaturverlauf!E291</f>
        <v>22.70085600279511</v>
      </c>
      <c r="E292">
        <f>Eingabemaske!$B$5</f>
        <v>0.745</v>
      </c>
      <c r="F292">
        <f>IF(Eingabemaske!$B$4="horizontal_Breite",Eingabemaske!$B$6,Eingabemaske!$B$7)</f>
        <v>0.5</v>
      </c>
      <c r="G292" s="4">
        <f>Eingabemaske!B$8/3600*(1/(Eingabemaske!B$11*Eingabemaske!B$10))</f>
        <v>1.7361111111111112E-2</v>
      </c>
      <c r="H292" s="4">
        <f t="shared" si="85"/>
        <v>1.193602239547088</v>
      </c>
      <c r="I292" s="6">
        <f t="shared" si="86"/>
        <v>1006.23068989237</v>
      </c>
      <c r="J292" s="12">
        <f t="shared" si="87"/>
        <v>2.6063493970837993E-2</v>
      </c>
      <c r="K292" s="8">
        <f t="shared" si="88"/>
        <v>1.8326658463719718E-2</v>
      </c>
      <c r="L292" s="10">
        <f t="shared" si="89"/>
        <v>1.5360211341379261E-5</v>
      </c>
      <c r="M292" s="10">
        <f t="shared" si="90"/>
        <v>3.3894710314818057E-3</v>
      </c>
      <c r="N292" s="12">
        <f t="shared" si="91"/>
        <v>0.70781822414354889</v>
      </c>
      <c r="O292" s="1">
        <f t="shared" si="92"/>
        <v>0.39817542432939473</v>
      </c>
      <c r="P292" s="12">
        <f t="shared" si="93"/>
        <v>0.34656239865622007</v>
      </c>
      <c r="Q292" s="10">
        <f>((9.807*Eingabemaske!$B$5^3)/(L292)^2)*M292*C292*N292</f>
        <v>414513329.99698675</v>
      </c>
      <c r="R292" s="10">
        <f t="shared" si="94"/>
        <v>565.35841338099851</v>
      </c>
      <c r="S292" s="10">
        <f t="shared" si="95"/>
        <v>165049021.06174064</v>
      </c>
      <c r="T292" s="14">
        <f t="shared" si="96"/>
        <v>291.45269172061808</v>
      </c>
      <c r="U292" s="14">
        <f t="shared" si="97"/>
        <v>93.732295849139717</v>
      </c>
      <c r="V292" s="14">
        <f t="shared" si="98"/>
        <v>14.070318310515347</v>
      </c>
      <c r="W292" s="14">
        <f t="shared" si="80"/>
        <v>5.6848228603764168</v>
      </c>
      <c r="X292" s="14">
        <f t="shared" si="81"/>
        <v>291.46640488910106</v>
      </c>
      <c r="Y292" s="14">
        <f t="shared" si="99"/>
        <v>93.864700288318133</v>
      </c>
      <c r="Z292" s="14">
        <f t="shared" si="82"/>
        <v>15.193265773057822</v>
      </c>
      <c r="AA292" s="14">
        <f t="shared" si="83"/>
        <v>4.8928841000781897</v>
      </c>
    </row>
    <row r="293" spans="2:27" x14ac:dyDescent="0.45">
      <c r="B293" s="4">
        <f>Temperaturverlauf!F292-Temperaturverlauf!E292</f>
        <v>9.8750510169162631</v>
      </c>
      <c r="C293" s="4">
        <f t="shared" si="84"/>
        <v>9.8750510169162631</v>
      </c>
      <c r="D293" s="14">
        <f>Temperaturverlauf!E292</f>
        <v>22.406830442320778</v>
      </c>
      <c r="E293">
        <f>Eingabemaske!$B$5</f>
        <v>0.745</v>
      </c>
      <c r="F293">
        <f>IF(Eingabemaske!$B$4="horizontal_Breite",Eingabemaske!$B$6,Eingabemaske!$B$7)</f>
        <v>0.5</v>
      </c>
      <c r="G293" s="4">
        <f>Eingabemaske!B$8/3600*(1/(Eingabemaske!B$11*Eingabemaske!B$10))</f>
        <v>1.7361111111111112E-2</v>
      </c>
      <c r="H293" s="4">
        <f t="shared" si="85"/>
        <v>1.1947931138897654</v>
      </c>
      <c r="I293" s="6">
        <f t="shared" si="86"/>
        <v>1006.2210792891007</v>
      </c>
      <c r="J293" s="12">
        <f t="shared" si="87"/>
        <v>2.6041544859942447E-2</v>
      </c>
      <c r="K293" s="8">
        <f t="shared" si="88"/>
        <v>1.8312397812812152E-2</v>
      </c>
      <c r="L293" s="10">
        <f t="shared" si="89"/>
        <v>1.5332672179823326E-5</v>
      </c>
      <c r="M293" s="10">
        <f t="shared" si="90"/>
        <v>3.3928719136994026E-3</v>
      </c>
      <c r="N293" s="12">
        <f t="shared" si="91"/>
        <v>0.70784346694855316</v>
      </c>
      <c r="O293" s="1">
        <f t="shared" si="92"/>
        <v>0.39818106710821766</v>
      </c>
      <c r="P293" s="12">
        <f t="shared" si="93"/>
        <v>0.34656794832543875</v>
      </c>
      <c r="Q293" s="10">
        <f>((9.807*Eingabemaske!$B$5^3)/(L293)^2)*M293*C293*N293</f>
        <v>409084791.02416354</v>
      </c>
      <c r="R293" s="10">
        <f t="shared" si="94"/>
        <v>566.36318785402284</v>
      </c>
      <c r="S293" s="10">
        <f t="shared" si="95"/>
        <v>162889818.62774366</v>
      </c>
      <c r="T293" s="14">
        <f t="shared" si="96"/>
        <v>290.17616246452076</v>
      </c>
      <c r="U293" s="14">
        <f t="shared" si="97"/>
        <v>93.356759822591982</v>
      </c>
      <c r="V293" s="14">
        <f t="shared" si="98"/>
        <v>14.082983296771125</v>
      </c>
      <c r="W293" s="14">
        <f t="shared" si="80"/>
        <v>5.6925494279235123</v>
      </c>
      <c r="X293" s="14">
        <f t="shared" si="81"/>
        <v>290.19003661013522</v>
      </c>
      <c r="Y293" s="14">
        <f t="shared" si="99"/>
        <v>93.490615375772478</v>
      </c>
      <c r="Z293" s="14">
        <f t="shared" si="82"/>
        <v>15.113993712582355</v>
      </c>
      <c r="AA293" s="14">
        <f t="shared" si="83"/>
        <v>4.8692801085836077</v>
      </c>
    </row>
    <row r="294" spans="2:27" x14ac:dyDescent="0.45">
      <c r="B294" s="4">
        <f>Temperaturverlauf!F293-Temperaturverlauf!E293</f>
        <v>9.6976702057854247</v>
      </c>
      <c r="C294" s="4">
        <f t="shared" si="84"/>
        <v>9.6976702057854247</v>
      </c>
      <c r="D294" s="14">
        <f>Temperaturverlauf!E293</f>
        <v>22.122954177436011</v>
      </c>
      <c r="E294">
        <f>Eingabemaske!$B$5</f>
        <v>0.745</v>
      </c>
      <c r="F294">
        <f>IF(Eingabemaske!$B$4="horizontal_Breite",Eingabemaske!$B$6,Eingabemaske!$B$7)</f>
        <v>0.5</v>
      </c>
      <c r="G294" s="4">
        <f>Eingabemaske!B$8/3600*(1/(Eingabemaske!B$11*Eingabemaske!B$10))</f>
        <v>1.7361111111111112E-2</v>
      </c>
      <c r="H294" s="4">
        <f t="shared" si="85"/>
        <v>1.1959451368911627</v>
      </c>
      <c r="I294" s="6">
        <f t="shared" si="86"/>
        <v>1006.2118651444217</v>
      </c>
      <c r="J294" s="12">
        <f t="shared" si="87"/>
        <v>2.6020353397511364E-2</v>
      </c>
      <c r="K294" s="8">
        <f t="shared" si="88"/>
        <v>1.82986294169355E-2</v>
      </c>
      <c r="L294" s="10">
        <f t="shared" si="89"/>
        <v>1.5306104214831496E-5</v>
      </c>
      <c r="M294" s="10">
        <f t="shared" si="90"/>
        <v>3.3961619333403555E-3</v>
      </c>
      <c r="N294" s="12">
        <f t="shared" si="91"/>
        <v>0.70786781529208209</v>
      </c>
      <c r="O294" s="1">
        <f t="shared" si="92"/>
        <v>0.39818650976095837</v>
      </c>
      <c r="P294" s="12">
        <f t="shared" si="93"/>
        <v>0.34657330118450791</v>
      </c>
      <c r="Q294" s="10">
        <f>((9.807*Eingabemaske!$B$5^3)/(L294)^2)*M294*C294*N294</f>
        <v>403537248.7642687</v>
      </c>
      <c r="R294" s="10">
        <f t="shared" si="94"/>
        <v>567.33583514031466</v>
      </c>
      <c r="S294" s="10">
        <f t="shared" si="95"/>
        <v>160683088.64398375</v>
      </c>
      <c r="T294" s="14">
        <f t="shared" si="96"/>
        <v>288.85982472901588</v>
      </c>
      <c r="U294" s="14">
        <f t="shared" si="97"/>
        <v>92.969434902658676</v>
      </c>
      <c r="V294" s="14">
        <f t="shared" si="98"/>
        <v>14.09523246996282</v>
      </c>
      <c r="W294" s="14">
        <f t="shared" si="80"/>
        <v>5.7000260234942033</v>
      </c>
      <c r="X294" s="14">
        <f t="shared" si="81"/>
        <v>288.87386478808469</v>
      </c>
      <c r="Y294" s="14">
        <f t="shared" si="99"/>
        <v>93.104782902174819</v>
      </c>
      <c r="Z294" s="14">
        <f t="shared" si="82"/>
        <v>15.033200098181755</v>
      </c>
      <c r="AA294" s="14">
        <f t="shared" si="83"/>
        <v>4.8452387082263249</v>
      </c>
    </row>
    <row r="295" spans="2:27" x14ac:dyDescent="0.45">
      <c r="B295" s="4">
        <f>Temperaturverlauf!F294-Temperaturverlauf!E294</f>
        <v>9.5154166309115062</v>
      </c>
      <c r="C295" s="4">
        <f t="shared" si="84"/>
        <v>9.5154166309115062</v>
      </c>
      <c r="D295" s="14">
        <f>Temperaturverlauf!E294</f>
        <v>21.854084409738356</v>
      </c>
      <c r="E295">
        <f>Eingabemaske!$B$5</f>
        <v>0.745</v>
      </c>
      <c r="F295">
        <f>IF(Eingabemaske!$B$4="horizontal_Breite",Eingabemaske!$B$6,Eingabemaske!$B$7)</f>
        <v>0.5</v>
      </c>
      <c r="G295" s="4">
        <f>Eingabemaske!B$8/3600*(1/(Eingabemaske!B$11*Eingabemaske!B$10))</f>
        <v>1.7361111111111112E-2</v>
      </c>
      <c r="H295" s="4">
        <f t="shared" si="85"/>
        <v>1.1970383101029913</v>
      </c>
      <c r="I295" s="6">
        <f t="shared" si="86"/>
        <v>1006.203196708758</v>
      </c>
      <c r="J295" s="12">
        <f t="shared" si="87"/>
        <v>2.6000282175342324E-2</v>
      </c>
      <c r="K295" s="8">
        <f t="shared" si="88"/>
        <v>1.8285588857160532E-2</v>
      </c>
      <c r="L295" s="10">
        <f t="shared" si="89"/>
        <v>1.5280959603721066E-5</v>
      </c>
      <c r="M295" s="10">
        <f t="shared" si="90"/>
        <v>3.3992839665699785E-3</v>
      </c>
      <c r="N295" s="12">
        <f t="shared" si="91"/>
        <v>0.70789086647990818</v>
      </c>
      <c r="O295" s="1">
        <f t="shared" si="92"/>
        <v>0.39819166229574959</v>
      </c>
      <c r="P295" s="12">
        <f t="shared" si="93"/>
        <v>0.34657836872444897</v>
      </c>
      <c r="Q295" s="10">
        <f>((9.807*Eingabemaske!$B$5^3)/(L295)^2)*M295*C295*N295</f>
        <v>397635638.5017367</v>
      </c>
      <c r="R295" s="10">
        <f t="shared" si="94"/>
        <v>568.25938908214675</v>
      </c>
      <c r="S295" s="10">
        <f t="shared" si="95"/>
        <v>158335195.88303831</v>
      </c>
      <c r="T295" s="14">
        <f t="shared" si="96"/>
        <v>287.44598105930169</v>
      </c>
      <c r="U295" s="14">
        <f t="shared" si="97"/>
        <v>92.553328399909745</v>
      </c>
      <c r="V295" s="14">
        <f t="shared" si="98"/>
        <v>14.106853592403359</v>
      </c>
      <c r="W295" s="14">
        <f t="shared" si="80"/>
        <v>5.7071225994532364</v>
      </c>
      <c r="X295" s="14">
        <f t="shared" si="81"/>
        <v>287.46019717910968</v>
      </c>
      <c r="Y295" s="14">
        <f t="shared" si="99"/>
        <v>92.690255244243048</v>
      </c>
      <c r="Z295" s="14">
        <f t="shared" si="82"/>
        <v>14.94809248167279</v>
      </c>
      <c r="AA295" s="14">
        <f t="shared" si="83"/>
        <v>4.8199455825096456</v>
      </c>
    </row>
    <row r="296" spans="2:27" x14ac:dyDescent="0.45">
      <c r="B296" s="4">
        <f>Temperaturverlauf!F295-Temperaturverlauf!E295</f>
        <v>9.3238536559525329</v>
      </c>
      <c r="C296" s="4">
        <f t="shared" si="84"/>
        <v>9.3238536559525329</v>
      </c>
      <c r="D296" s="14">
        <f>Temperaturverlauf!E295</f>
        <v>21.604821575497898</v>
      </c>
      <c r="E296">
        <f>Eingabemaske!$B$5</f>
        <v>0.745</v>
      </c>
      <c r="F296">
        <f>IF(Eingabemaske!$B$4="horizontal_Breite",Eingabemaske!$B$6,Eingabemaske!$B$7)</f>
        <v>0.5</v>
      </c>
      <c r="G296" s="4">
        <f>Eingabemaske!B$8/3600*(1/(Eingabemaske!B$11*Eingabemaske!B$10))</f>
        <v>1.7361111111111112E-2</v>
      </c>
      <c r="H296" s="4">
        <f t="shared" si="85"/>
        <v>1.1980535510794283</v>
      </c>
      <c r="I296" s="6">
        <f t="shared" si="86"/>
        <v>1006.1952113484953</v>
      </c>
      <c r="J296" s="12">
        <f t="shared" si="87"/>
        <v>2.5981674617611437E-2</v>
      </c>
      <c r="K296" s="8">
        <f t="shared" si="88"/>
        <v>1.827349926108052E-2</v>
      </c>
      <c r="L296" s="10">
        <f t="shared" si="89"/>
        <v>1.5257665248222211E-5</v>
      </c>
      <c r="M296" s="10">
        <f t="shared" si="90"/>
        <v>3.4021835005078054E-3</v>
      </c>
      <c r="N296" s="12">
        <f t="shared" si="91"/>
        <v>0.70791223693442651</v>
      </c>
      <c r="O296" s="1">
        <f t="shared" si="92"/>
        <v>0.3981964390033173</v>
      </c>
      <c r="P296" s="12">
        <f t="shared" si="93"/>
        <v>0.34658306664749772</v>
      </c>
      <c r="Q296" s="10">
        <f>((9.807*Eingabemaske!$B$5^3)/(L296)^2)*M296*C296*N296</f>
        <v>391166298.97805279</v>
      </c>
      <c r="R296" s="10">
        <f t="shared" si="94"/>
        <v>569.11762000753492</v>
      </c>
      <c r="S296" s="10">
        <f t="shared" si="95"/>
        <v>155761027.31116757</v>
      </c>
      <c r="T296" s="14">
        <f t="shared" si="96"/>
        <v>285.87972389152458</v>
      </c>
      <c r="U296" s="14">
        <f t="shared" si="97"/>
        <v>92.092253719969619</v>
      </c>
      <c r="V296" s="14">
        <f t="shared" si="98"/>
        <v>14.117644286993643</v>
      </c>
      <c r="W296" s="14">
        <f t="shared" si="80"/>
        <v>5.7137149326936756</v>
      </c>
      <c r="X296" s="14">
        <f t="shared" si="81"/>
        <v>285.89413157387435</v>
      </c>
      <c r="Y296" s="14">
        <f t="shared" si="99"/>
        <v>92.230891910911993</v>
      </c>
      <c r="Z296" s="14">
        <f t="shared" si="82"/>
        <v>14.856016603273991</v>
      </c>
      <c r="AA296" s="14">
        <f t="shared" si="83"/>
        <v>4.7926260466428126</v>
      </c>
    </row>
    <row r="297" spans="2:27" x14ac:dyDescent="0.45">
      <c r="B297" s="4">
        <f>Temperaturverlauf!F296-Temperaturverlauf!E296</f>
        <v>9.119100984905586</v>
      </c>
      <c r="C297" s="4">
        <f t="shared" si="84"/>
        <v>9.119100984905586</v>
      </c>
      <c r="D297" s="14">
        <f>Temperaturverlauf!E296</f>
        <v>21.379430630917209</v>
      </c>
      <c r="E297">
        <f>Eingabemaske!$B$5</f>
        <v>0.745</v>
      </c>
      <c r="F297">
        <f>IF(Eingabemaske!$B$4="horizontal_Breite",Eingabemaske!$B$6,Eingabemaske!$B$7)</f>
        <v>0.5</v>
      </c>
      <c r="G297" s="4">
        <f>Eingabemaske!B$8/3600*(1/(Eingabemaske!B$11*Eingabemaske!B$10))</f>
        <v>1.7361111111111112E-2</v>
      </c>
      <c r="H297" s="4">
        <f t="shared" si="85"/>
        <v>1.1989730455055632</v>
      </c>
      <c r="I297" s="6">
        <f t="shared" si="86"/>
        <v>1006.1880329420843</v>
      </c>
      <c r="J297" s="12">
        <f t="shared" si="87"/>
        <v>2.5964849104790466E-2</v>
      </c>
      <c r="K297" s="8">
        <f t="shared" si="88"/>
        <v>1.8262567485036268E-2</v>
      </c>
      <c r="L297" s="10">
        <f t="shared" si="89"/>
        <v>1.5236615713128861E-5</v>
      </c>
      <c r="M297" s="10">
        <f t="shared" si="90"/>
        <v>3.4048096401201509E-3</v>
      </c>
      <c r="N297" s="12">
        <f t="shared" si="91"/>
        <v>0.70793156780762223</v>
      </c>
      <c r="O297" s="1">
        <f t="shared" si="92"/>
        <v>0.3982007597092122</v>
      </c>
      <c r="P297" s="12">
        <f t="shared" si="93"/>
        <v>0.34658731609886478</v>
      </c>
      <c r="Q297" s="10">
        <f>((9.807*Eingabemaske!$B$5^3)/(L297)^2)*M297*C297*N297</f>
        <v>383940657.92379385</v>
      </c>
      <c r="R297" s="10">
        <f t="shared" si="94"/>
        <v>569.89534136711279</v>
      </c>
      <c r="S297" s="10">
        <f t="shared" si="95"/>
        <v>152885461.66850948</v>
      </c>
      <c r="T297" s="14">
        <f t="shared" si="96"/>
        <v>284.10953938503832</v>
      </c>
      <c r="U297" s="14">
        <f t="shared" si="97"/>
        <v>91.571005771719499</v>
      </c>
      <c r="V297" s="14">
        <f t="shared" si="98"/>
        <v>14.127415738276875</v>
      </c>
      <c r="W297" s="14">
        <f t="shared" si="80"/>
        <v>5.7196869396235588</v>
      </c>
      <c r="X297" s="14">
        <f t="shared" si="81"/>
        <v>284.12415963902197</v>
      </c>
      <c r="Y297" s="14">
        <f t="shared" si="99"/>
        <v>91.711534983668869</v>
      </c>
      <c r="Z297" s="14">
        <f t="shared" si="82"/>
        <v>14.754481864105205</v>
      </c>
      <c r="AA297" s="14">
        <f t="shared" si="83"/>
        <v>4.7625523340393485</v>
      </c>
    </row>
    <row r="298" spans="2:27" x14ac:dyDescent="0.45">
      <c r="B298" s="4">
        <f>Temperaturverlauf!F297-Temperaturverlauf!E297</f>
        <v>8.8978757426057449</v>
      </c>
      <c r="C298" s="4">
        <f t="shared" si="84"/>
        <v>8.8978757426057449</v>
      </c>
      <c r="D298" s="14">
        <f>Temperaturverlauf!E297</f>
        <v>21.181768077548242</v>
      </c>
      <c r="E298">
        <f>Eingabemaske!$B$5</f>
        <v>0.745</v>
      </c>
      <c r="F298">
        <f>IF(Eingabemaske!$B$4="horizontal_Breite",Eingabemaske!$B$6,Eingabemaske!$B$7)</f>
        <v>0.5</v>
      </c>
      <c r="G298" s="4">
        <f>Eingabemaske!B$8/3600*(1/(Eingabemaske!B$11*Eingabemaske!B$10))</f>
        <v>1.7361111111111112E-2</v>
      </c>
      <c r="H298" s="4">
        <f t="shared" si="85"/>
        <v>1.1997805823230765</v>
      </c>
      <c r="I298" s="6">
        <f t="shared" si="86"/>
        <v>1006.1817706294831</v>
      </c>
      <c r="J298" s="12">
        <f t="shared" si="87"/>
        <v>2.5950093526068693E-2</v>
      </c>
      <c r="K298" s="8">
        <f t="shared" si="88"/>
        <v>1.8252980574746749E-2</v>
      </c>
      <c r="L298" s="10">
        <f t="shared" si="89"/>
        <v>1.5218166754506409E-5</v>
      </c>
      <c r="M298" s="10">
        <f t="shared" si="90"/>
        <v>3.4071160668198764E-3</v>
      </c>
      <c r="N298" s="12">
        <f t="shared" si="91"/>
        <v>0.70794853089541976</v>
      </c>
      <c r="O298" s="1">
        <f t="shared" si="92"/>
        <v>0.39820455109296321</v>
      </c>
      <c r="P298" s="12">
        <f t="shared" si="93"/>
        <v>0.34659104496434945</v>
      </c>
      <c r="Q298" s="10">
        <f>((9.807*Eingabemaske!$B$5^3)/(L298)^2)*M298*C298*N298</f>
        <v>375798693.8281436</v>
      </c>
      <c r="R298" s="10">
        <f t="shared" si="94"/>
        <v>570.57870393733003</v>
      </c>
      <c r="S298" s="10">
        <f t="shared" si="95"/>
        <v>149644750.17715785</v>
      </c>
      <c r="T298" s="14">
        <f t="shared" si="96"/>
        <v>282.08776390180157</v>
      </c>
      <c r="U298" s="14">
        <f t="shared" si="97"/>
        <v>90.975492141902947</v>
      </c>
      <c r="V298" s="14">
        <f t="shared" si="98"/>
        <v>14.135996210649617</v>
      </c>
      <c r="W298" s="14">
        <f t="shared" si="80"/>
        <v>5.724932887327534</v>
      </c>
      <c r="X298" s="14">
        <f t="shared" si="81"/>
        <v>282.10262344385461</v>
      </c>
      <c r="Y298" s="14">
        <f t="shared" si="99"/>
        <v>91.11814063263833</v>
      </c>
      <c r="Z298" s="14">
        <f t="shared" si="82"/>
        <v>14.641178924634731</v>
      </c>
      <c r="AA298" s="14">
        <f t="shared" si="83"/>
        <v>4.7290485426768889</v>
      </c>
    </row>
    <row r="299" spans="2:27" x14ac:dyDescent="0.45">
      <c r="B299" s="4">
        <f>Temperaturverlauf!F298-Temperaturverlauf!E298</f>
        <v>8.6575249857949217</v>
      </c>
      <c r="C299" s="4">
        <f t="shared" si="84"/>
        <v>8.6575249857949217</v>
      </c>
      <c r="D299" s="14">
        <f>Temperaturverlauf!E298</f>
        <v>21.015215976481549</v>
      </c>
      <c r="E299">
        <f>Eingabemaske!$B$5</f>
        <v>0.745</v>
      </c>
      <c r="F299">
        <f>IF(Eingabemaske!$B$4="horizontal_Breite",Eingabemaske!$B$6,Eingabemaske!$B$7)</f>
        <v>0.5</v>
      </c>
      <c r="G299" s="4">
        <f>Eingabemaske!B$8/3600*(1/(Eingabemaske!B$11*Eingabemaske!B$10))</f>
        <v>1.7361111111111112E-2</v>
      </c>
      <c r="H299" s="4">
        <f t="shared" si="85"/>
        <v>1.2004618640373381</v>
      </c>
      <c r="I299" s="6">
        <f t="shared" si="86"/>
        <v>1006.176517877127</v>
      </c>
      <c r="J299" s="12">
        <f t="shared" si="87"/>
        <v>2.5937660353489062E-2</v>
      </c>
      <c r="K299" s="8">
        <f t="shared" si="88"/>
        <v>1.8244902564905012E-2</v>
      </c>
      <c r="L299" s="10">
        <f t="shared" si="89"/>
        <v>1.5202629548103125E-5</v>
      </c>
      <c r="M299" s="10">
        <f t="shared" si="90"/>
        <v>3.4090619263443009E-3</v>
      </c>
      <c r="N299" s="12">
        <f t="shared" si="91"/>
        <v>0.70796283473002586</v>
      </c>
      <c r="O299" s="1">
        <f t="shared" si="92"/>
        <v>0.39820774804673198</v>
      </c>
      <c r="P299" s="12">
        <f t="shared" si="93"/>
        <v>0.34659418920682333</v>
      </c>
      <c r="Q299" s="10">
        <f>((9.807*Eingabemaske!$B$5^3)/(L299)^2)*M299*C299*N299</f>
        <v>366611995.75054091</v>
      </c>
      <c r="R299" s="10">
        <f t="shared" si="94"/>
        <v>571.15547019399219</v>
      </c>
      <c r="S299" s="10">
        <f t="shared" si="95"/>
        <v>145987737.23474097</v>
      </c>
      <c r="T299" s="14">
        <f t="shared" si="96"/>
        <v>279.77090352751947</v>
      </c>
      <c r="U299" s="14">
        <f t="shared" si="97"/>
        <v>90.292823295429315</v>
      </c>
      <c r="V299" s="14">
        <f t="shared" si="98"/>
        <v>14.143234303582926</v>
      </c>
      <c r="W299" s="14">
        <f t="shared" si="80"/>
        <v>5.729359447612131</v>
      </c>
      <c r="X299" s="14">
        <f t="shared" si="81"/>
        <v>279.78603506628934</v>
      </c>
      <c r="Y299" s="14">
        <f t="shared" si="99"/>
        <v>90.437869959091501</v>
      </c>
      <c r="Z299" s="14">
        <f t="shared" si="82"/>
        <v>14.513990298397587</v>
      </c>
      <c r="AA299" s="14">
        <f t="shared" si="83"/>
        <v>4.6914935081838545</v>
      </c>
    </row>
    <row r="300" spans="2:27" x14ac:dyDescent="0.45">
      <c r="B300" s="4">
        <f>Temperaturverlauf!F299-Temperaturverlauf!E299</f>
        <v>8.396048946544866</v>
      </c>
      <c r="C300" s="4">
        <f t="shared" si="84"/>
        <v>8.396048946544866</v>
      </c>
      <c r="D300" s="14">
        <f>Temperaturverlauf!E299</f>
        <v>20.882624080343351</v>
      </c>
      <c r="E300">
        <f>Eingabemaske!$B$5</f>
        <v>0.745</v>
      </c>
      <c r="F300">
        <f>IF(Eingabemaske!$B$4="horizontal_Breite",Eingabemaske!$B$6,Eingabemaske!$B$7)</f>
        <v>0.5</v>
      </c>
      <c r="G300" s="4">
        <f>Eingabemaske!B$8/3600*(1/(Eingabemaske!B$11*Eingabemaske!B$10))</f>
        <v>1.7361111111111112E-2</v>
      </c>
      <c r="H300" s="4">
        <f t="shared" si="85"/>
        <v>1.2010047846010909</v>
      </c>
      <c r="I300" s="6">
        <f t="shared" si="86"/>
        <v>1006.1723518109156</v>
      </c>
      <c r="J300" s="12">
        <f t="shared" si="87"/>
        <v>2.5927762322081542E-2</v>
      </c>
      <c r="K300" s="8">
        <f t="shared" si="88"/>
        <v>1.8238471672499097E-2</v>
      </c>
      <c r="L300" s="10">
        <f t="shared" si="89"/>
        <v>1.519026569287362E-5</v>
      </c>
      <c r="M300" s="10">
        <f t="shared" si="90"/>
        <v>3.4106126240710678E-3</v>
      </c>
      <c r="N300" s="12">
        <f t="shared" si="91"/>
        <v>0.70797423061401832</v>
      </c>
      <c r="O300" s="1">
        <f t="shared" si="92"/>
        <v>0.39821029502085492</v>
      </c>
      <c r="P300" s="12">
        <f t="shared" si="93"/>
        <v>0.3465966941898263</v>
      </c>
      <c r="Q300" s="10">
        <f>((9.807*Eingabemaske!$B$5^3)/(L300)^2)*M300*C300*N300</f>
        <v>356286248.53569287</v>
      </c>
      <c r="R300" s="10">
        <f t="shared" si="94"/>
        <v>571.61526154287037</v>
      </c>
      <c r="S300" s="10">
        <f t="shared" si="95"/>
        <v>141876852.14127189</v>
      </c>
      <c r="T300" s="14">
        <f t="shared" si="96"/>
        <v>277.11982817150908</v>
      </c>
      <c r="U300" s="14">
        <f t="shared" si="97"/>
        <v>89.511365385046403</v>
      </c>
      <c r="V300" s="14">
        <f t="shared" si="98"/>
        <v>14.149001865483962</v>
      </c>
      <c r="W300" s="14">
        <f t="shared" si="80"/>
        <v>5.7328875416497205</v>
      </c>
      <c r="X300" s="14">
        <f t="shared" si="81"/>
        <v>277.13527081564121</v>
      </c>
      <c r="Y300" s="14">
        <f t="shared" si="99"/>
        <v>89.659142746749524</v>
      </c>
      <c r="Z300" s="14">
        <f t="shared" si="82"/>
        <v>14.370994865547292</v>
      </c>
      <c r="AA300" s="14">
        <f t="shared" si="83"/>
        <v>4.6493218862786057</v>
      </c>
    </row>
    <row r="301" spans="2:27" x14ac:dyDescent="0.45">
      <c r="B301" s="4">
        <f>Temperaturverlauf!F300-Temperaturverlauf!E300</f>
        <v>8.1121145041789049</v>
      </c>
      <c r="C301" s="4">
        <f t="shared" si="84"/>
        <v>8.1121145041789049</v>
      </c>
      <c r="D301" s="14">
        <f>Temperaturverlauf!E300</f>
        <v>20.786261073237988</v>
      </c>
      <c r="E301">
        <f>Eingabemaske!$B$5</f>
        <v>0.745</v>
      </c>
      <c r="F301">
        <f>IF(Eingabemaske!$B$4="horizontal_Breite",Eingabemaske!$B$6,Eingabemaske!$B$7)</f>
        <v>0.5</v>
      </c>
      <c r="G301" s="4">
        <f>Eingabemaske!B$8/3600*(1/(Eingabemaske!B$11*Eingabemaske!B$10))</f>
        <v>1.7361111111111112E-2</v>
      </c>
      <c r="H301" s="4">
        <f t="shared" si="85"/>
        <v>1.2013996677750609</v>
      </c>
      <c r="I301" s="6">
        <f t="shared" si="86"/>
        <v>1006.1693327651381</v>
      </c>
      <c r="J301" s="12">
        <f t="shared" si="87"/>
        <v>2.5920568789907769E-2</v>
      </c>
      <c r="K301" s="8">
        <f t="shared" si="88"/>
        <v>1.8233797931881051E-2</v>
      </c>
      <c r="L301" s="10">
        <f t="shared" si="89"/>
        <v>1.5181283049494082E-5</v>
      </c>
      <c r="M301" s="10">
        <f t="shared" si="90"/>
        <v>3.4117405073699173E-3</v>
      </c>
      <c r="N301" s="12">
        <f t="shared" si="91"/>
        <v>0.7079825182753483</v>
      </c>
      <c r="O301" s="1">
        <f t="shared" si="92"/>
        <v>0.39821214728478327</v>
      </c>
      <c r="P301" s="12">
        <f t="shared" si="93"/>
        <v>0.34659851591794477</v>
      </c>
      <c r="Q301" s="10">
        <f>((9.807*Eingabemaske!$B$5^3)/(L301)^2)*M301*C301*N301</f>
        <v>344762988.37320811</v>
      </c>
      <c r="R301" s="10">
        <f t="shared" si="94"/>
        <v>571.94977149072406</v>
      </c>
      <c r="S301" s="10">
        <f t="shared" si="95"/>
        <v>137288809.90441397</v>
      </c>
      <c r="T301" s="14">
        <f t="shared" si="96"/>
        <v>274.09985121347648</v>
      </c>
      <c r="U301" s="14">
        <f t="shared" si="97"/>
        <v>88.62075904950153</v>
      </c>
      <c r="V301" s="14">
        <f t="shared" si="98"/>
        <v>14.153196492654514</v>
      </c>
      <c r="W301" s="14">
        <f t="shared" si="80"/>
        <v>5.7354539260711768</v>
      </c>
      <c r="X301" s="14">
        <f t="shared" si="81"/>
        <v>274.11565104309352</v>
      </c>
      <c r="Y301" s="14">
        <f t="shared" si="99"/>
        <v>88.771657514981797</v>
      </c>
      <c r="Z301" s="14">
        <f t="shared" si="82"/>
        <v>14.210467178505718</v>
      </c>
      <c r="AA301" s="14">
        <f t="shared" si="83"/>
        <v>4.6020237104224373</v>
      </c>
    </row>
    <row r="302" spans="2:27" x14ac:dyDescent="0.45">
      <c r="B302" s="4">
        <f>Temperaturverlauf!F301-Temperaturverlauf!E301</f>
        <v>7.8050585781226189</v>
      </c>
      <c r="C302" s="4">
        <f t="shared" si="84"/>
        <v>7.8050585781226189</v>
      </c>
      <c r="D302" s="14">
        <f>Temperaturverlauf!E301</f>
        <v>20.727775752933908</v>
      </c>
      <c r="E302">
        <f>Eingabemaske!$B$5</f>
        <v>0.745</v>
      </c>
      <c r="F302">
        <f>IF(Eingabemaske!$B$4="horizontal_Breite",Eingabemaske!$B$6,Eingabemaske!$B$7)</f>
        <v>0.5</v>
      </c>
      <c r="G302" s="4">
        <f>Eingabemaske!B$8/3600*(1/(Eingabemaske!B$11*Eingabemaske!B$10))</f>
        <v>1.7361111111111112E-2</v>
      </c>
      <c r="H302" s="4">
        <f t="shared" si="85"/>
        <v>1.2016394596644486</v>
      </c>
      <c r="I302" s="6">
        <f t="shared" si="86"/>
        <v>1006.1675039959189</v>
      </c>
      <c r="J302" s="12">
        <f t="shared" si="87"/>
        <v>2.5916202840297657E-2</v>
      </c>
      <c r="K302" s="8">
        <f t="shared" si="88"/>
        <v>1.8230961312048655E-2</v>
      </c>
      <c r="L302" s="10">
        <f t="shared" si="89"/>
        <v>1.5175832459927419E-5</v>
      </c>
      <c r="M302" s="10">
        <f t="shared" si="90"/>
        <v>3.4124254168741925E-3</v>
      </c>
      <c r="N302" s="12">
        <f t="shared" si="91"/>
        <v>0.70798755078035525</v>
      </c>
      <c r="O302" s="1">
        <f t="shared" si="92"/>
        <v>0.39821327202253654</v>
      </c>
      <c r="P302" s="12">
        <f t="shared" si="93"/>
        <v>0.34659962211440504</v>
      </c>
      <c r="Q302" s="10">
        <f>((9.807*Eingabemaske!$B$5^3)/(L302)^2)*M302*C302*N302</f>
        <v>332020502.82892668</v>
      </c>
      <c r="R302" s="10">
        <f t="shared" si="94"/>
        <v>572.15293855466257</v>
      </c>
      <c r="S302" s="10">
        <f t="shared" si="95"/>
        <v>132214970.81007475</v>
      </c>
      <c r="T302" s="14">
        <f t="shared" si="96"/>
        <v>270.68070409723981</v>
      </c>
      <c r="U302" s="14">
        <f t="shared" si="97"/>
        <v>87.61190706123341</v>
      </c>
      <c r="V302" s="14">
        <f t="shared" si="98"/>
        <v>14.15574354775454</v>
      </c>
      <c r="W302" s="14">
        <f t="shared" si="80"/>
        <v>5.7370124766403343</v>
      </c>
      <c r="X302" s="14">
        <f t="shared" si="81"/>
        <v>270.69691494572675</v>
      </c>
      <c r="Y302" s="14">
        <f t="shared" si="99"/>
        <v>87.766380771643767</v>
      </c>
      <c r="Z302" s="14">
        <f t="shared" si="82"/>
        <v>14.030872311952514</v>
      </c>
      <c r="AA302" s="14">
        <f t="shared" si="83"/>
        <v>4.5491426532734396</v>
      </c>
    </row>
    <row r="303" spans="2:27" x14ac:dyDescent="0.45">
      <c r="B303" s="4">
        <f>Temperaturverlauf!F302-Temperaturverlauf!E302</f>
        <v>7.4748813289725824</v>
      </c>
      <c r="C303" s="4">
        <f t="shared" si="84"/>
        <v>7.4748813289725824</v>
      </c>
      <c r="D303" s="14">
        <f>Temperaturverlauf!E302</f>
        <v>20.708168819476708</v>
      </c>
      <c r="E303">
        <f>Eingabemaske!$B$5</f>
        <v>0.745</v>
      </c>
      <c r="F303">
        <f>IF(Eingabemaske!$B$4="horizontal_Breite",Eingabemaske!$B$6,Eingabemaske!$B$7)</f>
        <v>0.5</v>
      </c>
      <c r="G303" s="4">
        <f>Eingabemaske!B$8/3600*(1/(Eingabemaske!B$11*Eingabemaske!B$10))</f>
        <v>1.7361111111111112E-2</v>
      </c>
      <c r="H303" s="4">
        <f t="shared" si="85"/>
        <v>1.2017198702028966</v>
      </c>
      <c r="I303" s="6">
        <f t="shared" si="86"/>
        <v>1006.1668915133058</v>
      </c>
      <c r="J303" s="12">
        <f t="shared" si="87"/>
        <v>2.5914739175859507E-2</v>
      </c>
      <c r="K303" s="8">
        <f t="shared" si="88"/>
        <v>1.8230010348353694E-2</v>
      </c>
      <c r="L303" s="10">
        <f t="shared" si="89"/>
        <v>1.5174005381734467E-5</v>
      </c>
      <c r="M303" s="10">
        <f t="shared" si="90"/>
        <v>3.4126550916339592E-3</v>
      </c>
      <c r="N303" s="12">
        <f t="shared" si="91"/>
        <v>0.70798923834975147</v>
      </c>
      <c r="O303" s="1">
        <f t="shared" si="92"/>
        <v>0.39821364918353175</v>
      </c>
      <c r="P303" s="12">
        <f t="shared" si="93"/>
        <v>0.34659999305803296</v>
      </c>
      <c r="Q303" s="10">
        <f>((9.807*Eingabemaske!$B$5^3)/(L303)^2)*M303*C303*N303</f>
        <v>318073788.74636412</v>
      </c>
      <c r="R303" s="10">
        <f t="shared" si="94"/>
        <v>572.22107372272046</v>
      </c>
      <c r="S303" s="10">
        <f t="shared" si="95"/>
        <v>126661324.12632143</v>
      </c>
      <c r="T303" s="14">
        <f t="shared" si="96"/>
        <v>266.83641322906266</v>
      </c>
      <c r="U303" s="14">
        <f t="shared" si="97"/>
        <v>86.476933011442867</v>
      </c>
      <c r="V303" s="14">
        <f t="shared" si="98"/>
        <v>14.156597643110757</v>
      </c>
      <c r="W303" s="14">
        <f t="shared" si="80"/>
        <v>5.7375351329497413</v>
      </c>
      <c r="X303" s="14">
        <f t="shared" si="81"/>
        <v>266.85309773190824</v>
      </c>
      <c r="Y303" s="14">
        <f t="shared" si="99"/>
        <v>86.635507720965066</v>
      </c>
      <c r="Z303" s="14">
        <f t="shared" si="82"/>
        <v>13.830856851985097</v>
      </c>
      <c r="AA303" s="14">
        <f t="shared" si="83"/>
        <v>4.4902731719139446</v>
      </c>
    </row>
    <row r="304" spans="2:27" x14ac:dyDescent="0.45">
      <c r="B304" s="4">
        <f>Temperaturverlauf!F303-Temperaturverlauf!E303</f>
        <v>7.122229245615646</v>
      </c>
      <c r="C304" s="4">
        <f t="shared" si="84"/>
        <v>7.122229245615646</v>
      </c>
      <c r="D304" s="14">
        <f>Temperaturverlauf!E303</f>
        <v>20.727775752933908</v>
      </c>
      <c r="E304">
        <f>Eingabemaske!$B$5</f>
        <v>0.745</v>
      </c>
      <c r="F304">
        <f>IF(Eingabemaske!$B$4="horizontal_Breite",Eingabemaske!$B$6,Eingabemaske!$B$7)</f>
        <v>0.5</v>
      </c>
      <c r="G304" s="4">
        <f>Eingabemaske!B$8/3600*(1/(Eingabemaske!B$11*Eingabemaske!B$10))</f>
        <v>1.7361111111111112E-2</v>
      </c>
      <c r="H304" s="4">
        <f t="shared" si="85"/>
        <v>1.2016394596644486</v>
      </c>
      <c r="I304" s="6">
        <f t="shared" si="86"/>
        <v>1006.1675039959189</v>
      </c>
      <c r="J304" s="12">
        <f t="shared" si="87"/>
        <v>2.5916202840297657E-2</v>
      </c>
      <c r="K304" s="8">
        <f t="shared" si="88"/>
        <v>1.8230961312048655E-2</v>
      </c>
      <c r="L304" s="10">
        <f t="shared" si="89"/>
        <v>1.5175832459927419E-5</v>
      </c>
      <c r="M304" s="10">
        <f t="shared" si="90"/>
        <v>3.4124254168741925E-3</v>
      </c>
      <c r="N304" s="12">
        <f t="shared" si="91"/>
        <v>0.70798755078035525</v>
      </c>
      <c r="O304" s="1">
        <f t="shared" si="92"/>
        <v>0.39821327202253654</v>
      </c>
      <c r="P304" s="12">
        <f t="shared" si="93"/>
        <v>0.34659962211440504</v>
      </c>
      <c r="Q304" s="10">
        <f>((9.807*Eingabemaske!$B$5^3)/(L304)^2)*M304*C304*N304</f>
        <v>302973528.22187155</v>
      </c>
      <c r="R304" s="10">
        <f t="shared" si="94"/>
        <v>572.15293855466257</v>
      </c>
      <c r="S304" s="10">
        <f t="shared" si="95"/>
        <v>120648080.00944379</v>
      </c>
      <c r="T304" s="14">
        <f t="shared" si="96"/>
        <v>262.54508432667649</v>
      </c>
      <c r="U304" s="14">
        <f t="shared" si="97"/>
        <v>85.209112483080744</v>
      </c>
      <c r="V304" s="14">
        <f t="shared" si="98"/>
        <v>14.15574354775454</v>
      </c>
      <c r="W304" s="14">
        <f t="shared" si="80"/>
        <v>5.7370124766403343</v>
      </c>
      <c r="X304" s="14">
        <f t="shared" si="81"/>
        <v>262.5623153101406</v>
      </c>
      <c r="Y304" s="14">
        <f t="shared" si="99"/>
        <v>85.372395985916683</v>
      </c>
      <c r="Z304" s="14">
        <f t="shared" si="82"/>
        <v>13.609236443591589</v>
      </c>
      <c r="AA304" s="14">
        <f t="shared" si="83"/>
        <v>4.42505666266646</v>
      </c>
    </row>
    <row r="305" spans="2:27" x14ac:dyDescent="0.45">
      <c r="B305" s="4">
        <f>Temperaturverlauf!F304-Temperaturverlauf!E304</f>
        <v>6.7483683799501684</v>
      </c>
      <c r="C305" s="4">
        <f t="shared" si="84"/>
        <v>6.7483683799501684</v>
      </c>
      <c r="D305" s="14">
        <f>Temperaturverlauf!E304</f>
        <v>20.786261073237988</v>
      </c>
      <c r="E305">
        <f>Eingabemaske!$B$5</f>
        <v>0.745</v>
      </c>
      <c r="F305">
        <f>IF(Eingabemaske!$B$4="horizontal_Breite",Eingabemaske!$B$6,Eingabemaske!$B$7)</f>
        <v>0.5</v>
      </c>
      <c r="G305" s="4">
        <f>Eingabemaske!B$8/3600*(1/(Eingabemaske!B$11*Eingabemaske!B$10))</f>
        <v>1.7361111111111112E-2</v>
      </c>
      <c r="H305" s="4">
        <f t="shared" si="85"/>
        <v>1.2013996677750609</v>
      </c>
      <c r="I305" s="6">
        <f t="shared" si="86"/>
        <v>1006.1693327651381</v>
      </c>
      <c r="J305" s="12">
        <f t="shared" si="87"/>
        <v>2.5920568789907769E-2</v>
      </c>
      <c r="K305" s="8">
        <f t="shared" si="88"/>
        <v>1.8233797931881051E-2</v>
      </c>
      <c r="L305" s="10">
        <f t="shared" si="89"/>
        <v>1.5181283049494082E-5</v>
      </c>
      <c r="M305" s="10">
        <f t="shared" si="90"/>
        <v>3.4117405073699173E-3</v>
      </c>
      <c r="N305" s="12">
        <f t="shared" si="91"/>
        <v>0.7079825182753483</v>
      </c>
      <c r="O305" s="1">
        <f t="shared" si="92"/>
        <v>0.39821214728478327</v>
      </c>
      <c r="P305" s="12">
        <f t="shared" si="93"/>
        <v>0.34659851591794477</v>
      </c>
      <c r="Q305" s="10">
        <f>((9.807*Eingabemaske!$B$5^3)/(L305)^2)*M305*C305*N305</f>
        <v>286804093.81750691</v>
      </c>
      <c r="R305" s="10">
        <f t="shared" si="94"/>
        <v>571.94977149072406</v>
      </c>
      <c r="S305" s="10">
        <f t="shared" si="95"/>
        <v>114208874.04913586</v>
      </c>
      <c r="T305" s="14">
        <f t="shared" si="96"/>
        <v>257.78859706863528</v>
      </c>
      <c r="U305" s="14">
        <f t="shared" si="97"/>
        <v>83.802777383905266</v>
      </c>
      <c r="V305" s="14">
        <f t="shared" si="98"/>
        <v>14.153196492654514</v>
      </c>
      <c r="W305" s="14">
        <f t="shared" si="80"/>
        <v>5.7354539260711768</v>
      </c>
      <c r="X305" s="14">
        <f t="shared" si="81"/>
        <v>257.80645937519699</v>
      </c>
      <c r="Y305" s="14">
        <f t="shared" si="99"/>
        <v>83.971473182580027</v>
      </c>
      <c r="Z305" s="14">
        <f t="shared" si="82"/>
        <v>13.364980129434713</v>
      </c>
      <c r="AA305" s="14">
        <f t="shared" si="83"/>
        <v>4.3531766940379217</v>
      </c>
    </row>
    <row r="306" spans="2:27" x14ac:dyDescent="0.45">
      <c r="B306" s="4">
        <f>Temperaturverlauf!F305-Temperaturverlauf!E305</f>
        <v>6.3551481654417259</v>
      </c>
      <c r="C306" s="4">
        <f t="shared" si="84"/>
        <v>6.3551481654417259</v>
      </c>
      <c r="D306" s="14">
        <f>Temperaturverlauf!E305</f>
        <v>20.882624080343348</v>
      </c>
      <c r="E306">
        <f>Eingabemaske!$B$5</f>
        <v>0.745</v>
      </c>
      <c r="F306">
        <f>IF(Eingabemaske!$B$4="horizontal_Breite",Eingabemaske!$B$6,Eingabemaske!$B$7)</f>
        <v>0.5</v>
      </c>
      <c r="G306" s="4">
        <f>Eingabemaske!B$8/3600*(1/(Eingabemaske!B$11*Eingabemaske!B$10))</f>
        <v>1.7361111111111112E-2</v>
      </c>
      <c r="H306" s="4">
        <f t="shared" si="85"/>
        <v>1.2010047846010909</v>
      </c>
      <c r="I306" s="6">
        <f t="shared" si="86"/>
        <v>1006.1723518109156</v>
      </c>
      <c r="J306" s="12">
        <f t="shared" si="87"/>
        <v>2.5927762322081542E-2</v>
      </c>
      <c r="K306" s="8">
        <f t="shared" si="88"/>
        <v>1.8238471672499097E-2</v>
      </c>
      <c r="L306" s="10">
        <f t="shared" si="89"/>
        <v>1.5190265692873617E-5</v>
      </c>
      <c r="M306" s="10">
        <f t="shared" si="90"/>
        <v>3.4106126240710678E-3</v>
      </c>
      <c r="N306" s="12">
        <f t="shared" si="91"/>
        <v>0.70797423061401799</v>
      </c>
      <c r="O306" s="1">
        <f t="shared" si="92"/>
        <v>0.39821029502085492</v>
      </c>
      <c r="P306" s="12">
        <f t="shared" si="93"/>
        <v>0.3465966941898263</v>
      </c>
      <c r="Q306" s="10">
        <f>((9.807*Eingabemaske!$B$5^3)/(L306)^2)*M306*C306*N306</f>
        <v>269680645.4047063</v>
      </c>
      <c r="R306" s="10">
        <f t="shared" si="94"/>
        <v>571.61526154287037</v>
      </c>
      <c r="S306" s="10">
        <f t="shared" si="95"/>
        <v>107389609.36802267</v>
      </c>
      <c r="T306" s="14">
        <f t="shared" si="96"/>
        <v>252.55221038550926</v>
      </c>
      <c r="U306" s="14">
        <f t="shared" si="97"/>
        <v>82.253193249460551</v>
      </c>
      <c r="V306" s="14">
        <f t="shared" si="98"/>
        <v>14.149001865483958</v>
      </c>
      <c r="W306" s="14">
        <f t="shared" si="80"/>
        <v>5.7328875416497196</v>
      </c>
      <c r="X306" s="14">
        <f t="shared" si="81"/>
        <v>252.57080326894084</v>
      </c>
      <c r="Y306" s="14">
        <f t="shared" si="99"/>
        <v>82.428118401402727</v>
      </c>
      <c r="Z306" s="14">
        <f t="shared" si="82"/>
        <v>13.097191513308628</v>
      </c>
      <c r="AA306" s="14">
        <f t="shared" si="83"/>
        <v>4.274353325135932</v>
      </c>
    </row>
    <row r="307" spans="2:27" x14ac:dyDescent="0.45">
      <c r="B307" s="4">
        <f>Temperaturverlauf!F306-Temperaturverlauf!E306</f>
        <v>5.9449564194005617</v>
      </c>
      <c r="C307" s="4">
        <f t="shared" si="84"/>
        <v>5.9449564194005617</v>
      </c>
      <c r="D307" s="14">
        <f>Temperaturverlauf!E306</f>
        <v>21.015215976481549</v>
      </c>
      <c r="E307">
        <f>Eingabemaske!$B$5</f>
        <v>0.745</v>
      </c>
      <c r="F307">
        <f>IF(Eingabemaske!$B$4="horizontal_Breite",Eingabemaske!$B$6,Eingabemaske!$B$7)</f>
        <v>0.5</v>
      </c>
      <c r="G307" s="4">
        <f>Eingabemaske!B$8/3600*(1/(Eingabemaske!B$11*Eingabemaske!B$10))</f>
        <v>1.7361111111111112E-2</v>
      </c>
      <c r="H307" s="4">
        <f t="shared" si="85"/>
        <v>1.2004618640373381</v>
      </c>
      <c r="I307" s="6">
        <f t="shared" si="86"/>
        <v>1006.176517877127</v>
      </c>
      <c r="J307" s="12">
        <f t="shared" si="87"/>
        <v>2.5937660353489062E-2</v>
      </c>
      <c r="K307" s="8">
        <f t="shared" si="88"/>
        <v>1.8244902564905012E-2</v>
      </c>
      <c r="L307" s="10">
        <f t="shared" si="89"/>
        <v>1.5202629548103125E-5</v>
      </c>
      <c r="M307" s="10">
        <f t="shared" si="90"/>
        <v>3.4090619263443009E-3</v>
      </c>
      <c r="N307" s="12">
        <f t="shared" si="91"/>
        <v>0.70796283473002586</v>
      </c>
      <c r="O307" s="1">
        <f t="shared" si="92"/>
        <v>0.39820774804673198</v>
      </c>
      <c r="P307" s="12">
        <f t="shared" si="93"/>
        <v>0.34659418920682333</v>
      </c>
      <c r="Q307" s="10">
        <f>((9.807*Eingabemaske!$B$5^3)/(L307)^2)*M307*C307*N307</f>
        <v>251745428.53095931</v>
      </c>
      <c r="R307" s="10">
        <f t="shared" si="94"/>
        <v>571.15547019399219</v>
      </c>
      <c r="S307" s="10">
        <f t="shared" si="95"/>
        <v>100246980.17637281</v>
      </c>
      <c r="T307" s="14">
        <f t="shared" si="96"/>
        <v>246.82407567418292</v>
      </c>
      <c r="U307" s="14">
        <f t="shared" si="97"/>
        <v>80.556408268739077</v>
      </c>
      <c r="V307" s="14">
        <f t="shared" si="98"/>
        <v>14.143234303582926</v>
      </c>
      <c r="W307" s="14">
        <f t="shared" si="80"/>
        <v>5.729359447612131</v>
      </c>
      <c r="X307" s="14">
        <f t="shared" si="81"/>
        <v>246.84351595037009</v>
      </c>
      <c r="Y307" s="14">
        <f t="shared" si="99"/>
        <v>80.738516709393764</v>
      </c>
      <c r="Z307" s="14">
        <f t="shared" si="82"/>
        <v>12.805086554363518</v>
      </c>
      <c r="AA307" s="14">
        <f t="shared" si="83"/>
        <v>4.1883364477055141</v>
      </c>
    </row>
    <row r="308" spans="2:27" x14ac:dyDescent="0.45">
      <c r="B308" s="4">
        <f>Temperaturverlauf!F307-Temperaturverlauf!E307</f>
        <v>5.5206662796735841</v>
      </c>
      <c r="C308" s="4">
        <f t="shared" si="84"/>
        <v>5.5206662796735841</v>
      </c>
      <c r="D308" s="14">
        <f>Temperaturverlauf!E307</f>
        <v>21.181768077548242</v>
      </c>
      <c r="E308">
        <f>Eingabemaske!$B$5</f>
        <v>0.745</v>
      </c>
      <c r="F308">
        <f>IF(Eingabemaske!$B$4="horizontal_Breite",Eingabemaske!$B$6,Eingabemaske!$B$7)</f>
        <v>0.5</v>
      </c>
      <c r="G308" s="4">
        <f>Eingabemaske!B$8/3600*(1/(Eingabemaske!B$11*Eingabemaske!B$10))</f>
        <v>1.7361111111111112E-2</v>
      </c>
      <c r="H308" s="4">
        <f t="shared" si="85"/>
        <v>1.1997805823230765</v>
      </c>
      <c r="I308" s="6">
        <f t="shared" si="86"/>
        <v>1006.1817706294831</v>
      </c>
      <c r="J308" s="12">
        <f t="shared" si="87"/>
        <v>2.5950093526068693E-2</v>
      </c>
      <c r="K308" s="8">
        <f t="shared" si="88"/>
        <v>1.8252980574746749E-2</v>
      </c>
      <c r="L308" s="10">
        <f t="shared" si="89"/>
        <v>1.5218166754506409E-5</v>
      </c>
      <c r="M308" s="10">
        <f t="shared" si="90"/>
        <v>3.4071160668198764E-3</v>
      </c>
      <c r="N308" s="12">
        <f t="shared" si="91"/>
        <v>0.70794853089541976</v>
      </c>
      <c r="O308" s="1">
        <f t="shared" si="92"/>
        <v>0.39820455109296321</v>
      </c>
      <c r="P308" s="12">
        <f t="shared" si="93"/>
        <v>0.34659104496434945</v>
      </c>
      <c r="Q308" s="10">
        <f>((9.807*Eingabemaske!$B$5^3)/(L308)^2)*M308*C308*N308</f>
        <v>233163424.27983215</v>
      </c>
      <c r="R308" s="10">
        <f t="shared" si="94"/>
        <v>570.57870393733003</v>
      </c>
      <c r="S308" s="10">
        <f t="shared" si="95"/>
        <v>92846736.696648687</v>
      </c>
      <c r="T308" s="14">
        <f t="shared" si="96"/>
        <v>240.59465101358043</v>
      </c>
      <c r="U308" s="14">
        <f t="shared" si="97"/>
        <v>78.709071341110587</v>
      </c>
      <c r="V308" s="14">
        <f t="shared" si="98"/>
        <v>14.135996210649617</v>
      </c>
      <c r="W308" s="14">
        <f t="shared" si="80"/>
        <v>5.724932887327534</v>
      </c>
      <c r="X308" s="14">
        <f t="shared" si="81"/>
        <v>240.61507723300394</v>
      </c>
      <c r="Y308" s="14">
        <f t="shared" si="99"/>
        <v>78.899484518282691</v>
      </c>
      <c r="Z308" s="14">
        <f t="shared" si="82"/>
        <v>12.487967515957388</v>
      </c>
      <c r="AA308" s="14">
        <f t="shared" si="83"/>
        <v>4.0948980048160895</v>
      </c>
    </row>
    <row r="309" spans="2:27" x14ac:dyDescent="0.45">
      <c r="B309" s="4">
        <f>Temperaturverlauf!F308-Temperaturverlauf!E308</f>
        <v>5.0855759627017818</v>
      </c>
      <c r="C309" s="4">
        <f t="shared" si="84"/>
        <v>5.0855759627017818</v>
      </c>
      <c r="D309" s="14">
        <f>Temperaturverlauf!E308</f>
        <v>21.379430630917209</v>
      </c>
      <c r="E309">
        <f>Eingabemaske!$B$5</f>
        <v>0.745</v>
      </c>
      <c r="F309">
        <f>IF(Eingabemaske!$B$4="horizontal_Breite",Eingabemaske!$B$6,Eingabemaske!$B$7)</f>
        <v>0.5</v>
      </c>
      <c r="G309" s="4">
        <f>Eingabemaske!B$8/3600*(1/(Eingabemaske!B$11*Eingabemaske!B$10))</f>
        <v>1.7361111111111112E-2</v>
      </c>
      <c r="H309" s="4">
        <f t="shared" si="85"/>
        <v>1.1989730455055632</v>
      </c>
      <c r="I309" s="6">
        <f t="shared" si="86"/>
        <v>1006.1880329420843</v>
      </c>
      <c r="J309" s="12">
        <f t="shared" si="87"/>
        <v>2.5964849104790466E-2</v>
      </c>
      <c r="K309" s="8">
        <f t="shared" si="88"/>
        <v>1.8262567485036268E-2</v>
      </c>
      <c r="L309" s="10">
        <f t="shared" si="89"/>
        <v>1.5236615713128861E-5</v>
      </c>
      <c r="M309" s="10">
        <f t="shared" si="90"/>
        <v>3.4048096401201509E-3</v>
      </c>
      <c r="N309" s="12">
        <f t="shared" si="91"/>
        <v>0.70793156780762223</v>
      </c>
      <c r="O309" s="1">
        <f t="shared" si="92"/>
        <v>0.3982007597092122</v>
      </c>
      <c r="P309" s="12">
        <f t="shared" si="93"/>
        <v>0.34658731609886478</v>
      </c>
      <c r="Q309" s="10">
        <f>((9.807*Eingabemaske!$B$5^3)/(L309)^2)*M309*C309*N309</f>
        <v>214117530.25579298</v>
      </c>
      <c r="R309" s="10">
        <f t="shared" si="94"/>
        <v>569.89534136711279</v>
      </c>
      <c r="S309" s="10">
        <f t="shared" si="95"/>
        <v>85261763.214916989</v>
      </c>
      <c r="T309" s="14">
        <f t="shared" si="96"/>
        <v>233.85600317282001</v>
      </c>
      <c r="U309" s="14">
        <f t="shared" si="97"/>
        <v>76.708214333220198</v>
      </c>
      <c r="V309" s="14">
        <f t="shared" si="98"/>
        <v>14.127415738276875</v>
      </c>
      <c r="W309" s="14">
        <f t="shared" si="80"/>
        <v>5.7196869396235588</v>
      </c>
      <c r="X309" s="14">
        <f t="shared" si="81"/>
        <v>233.87758120220201</v>
      </c>
      <c r="Y309" s="14">
        <f t="shared" si="99"/>
        <v>76.908261795683885</v>
      </c>
      <c r="Z309" s="14">
        <f t="shared" si="82"/>
        <v>12.145192209817109</v>
      </c>
      <c r="AA309" s="14">
        <f t="shared" si="83"/>
        <v>3.9938228248733072</v>
      </c>
    </row>
    <row r="310" spans="2:27" x14ac:dyDescent="0.45">
      <c r="B310" s="4">
        <f>Temperaturverlauf!F309-Temperaturverlauf!E309</f>
        <v>4.6433423500046693</v>
      </c>
      <c r="C310" s="4">
        <f t="shared" si="84"/>
        <v>4.6433423500046693</v>
      </c>
      <c r="D310" s="14">
        <f>Temperaturverlauf!E309</f>
        <v>21.604821575497898</v>
      </c>
      <c r="E310">
        <f>Eingabemaske!$B$5</f>
        <v>0.745</v>
      </c>
      <c r="F310">
        <f>IF(Eingabemaske!$B$4="horizontal_Breite",Eingabemaske!$B$6,Eingabemaske!$B$7)</f>
        <v>0.5</v>
      </c>
      <c r="G310" s="4">
        <f>Eingabemaske!B$8/3600*(1/(Eingabemaske!B$11*Eingabemaske!B$10))</f>
        <v>1.7361111111111112E-2</v>
      </c>
      <c r="H310" s="4">
        <f t="shared" si="85"/>
        <v>1.1980535510794283</v>
      </c>
      <c r="I310" s="6">
        <f t="shared" si="86"/>
        <v>1006.1952113484953</v>
      </c>
      <c r="J310" s="12">
        <f t="shared" si="87"/>
        <v>2.5981674617611437E-2</v>
      </c>
      <c r="K310" s="8">
        <f t="shared" si="88"/>
        <v>1.827349926108052E-2</v>
      </c>
      <c r="L310" s="10">
        <f t="shared" si="89"/>
        <v>1.5257665248222211E-5</v>
      </c>
      <c r="M310" s="10">
        <f t="shared" si="90"/>
        <v>3.4021835005078054E-3</v>
      </c>
      <c r="N310" s="12">
        <f t="shared" si="91"/>
        <v>0.70791223693442651</v>
      </c>
      <c r="O310" s="1">
        <f t="shared" si="92"/>
        <v>0.3981964390033173</v>
      </c>
      <c r="P310" s="12">
        <f t="shared" si="93"/>
        <v>0.34658306664749772</v>
      </c>
      <c r="Q310" s="10">
        <f>((9.807*Eingabemaske!$B$5^3)/(L310)^2)*M310*C310*N310</f>
        <v>194803469.56966734</v>
      </c>
      <c r="R310" s="10">
        <f t="shared" si="94"/>
        <v>569.11762000753492</v>
      </c>
      <c r="S310" s="10">
        <f t="shared" si="95"/>
        <v>77570047.888132617</v>
      </c>
      <c r="T310" s="14">
        <f t="shared" si="96"/>
        <v>226.60097431812108</v>
      </c>
      <c r="U310" s="14">
        <f t="shared" si="97"/>
        <v>74.550990369816958</v>
      </c>
      <c r="V310" s="14">
        <f t="shared" si="98"/>
        <v>14.117644286993643</v>
      </c>
      <c r="W310" s="14">
        <f t="shared" si="80"/>
        <v>5.7137149326936756</v>
      </c>
      <c r="X310" s="14">
        <f t="shared" si="81"/>
        <v>226.62390490801911</v>
      </c>
      <c r="Y310" s="14">
        <f t="shared" si="99"/>
        <v>74.762264196217316</v>
      </c>
      <c r="Z310" s="14">
        <f t="shared" si="82"/>
        <v>11.776137115785337</v>
      </c>
      <c r="AA310" s="14">
        <f t="shared" si="83"/>
        <v>3.8848976440440395</v>
      </c>
    </row>
    <row r="311" spans="2:27" x14ac:dyDescent="0.45">
      <c r="B311" s="4">
        <f>Temperaturverlauf!F310-Temperaturverlauf!E310</f>
        <v>4.1979095125998249</v>
      </c>
      <c r="C311" s="4">
        <f t="shared" si="84"/>
        <v>4.1979095125998249</v>
      </c>
      <c r="D311" s="14">
        <f>Temperaturverlauf!E310</f>
        <v>21.854084409738352</v>
      </c>
      <c r="E311">
        <f>Eingabemaske!$B$5</f>
        <v>0.745</v>
      </c>
      <c r="F311">
        <f>IF(Eingabemaske!$B$4="horizontal_Breite",Eingabemaske!$B$6,Eingabemaske!$B$7)</f>
        <v>0.5</v>
      </c>
      <c r="G311" s="4">
        <f>Eingabemaske!B$8/3600*(1/(Eingabemaske!B$11*Eingabemaske!B$10))</f>
        <v>1.7361111111111112E-2</v>
      </c>
      <c r="H311" s="4">
        <f t="shared" si="85"/>
        <v>1.1970383101029913</v>
      </c>
      <c r="I311" s="6">
        <f t="shared" si="86"/>
        <v>1006.203196708758</v>
      </c>
      <c r="J311" s="12">
        <f t="shared" si="87"/>
        <v>2.6000282175342324E-2</v>
      </c>
      <c r="K311" s="8">
        <f t="shared" si="88"/>
        <v>1.8285588857160532E-2</v>
      </c>
      <c r="L311" s="10">
        <f t="shared" si="89"/>
        <v>1.5280959603721066E-5</v>
      </c>
      <c r="M311" s="10">
        <f t="shared" si="90"/>
        <v>3.3992839665699785E-3</v>
      </c>
      <c r="N311" s="12">
        <f t="shared" si="91"/>
        <v>0.70789086647990818</v>
      </c>
      <c r="O311" s="1">
        <f t="shared" si="92"/>
        <v>0.39819166229574959</v>
      </c>
      <c r="P311" s="12">
        <f t="shared" si="93"/>
        <v>0.34657836872444897</v>
      </c>
      <c r="Q311" s="10">
        <f>((9.807*Eingabemaske!$B$5^3)/(L311)^2)*M311*C311*N311</f>
        <v>175424628.7012285</v>
      </c>
      <c r="R311" s="10">
        <f t="shared" si="94"/>
        <v>568.25938908214675</v>
      </c>
      <c r="S311" s="10">
        <f t="shared" si="95"/>
        <v>69852624.51015684</v>
      </c>
      <c r="T311" s="14">
        <f t="shared" si="96"/>
        <v>218.82217431182889</v>
      </c>
      <c r="U311" s="14">
        <f t="shared" si="97"/>
        <v>72.234354623510654</v>
      </c>
      <c r="V311" s="14">
        <f t="shared" si="98"/>
        <v>14.106853592403359</v>
      </c>
      <c r="W311" s="14">
        <f t="shared" si="80"/>
        <v>5.7071225994532364</v>
      </c>
      <c r="X311" s="14">
        <f t="shared" si="81"/>
        <v>218.84670352938778</v>
      </c>
      <c r="Y311" s="14">
        <f t="shared" si="99"/>
        <v>72.458783536799572</v>
      </c>
      <c r="Z311" s="14">
        <f t="shared" si="82"/>
        <v>11.380152089815134</v>
      </c>
      <c r="AA311" s="14">
        <f t="shared" si="83"/>
        <v>3.7678976360776755</v>
      </c>
    </row>
    <row r="312" spans="2:27" x14ac:dyDescent="0.45">
      <c r="B312" s="4">
        <f>Temperaturverlauf!F311-Temperaturverlauf!E311</f>
        <v>3.7534333662173403</v>
      </c>
      <c r="C312" s="4">
        <f t="shared" si="84"/>
        <v>3.7534333662173403</v>
      </c>
      <c r="D312" s="14">
        <f>Temperaturverlauf!E311</f>
        <v>22.122954177436011</v>
      </c>
      <c r="E312">
        <f>Eingabemaske!$B$5</f>
        <v>0.745</v>
      </c>
      <c r="F312">
        <f>IF(Eingabemaske!$B$4="horizontal_Breite",Eingabemaske!$B$6,Eingabemaske!$B$7)</f>
        <v>0.5</v>
      </c>
      <c r="G312" s="4">
        <f>Eingabemaske!B$8/3600*(1/(Eingabemaske!B$11*Eingabemaske!B$10))</f>
        <v>1.7361111111111112E-2</v>
      </c>
      <c r="H312" s="4">
        <f t="shared" si="85"/>
        <v>1.1959451368911627</v>
      </c>
      <c r="I312" s="6">
        <f t="shared" si="86"/>
        <v>1006.2118651444217</v>
      </c>
      <c r="J312" s="12">
        <f t="shared" si="87"/>
        <v>2.6020353397511364E-2</v>
      </c>
      <c r="K312" s="8">
        <f t="shared" si="88"/>
        <v>1.82986294169355E-2</v>
      </c>
      <c r="L312" s="10">
        <f t="shared" si="89"/>
        <v>1.5306104214831496E-5</v>
      </c>
      <c r="M312" s="10">
        <f t="shared" si="90"/>
        <v>3.3961619333403555E-3</v>
      </c>
      <c r="N312" s="12">
        <f t="shared" si="91"/>
        <v>0.70786781529208209</v>
      </c>
      <c r="O312" s="1">
        <f t="shared" si="92"/>
        <v>0.39818650976095837</v>
      </c>
      <c r="P312" s="12">
        <f t="shared" si="93"/>
        <v>0.34657330118450791</v>
      </c>
      <c r="Q312" s="10">
        <f>((9.807*Eingabemaske!$B$5^3)/(L312)^2)*M312*C312*N312</f>
        <v>156187016.25053668</v>
      </c>
      <c r="R312" s="10">
        <f t="shared" si="94"/>
        <v>567.33583514031466</v>
      </c>
      <c r="S312" s="10">
        <f t="shared" si="95"/>
        <v>62191562.870779291</v>
      </c>
      <c r="T312" s="14">
        <f t="shared" si="96"/>
        <v>210.51073290318368</v>
      </c>
      <c r="U312" s="14">
        <f t="shared" si="97"/>
        <v>69.754665183887994</v>
      </c>
      <c r="V312" s="14">
        <f t="shared" si="98"/>
        <v>14.09523246996282</v>
      </c>
      <c r="W312" s="14">
        <f t="shared" si="80"/>
        <v>5.7000260234942033</v>
      </c>
      <c r="X312" s="14">
        <f t="shared" si="81"/>
        <v>210.53716680731449</v>
      </c>
      <c r="Y312" s="14">
        <f t="shared" si="99"/>
        <v>69.994617375557667</v>
      </c>
      <c r="Z312" s="14">
        <f t="shared" si="82"/>
        <v>10.956502967274245</v>
      </c>
      <c r="AA312" s="14">
        <f t="shared" si="83"/>
        <v>3.6425693600711999</v>
      </c>
    </row>
    <row r="313" spans="2:27" x14ac:dyDescent="0.45">
      <c r="B313" s="4">
        <f>Temperaturverlauf!F312-Temperaturverlauf!E312</f>
        <v>3.3142037130897322</v>
      </c>
      <c r="C313" s="4">
        <f t="shared" si="84"/>
        <v>3.3142037130897322</v>
      </c>
      <c r="D313" s="14">
        <f>Temperaturverlauf!E312</f>
        <v>22.406830442320778</v>
      </c>
      <c r="E313">
        <f>Eingabemaske!$B$5</f>
        <v>0.745</v>
      </c>
      <c r="F313">
        <f>IF(Eingabemaske!$B$4="horizontal_Breite",Eingabemaske!$B$6,Eingabemaske!$B$7)</f>
        <v>0.5</v>
      </c>
      <c r="G313" s="4">
        <f>Eingabemaske!B$8/3600*(1/(Eingabemaske!B$11*Eingabemaske!B$10))</f>
        <v>1.7361111111111112E-2</v>
      </c>
      <c r="H313" s="4">
        <f t="shared" si="85"/>
        <v>1.1947931138897654</v>
      </c>
      <c r="I313" s="6">
        <f t="shared" si="86"/>
        <v>1006.2210792891007</v>
      </c>
      <c r="J313" s="12">
        <f t="shared" si="87"/>
        <v>2.6041544859942447E-2</v>
      </c>
      <c r="K313" s="8">
        <f t="shared" si="88"/>
        <v>1.8312397812812152E-2</v>
      </c>
      <c r="L313" s="10">
        <f t="shared" si="89"/>
        <v>1.5332672179823326E-5</v>
      </c>
      <c r="M313" s="10">
        <f t="shared" si="90"/>
        <v>3.3928719136994026E-3</v>
      </c>
      <c r="N313" s="12">
        <f t="shared" si="91"/>
        <v>0.70784346694855316</v>
      </c>
      <c r="O313" s="1">
        <f t="shared" si="92"/>
        <v>0.39818106710821766</v>
      </c>
      <c r="P313" s="12">
        <f t="shared" si="93"/>
        <v>0.34656794832543875</v>
      </c>
      <c r="Q313" s="10">
        <f>((9.807*Eingabemaske!$B$5^3)/(L313)^2)*M313*C313*N313</f>
        <v>137294514.33297002</v>
      </c>
      <c r="R313" s="10">
        <f t="shared" si="94"/>
        <v>566.36318785402284</v>
      </c>
      <c r="S313" s="10">
        <f t="shared" si="95"/>
        <v>54668076.225206487</v>
      </c>
      <c r="T313" s="14">
        <f t="shared" si="96"/>
        <v>201.65470068778274</v>
      </c>
      <c r="U313" s="14">
        <f t="shared" si="97"/>
        <v>67.107166437207482</v>
      </c>
      <c r="V313" s="14">
        <f t="shared" si="98"/>
        <v>14.082983296771125</v>
      </c>
      <c r="W313" s="14">
        <f t="shared" si="80"/>
        <v>5.6925494279235123</v>
      </c>
      <c r="X313" s="14">
        <f t="shared" si="81"/>
        <v>201.68342647337832</v>
      </c>
      <c r="Y313" s="14">
        <f t="shared" si="99"/>
        <v>67.365595460290109</v>
      </c>
      <c r="Z313" s="14">
        <f t="shared" si="82"/>
        <v>10.504295996026771</v>
      </c>
      <c r="AA313" s="14">
        <f t="shared" si="83"/>
        <v>3.5086083523917604</v>
      </c>
    </row>
    <row r="314" spans="2:27" x14ac:dyDescent="0.45">
      <c r="B314" s="4">
        <f>Temperaturverlauf!F313-Temperaturverlauf!E313</f>
        <v>2.8845649673625644</v>
      </c>
      <c r="C314" s="4">
        <f t="shared" si="84"/>
        <v>2.8845649673625644</v>
      </c>
      <c r="D314" s="14">
        <f>Temperaturverlauf!E313</f>
        <v>22.700856002795106</v>
      </c>
      <c r="E314">
        <f>Eingabemaske!$B$5</f>
        <v>0.745</v>
      </c>
      <c r="F314">
        <f>IF(Eingabemaske!$B$4="horizontal_Breite",Eingabemaske!$B$6,Eingabemaske!$B$7)</f>
        <v>0.5</v>
      </c>
      <c r="G314" s="4">
        <f>Eingabemaske!B$8/3600*(1/(Eingabemaske!B$11*Eingabemaske!B$10))</f>
        <v>1.7361111111111112E-2</v>
      </c>
      <c r="H314" s="4">
        <f t="shared" si="85"/>
        <v>1.193602239547088</v>
      </c>
      <c r="I314" s="6">
        <f t="shared" si="86"/>
        <v>1006.23068989237</v>
      </c>
      <c r="J314" s="12">
        <f t="shared" si="87"/>
        <v>2.6063493970837993E-2</v>
      </c>
      <c r="K314" s="8">
        <f t="shared" si="88"/>
        <v>1.8326658463719718E-2</v>
      </c>
      <c r="L314" s="10">
        <f t="shared" si="89"/>
        <v>1.5360211341379258E-5</v>
      </c>
      <c r="M314" s="10">
        <f t="shared" si="90"/>
        <v>3.3894710314818057E-3</v>
      </c>
      <c r="N314" s="12">
        <f t="shared" si="91"/>
        <v>0.70781822414354878</v>
      </c>
      <c r="O314" s="1">
        <f t="shared" si="92"/>
        <v>0.39817542432939473</v>
      </c>
      <c r="P314" s="12">
        <f t="shared" si="93"/>
        <v>0.34656239865622002</v>
      </c>
      <c r="Q314" s="10">
        <f>((9.807*Eingabemaske!$B$5^3)/(L314)^2)*M314*C314*N314</f>
        <v>118944565.06686698</v>
      </c>
      <c r="R314" s="10">
        <f t="shared" si="94"/>
        <v>565.35841338099851</v>
      </c>
      <c r="S314" s="10">
        <f t="shared" si="95"/>
        <v>47360802.667175062</v>
      </c>
      <c r="T314" s="14">
        <f t="shared" si="96"/>
        <v>192.23690735969944</v>
      </c>
      <c r="U314" s="14">
        <f t="shared" si="97"/>
        <v>64.285290602348354</v>
      </c>
      <c r="V314" s="14">
        <f t="shared" si="98"/>
        <v>14.070318310515345</v>
      </c>
      <c r="W314" s="14">
        <f t="shared" si="80"/>
        <v>5.6848228603764186</v>
      </c>
      <c r="X314" s="14">
        <f t="shared" si="81"/>
        <v>192.26842470602577</v>
      </c>
      <c r="Y314" s="14">
        <f t="shared" si="99"/>
        <v>64.565948001457613</v>
      </c>
      <c r="Z314" s="14">
        <f t="shared" si="82"/>
        <v>10.022373856216042</v>
      </c>
      <c r="AA314" s="14">
        <f t="shared" si="83"/>
        <v>3.3656283929148598</v>
      </c>
    </row>
    <row r="315" spans="2:27" x14ac:dyDescent="0.45">
      <c r="B315" s="4">
        <f>Temperaturverlauf!F314-Temperaturverlauf!E314</f>
        <v>2.4688368796712865</v>
      </c>
      <c r="C315" s="4">
        <f t="shared" si="84"/>
        <v>2.4688368796712865</v>
      </c>
      <c r="D315" s="14">
        <f>Temperaturverlauf!E314</f>
        <v>23</v>
      </c>
      <c r="E315">
        <f>Eingabemaske!$B$5</f>
        <v>0.745</v>
      </c>
      <c r="F315">
        <f>IF(Eingabemaske!$B$4="horizontal_Breite",Eingabemaske!$B$6,Eingabemaske!$B$7)</f>
        <v>0.5</v>
      </c>
      <c r="G315" s="4">
        <f>Eingabemaske!B$8/3600*(1/(Eingabemaske!B$11*Eingabemaske!B$10))</f>
        <v>1.7361111111111112E-2</v>
      </c>
      <c r="H315" s="4">
        <f t="shared" si="85"/>
        <v>1.192393066931797</v>
      </c>
      <c r="I315" s="6">
        <f t="shared" si="86"/>
        <v>1006.2405378004402</v>
      </c>
      <c r="J315" s="12">
        <f t="shared" si="87"/>
        <v>2.6085825174825144E-2</v>
      </c>
      <c r="K315" s="8">
        <f t="shared" si="88"/>
        <v>1.8341167365967369E-2</v>
      </c>
      <c r="L315" s="10">
        <f t="shared" si="89"/>
        <v>1.5388251871107622E-5</v>
      </c>
      <c r="M315" s="10">
        <f t="shared" si="90"/>
        <v>3.3860179885086268E-3</v>
      </c>
      <c r="N315" s="12">
        <f t="shared" si="91"/>
        <v>0.70779250337714583</v>
      </c>
      <c r="O315" s="1">
        <f t="shared" si="92"/>
        <v>0.39816967451369656</v>
      </c>
      <c r="P315" s="12">
        <f t="shared" si="93"/>
        <v>0.34655674373120116</v>
      </c>
      <c r="Q315" s="10">
        <f>((9.807*Eingabemaske!$B$5^3)/(L315)^2)*M315*C315*N315</f>
        <v>101324399.1516854</v>
      </c>
      <c r="R315" s="10">
        <f t="shared" si="94"/>
        <v>564.33890248265641</v>
      </c>
      <c r="S315" s="10">
        <f t="shared" si="95"/>
        <v>40344303.030522451</v>
      </c>
      <c r="T315" s="14">
        <f t="shared" si="96"/>
        <v>182.23193726691855</v>
      </c>
      <c r="U315" s="14">
        <f t="shared" si="97"/>
        <v>61.279663552489474</v>
      </c>
      <c r="V315" s="14">
        <f t="shared" si="98"/>
        <v>14.057455804714957</v>
      </c>
      <c r="W315" s="14">
        <f t="shared" si="80"/>
        <v>5.6769798265207836</v>
      </c>
      <c r="X315" s="14">
        <f t="shared" si="81"/>
        <v>182.26690643565712</v>
      </c>
      <c r="Y315" s="14">
        <f t="shared" si="99"/>
        <v>61.587418908543519</v>
      </c>
      <c r="Z315" s="14">
        <f t="shared" si="82"/>
        <v>9.5091653128735274</v>
      </c>
      <c r="AA315" s="14">
        <f t="shared" si="83"/>
        <v>3.2131172852339733</v>
      </c>
    </row>
    <row r="316" spans="2:27" x14ac:dyDescent="0.45">
      <c r="B316" s="4">
        <f>Temperaturverlauf!F315-Temperaturverlauf!E315</f>
        <v>2.0712365711315215</v>
      </c>
      <c r="C316" s="4">
        <f t="shared" si="84"/>
        <v>2.0712365711315215</v>
      </c>
      <c r="D316" s="14">
        <f>Temperaturverlauf!E315</f>
        <v>23.29914399720489</v>
      </c>
      <c r="E316">
        <f>Eingabemaske!$B$5</f>
        <v>0.745</v>
      </c>
      <c r="F316">
        <f>IF(Eingabemaske!$B$4="horizontal_Breite",Eingabemaske!$B$6,Eingabemaske!$B$7)</f>
        <v>0.5</v>
      </c>
      <c r="G316" s="4">
        <f>Eingabemaske!B$8/3600*(1/(Eingabemaske!B$11*Eingabemaske!B$10))</f>
        <v>1.7361111111111112E-2</v>
      </c>
      <c r="H316" s="4">
        <f t="shared" si="85"/>
        <v>1.191186340533376</v>
      </c>
      <c r="I316" s="6">
        <f t="shared" si="86"/>
        <v>1006.2504563187919</v>
      </c>
      <c r="J316" s="12">
        <f t="shared" si="87"/>
        <v>2.6108156378812291E-2</v>
      </c>
      <c r="K316" s="8">
        <f t="shared" si="88"/>
        <v>1.8355676268215017E-2</v>
      </c>
      <c r="L316" s="10">
        <f t="shared" si="89"/>
        <v>1.5416314235917566E-5</v>
      </c>
      <c r="M316" s="10">
        <f t="shared" si="90"/>
        <v>3.3825720268410571E-3</v>
      </c>
      <c r="N316" s="12">
        <f t="shared" si="91"/>
        <v>0.7077667298355812</v>
      </c>
      <c r="O316" s="1">
        <f t="shared" si="92"/>
        <v>0.39816391270446844</v>
      </c>
      <c r="P316" s="12">
        <f t="shared" si="93"/>
        <v>0.3465510770256669</v>
      </c>
      <c r="Q316" s="10">
        <f>((9.807*Eingabemaske!$B$5^3)/(L316)^2)*M316*C316*N316</f>
        <v>84607875.063759252</v>
      </c>
      <c r="R316" s="10">
        <f t="shared" si="94"/>
        <v>563.32216012787683</v>
      </c>
      <c r="S316" s="10">
        <f t="shared" si="95"/>
        <v>33687802.580997214</v>
      </c>
      <c r="T316" s="14">
        <f t="shared" si="96"/>
        <v>171.60159260078646</v>
      </c>
      <c r="U316" s="14">
        <f t="shared" si="97"/>
        <v>58.076604410247732</v>
      </c>
      <c r="V316" s="14">
        <f t="shared" si="98"/>
        <v>14.044616296040338</v>
      </c>
      <c r="W316" s="14">
        <f t="shared" si="80"/>
        <v>5.6691549216698771</v>
      </c>
      <c r="X316" s="14">
        <f t="shared" si="81"/>
        <v>171.64091137198614</v>
      </c>
      <c r="Y316" s="14">
        <f t="shared" si="99"/>
        <v>58.417946306802172</v>
      </c>
      <c r="Z316" s="14">
        <f t="shared" si="82"/>
        <v>8.9624555102033501</v>
      </c>
      <c r="AA316" s="14">
        <f t="shared" si="83"/>
        <v>3.0503697550141022</v>
      </c>
    </row>
    <row r="317" spans="2:27" x14ac:dyDescent="0.45">
      <c r="B317" s="4">
        <f>Temperaturverlauf!F316-Temperaturverlauf!E316</f>
        <v>1.6958031567586893</v>
      </c>
      <c r="C317" s="4">
        <f t="shared" si="84"/>
        <v>1.6958031567586893</v>
      </c>
      <c r="D317" s="14">
        <f>Temperaturverlauf!E316</f>
        <v>23.593169557679222</v>
      </c>
      <c r="E317">
        <f>Eingabemaske!$B$5</f>
        <v>0.745</v>
      </c>
      <c r="F317">
        <f>IF(Eingabemaske!$B$4="horizontal_Breite",Eingabemaske!$B$6,Eingabemaske!$B$7)</f>
        <v>0.5</v>
      </c>
      <c r="G317" s="4">
        <f>Eingabemaske!B$8/3600*(1/(Eingabemaske!B$11*Eingabemaske!B$10))</f>
        <v>1.7361111111111112E-2</v>
      </c>
      <c r="H317" s="4">
        <f t="shared" si="85"/>
        <v>1.1900026381645834</v>
      </c>
      <c r="I317" s="6">
        <f t="shared" si="86"/>
        <v>1006.2602739409607</v>
      </c>
      <c r="J317" s="12">
        <f t="shared" si="87"/>
        <v>2.6130105489707841E-2</v>
      </c>
      <c r="K317" s="8">
        <f t="shared" si="88"/>
        <v>1.8369936919122584E-2</v>
      </c>
      <c r="L317" s="10">
        <f t="shared" si="89"/>
        <v>1.5443917411790891E-5</v>
      </c>
      <c r="M317" s="10">
        <f t="shared" si="90"/>
        <v>3.379191906047001E-3</v>
      </c>
      <c r="N317" s="12">
        <f t="shared" si="91"/>
        <v>0.70774133226914937</v>
      </c>
      <c r="O317" s="1">
        <f t="shared" si="92"/>
        <v>0.39815823475472195</v>
      </c>
      <c r="P317" s="12">
        <f t="shared" si="93"/>
        <v>0.34654549281021046</v>
      </c>
      <c r="Q317" s="10">
        <f>((9.807*Eingabemaske!$B$5^3)/(L317)^2)*M317*C317*N317</f>
        <v>68952958.919501916</v>
      </c>
      <c r="R317" s="10">
        <f t="shared" si="94"/>
        <v>562.32550265821681</v>
      </c>
      <c r="S317" s="10">
        <f t="shared" si="95"/>
        <v>27454188.404503744</v>
      </c>
      <c r="T317" s="14">
        <f t="shared" si="96"/>
        <v>160.28761108358515</v>
      </c>
      <c r="U317" s="14">
        <f t="shared" si="97"/>
        <v>54.655706890209018</v>
      </c>
      <c r="V317" s="14">
        <f t="shared" si="98"/>
        <v>14.032018734267281</v>
      </c>
      <c r="W317" s="14">
        <f t="shared" si="80"/>
        <v>5.661481506033458</v>
      </c>
      <c r="X317" s="14">
        <f t="shared" si="81"/>
        <v>160.3325443348989</v>
      </c>
      <c r="Y317" s="14">
        <f t="shared" si="99"/>
        <v>55.039566033305036</v>
      </c>
      <c r="Z317" s="14">
        <f t="shared" si="82"/>
        <v>8.3790125938083353</v>
      </c>
      <c r="AA317" s="14">
        <f t="shared" si="83"/>
        <v>2.8763793331160024</v>
      </c>
    </row>
    <row r="318" spans="2:27" x14ac:dyDescent="0.45">
      <c r="B318" s="4">
        <f>Temperaturverlauf!F317-Temperaturverlauf!E317</f>
        <v>1.3463261813833149</v>
      </c>
      <c r="C318" s="4">
        <f t="shared" si="84"/>
        <v>1.3463261813833149</v>
      </c>
      <c r="D318" s="14">
        <f>Temperaturverlauf!E317</f>
        <v>23.877045822563989</v>
      </c>
      <c r="E318">
        <f>Eingabemaske!$B$5</f>
        <v>0.745</v>
      </c>
      <c r="F318">
        <f>IF(Eingabemaske!$B$4="horizontal_Breite",Eingabemaske!$B$6,Eingabemaske!$B$7)</f>
        <v>0.5</v>
      </c>
      <c r="G318" s="4">
        <f>Eingabemaske!B$8/3600*(1/(Eingabemaske!B$11*Eingabemaske!B$10))</f>
        <v>1.7361111111111112E-2</v>
      </c>
      <c r="H318" s="4">
        <f t="shared" si="85"/>
        <v>1.1888620242149053</v>
      </c>
      <c r="I318" s="6">
        <f t="shared" si="86"/>
        <v>1006.269817405239</v>
      </c>
      <c r="J318" s="12">
        <f t="shared" si="87"/>
        <v>2.6151296952138924E-2</v>
      </c>
      <c r="K318" s="8">
        <f t="shared" si="88"/>
        <v>1.8383705314999235E-2</v>
      </c>
      <c r="L318" s="10">
        <f t="shared" si="89"/>
        <v>1.5470587199936003E-5</v>
      </c>
      <c r="M318" s="10">
        <f t="shared" si="90"/>
        <v>3.3759349133257554E-3</v>
      </c>
      <c r="N318" s="12">
        <f t="shared" si="91"/>
        <v>0.70771673763592702</v>
      </c>
      <c r="O318" s="1">
        <f t="shared" si="92"/>
        <v>0.39815273612954288</v>
      </c>
      <c r="P318" s="12">
        <f t="shared" si="93"/>
        <v>0.34654008497292121</v>
      </c>
      <c r="Q318" s="10">
        <f>((9.807*Eingabemaske!$B$5^3)/(L318)^2)*M318*C318*N318</f>
        <v>54499839.178417243</v>
      </c>
      <c r="R318" s="10">
        <f t="shared" si="94"/>
        <v>561.36576779587858</v>
      </c>
      <c r="S318" s="10">
        <f t="shared" si="95"/>
        <v>21699260.087506883</v>
      </c>
      <c r="T318" s="14">
        <f t="shared" si="96"/>
        <v>148.19904150021529</v>
      </c>
      <c r="U318" s="14">
        <f t="shared" si="97"/>
        <v>50.985634452547934</v>
      </c>
      <c r="V318" s="14">
        <f t="shared" si="98"/>
        <v>14.019876818926663</v>
      </c>
      <c r="W318" s="14">
        <f t="shared" si="80"/>
        <v>5.6540894640432224</v>
      </c>
      <c r="X318" s="14">
        <f t="shared" si="81"/>
        <v>148.25145424057735</v>
      </c>
      <c r="Y318" s="14">
        <f t="shared" si="99"/>
        <v>51.424821949455001</v>
      </c>
      <c r="Z318" s="14">
        <f t="shared" si="82"/>
        <v>7.7539356068635472</v>
      </c>
      <c r="AA318" s="14">
        <f t="shared" si="83"/>
        <v>2.6896515790221387</v>
      </c>
    </row>
    <row r="319" spans="2:27" x14ac:dyDescent="0.45">
      <c r="B319" s="4">
        <f>Temperaturverlauf!F318-Temperaturverlauf!E318</f>
        <v>1.0262790034118936</v>
      </c>
      <c r="C319" s="4">
        <f t="shared" si="84"/>
        <v>1.0262790034118936</v>
      </c>
      <c r="D319" s="14">
        <f>Temperaturverlauf!E318</f>
        <v>24.145915590261644</v>
      </c>
      <c r="E319">
        <f>Eingabemaske!$B$5</f>
        <v>0.745</v>
      </c>
      <c r="F319">
        <f>IF(Eingabemaske!$B$4="horizontal_Breite",Eingabemaske!$B$6,Eingabemaske!$B$7)</f>
        <v>0.5</v>
      </c>
      <c r="G319" s="4">
        <f>Eingabemaske!B$8/3600*(1/(Eingabemaske!B$11*Eingabemaske!B$10))</f>
        <v>1.7361111111111112E-2</v>
      </c>
      <c r="H319" s="4">
        <f t="shared" si="85"/>
        <v>1.1877837197325114</v>
      </c>
      <c r="I319" s="6">
        <f t="shared" si="86"/>
        <v>1006.2789150187232</v>
      </c>
      <c r="J319" s="12">
        <f t="shared" si="87"/>
        <v>2.6171368174307961E-2</v>
      </c>
      <c r="K319" s="8">
        <f t="shared" si="88"/>
        <v>1.8396745874774207E-2</v>
      </c>
      <c r="L319" s="10">
        <f t="shared" si="89"/>
        <v>1.5495864493123696E-5</v>
      </c>
      <c r="M319" s="10">
        <f t="shared" si="90"/>
        <v>3.3728559221029449E-3</v>
      </c>
      <c r="N319" s="12">
        <f t="shared" si="91"/>
        <v>0.70769336529317461</v>
      </c>
      <c r="O319" s="1">
        <f t="shared" si="92"/>
        <v>0.39814751060659515</v>
      </c>
      <c r="P319" s="12">
        <f t="shared" si="93"/>
        <v>0.34653494574141086</v>
      </c>
      <c r="Q319" s="10">
        <f>((9.807*Eingabemaske!$B$5^3)/(L319)^2)*M319*C319*N319</f>
        <v>41369639.020070784</v>
      </c>
      <c r="R319" s="10">
        <f t="shared" si="94"/>
        <v>560.4590419037379</v>
      </c>
      <c r="S319" s="10">
        <f t="shared" si="95"/>
        <v>16471218.790534645</v>
      </c>
      <c r="T319" s="14">
        <f t="shared" si="96"/>
        <v>135.18826624626541</v>
      </c>
      <c r="U319" s="14">
        <f t="shared" si="97"/>
        <v>47.01611766827974</v>
      </c>
      <c r="V319" s="14">
        <f t="shared" si="98"/>
        <v>14.008395479460352</v>
      </c>
      <c r="W319" s="14">
        <f t="shared" si="80"/>
        <v>5.6471030824845823</v>
      </c>
      <c r="X319" s="14">
        <f t="shared" si="81"/>
        <v>135.25108047888327</v>
      </c>
      <c r="Y319" s="14">
        <f t="shared" si="99"/>
        <v>47.530049701837456</v>
      </c>
      <c r="Z319" s="14">
        <f t="shared" si="82"/>
        <v>7.0794116463716206</v>
      </c>
      <c r="AA319" s="14">
        <f t="shared" si="83"/>
        <v>2.4878528601798888</v>
      </c>
    </row>
    <row r="320" spans="2:27" x14ac:dyDescent="0.45">
      <c r="B320" s="4">
        <f>Temperaturverlauf!F319-Temperaturverlauf!E319</f>
        <v>0.73875813204579899</v>
      </c>
      <c r="C320" s="4">
        <f t="shared" si="84"/>
        <v>0.73875813204579899</v>
      </c>
      <c r="D320" s="14">
        <f>Temperaturverlauf!E319</f>
        <v>24.395178424502102</v>
      </c>
      <c r="E320">
        <f>Eingabemaske!$B$5</f>
        <v>0.745</v>
      </c>
      <c r="F320">
        <f>IF(Eingabemaske!$B$4="horizontal_Breite",Eingabemaske!$B$6,Eingabemaske!$B$7)</f>
        <v>0.5</v>
      </c>
      <c r="G320" s="4">
        <f>Eingabemaske!B$8/3600*(1/(Eingabemaske!B$11*Eingabemaske!B$10))</f>
        <v>1.7361111111111112E-2</v>
      </c>
      <c r="H320" s="4">
        <f t="shared" si="85"/>
        <v>1.1867857939917912</v>
      </c>
      <c r="I320" s="6">
        <f t="shared" si="86"/>
        <v>1006.2874001673745</v>
      </c>
      <c r="J320" s="12">
        <f t="shared" si="87"/>
        <v>2.6189975732038847E-2</v>
      </c>
      <c r="K320" s="8">
        <f t="shared" si="88"/>
        <v>1.8408835470854215E-2</v>
      </c>
      <c r="L320" s="10">
        <f t="shared" si="89"/>
        <v>1.551931333672767E-5</v>
      </c>
      <c r="M320" s="10">
        <f t="shared" si="90"/>
        <v>3.3700065123383493E-3</v>
      </c>
      <c r="N320" s="12">
        <f t="shared" si="91"/>
        <v>0.70767162058349242</v>
      </c>
      <c r="O320" s="1">
        <f t="shared" si="92"/>
        <v>0.39814264884054512</v>
      </c>
      <c r="P320" s="12">
        <f t="shared" si="93"/>
        <v>0.34653016427106709</v>
      </c>
      <c r="Q320" s="10">
        <f>((9.807*Eingabemaske!$B$5^3)/(L320)^2)*M320*C320*N320</f>
        <v>29663663.401407201</v>
      </c>
      <c r="R320" s="10">
        <f t="shared" si="94"/>
        <v>559.62040801551132</v>
      </c>
      <c r="S320" s="10">
        <f t="shared" si="95"/>
        <v>11810369.520950597</v>
      </c>
      <c r="T320" s="14">
        <f t="shared" si="96"/>
        <v>120.9998731447475</v>
      </c>
      <c r="U320" s="14">
        <f t="shared" si="97"/>
        <v>42.660855262251246</v>
      </c>
      <c r="V320" s="14">
        <f t="shared" si="98"/>
        <v>13.997767568188971</v>
      </c>
      <c r="W320" s="14">
        <f t="shared" si="80"/>
        <v>5.6406390762352414</v>
      </c>
      <c r="X320" s="14">
        <f t="shared" si="81"/>
        <v>121.07807699767675</v>
      </c>
      <c r="Y320" s="14">
        <f t="shared" si="99"/>
        <v>43.281321828089411</v>
      </c>
      <c r="Z320" s="14">
        <f t="shared" si="82"/>
        <v>6.3420637965021696</v>
      </c>
      <c r="AA320" s="14">
        <f t="shared" si="83"/>
        <v>2.2670735366564498</v>
      </c>
    </row>
    <row r="321" spans="2:27" x14ac:dyDescent="0.45">
      <c r="B321" s="4">
        <f>Temperaturverlauf!F320-Temperaturverlauf!E320</f>
        <v>0.48642931649834154</v>
      </c>
      <c r="C321" s="4">
        <f t="shared" si="84"/>
        <v>0.48642931649834154</v>
      </c>
      <c r="D321" s="14">
        <f>Temperaturverlauf!E320</f>
        <v>24.620569369082791</v>
      </c>
      <c r="E321">
        <f>Eingabemaske!$B$5</f>
        <v>0.745</v>
      </c>
      <c r="F321">
        <f>IF(Eingabemaske!$B$4="horizontal_Breite",Eingabemaske!$B$6,Eingabemaske!$B$7)</f>
        <v>0.5</v>
      </c>
      <c r="G321" s="4">
        <f>Eingabemaske!B$8/3600*(1/(Eingabemaske!B$11*Eingabemaske!B$10))</f>
        <v>1.7361111111111112E-2</v>
      </c>
      <c r="H321" s="4">
        <f t="shared" si="85"/>
        <v>1.1858848813819522</v>
      </c>
      <c r="I321" s="6">
        <f t="shared" si="86"/>
        <v>1006.2951149130679</v>
      </c>
      <c r="J321" s="12">
        <f t="shared" si="87"/>
        <v>2.6206801244859818E-2</v>
      </c>
      <c r="K321" s="8">
        <f t="shared" si="88"/>
        <v>1.8419767246898471E-2</v>
      </c>
      <c r="L321" s="10">
        <f t="shared" si="89"/>
        <v>1.5540528629916015E-5</v>
      </c>
      <c r="M321" s="10">
        <f t="shared" si="90"/>
        <v>3.3674341634210478E-3</v>
      </c>
      <c r="N321" s="12">
        <f t="shared" si="91"/>
        <v>0.70765188777108134</v>
      </c>
      <c r="O321" s="1">
        <f t="shared" si="92"/>
        <v>0.39813823678148141</v>
      </c>
      <c r="P321" s="12">
        <f t="shared" si="93"/>
        <v>0.34652582508976659</v>
      </c>
      <c r="Q321" s="10">
        <f>((9.807*Eingabemaske!$B$5^3)/(L321)^2)*M321*C321*N321</f>
        <v>19463096.799685188</v>
      </c>
      <c r="R321" s="10">
        <f t="shared" si="94"/>
        <v>558.86371729603582</v>
      </c>
      <c r="S321" s="10">
        <f t="shared" si="95"/>
        <v>7749003.0421339544</v>
      </c>
      <c r="T321" s="14">
        <f t="shared" si="96"/>
        <v>105.14267697804493</v>
      </c>
      <c r="U321" s="14">
        <f t="shared" si="97"/>
        <v>37.754590736041536</v>
      </c>
      <c r="V321" s="14">
        <f t="shared" si="98"/>
        <v>13.988170808033908</v>
      </c>
      <c r="W321" s="14">
        <f t="shared" si="80"/>
        <v>5.6348047845936344</v>
      </c>
      <c r="X321" s="14">
        <f t="shared" si="81"/>
        <v>105.24598567128385</v>
      </c>
      <c r="Y321" s="14">
        <f t="shared" si="99"/>
        <v>38.540146569748941</v>
      </c>
      <c r="Z321" s="14">
        <f t="shared" si="82"/>
        <v>5.5163212566134003</v>
      </c>
      <c r="AA321" s="14">
        <f t="shared" si="83"/>
        <v>2.0200279222023529</v>
      </c>
    </row>
    <row r="322" spans="2:27" x14ac:dyDescent="0.45">
      <c r="B322" s="4">
        <f>Temperaturverlauf!F321-Temperaturverlauf!E321</f>
        <v>0.27148077383382585</v>
      </c>
      <c r="C322" s="4">
        <f t="shared" si="84"/>
        <v>0.27148077383382585</v>
      </c>
      <c r="D322" s="14">
        <f>Temperaturverlauf!E321</f>
        <v>24.818231922451758</v>
      </c>
      <c r="E322">
        <f>Eingabemaske!$B$5</f>
        <v>0.745</v>
      </c>
      <c r="F322">
        <f>IF(Eingabemaske!$B$4="horizontal_Breite",Eingabemaske!$B$6,Eingabemaske!$B$7)</f>
        <v>0.5</v>
      </c>
      <c r="G322" s="4">
        <f>Eingabemaske!B$8/3600*(1/(Eingabemaske!B$11*Eingabemaske!B$10))</f>
        <v>1.7361111111111112E-2</v>
      </c>
      <c r="H322" s="4">
        <f t="shared" si="85"/>
        <v>1.1850959266701611</v>
      </c>
      <c r="I322" s="6">
        <f t="shared" si="86"/>
        <v>1006.3019135652381</v>
      </c>
      <c r="J322" s="12">
        <f t="shared" si="87"/>
        <v>2.6221556823581595E-2</v>
      </c>
      <c r="K322" s="8">
        <f t="shared" si="88"/>
        <v>1.842935415718799E-2</v>
      </c>
      <c r="L322" s="10">
        <f t="shared" si="89"/>
        <v>1.5559143317581572E-5</v>
      </c>
      <c r="M322" s="10">
        <f t="shared" si="90"/>
        <v>3.3651815282772228E-3</v>
      </c>
      <c r="N322" s="12">
        <f t="shared" si="91"/>
        <v>0.70763452241908087</v>
      </c>
      <c r="O322" s="1">
        <f t="shared" si="92"/>
        <v>0.39813435396777624</v>
      </c>
      <c r="P322" s="12">
        <f t="shared" si="93"/>
        <v>0.3465220064191491</v>
      </c>
      <c r="Q322" s="10">
        <f>((9.807*Eingabemaske!$B$5^3)/(L322)^2)*M322*C322*N322</f>
        <v>10829046.488570698</v>
      </c>
      <c r="R322" s="10">
        <f t="shared" si="94"/>
        <v>558.20138580985372</v>
      </c>
      <c r="S322" s="10">
        <f t="shared" si="95"/>
        <v>4311415.4278141102</v>
      </c>
      <c r="T322" s="14">
        <f t="shared" si="96"/>
        <v>86.477616321573905</v>
      </c>
      <c r="U322" s="14">
        <f t="shared" si="97"/>
        <v>31.914192810800607</v>
      </c>
      <c r="V322" s="14">
        <f t="shared" si="98"/>
        <v>13.979765030008753</v>
      </c>
      <c r="W322" s="14">
        <f t="shared" si="80"/>
        <v>5.6296965557641911</v>
      </c>
      <c r="X322" s="14">
        <f t="shared" si="81"/>
        <v>86.629920114600026</v>
      </c>
      <c r="Y322" s="14">
        <f t="shared" si="99"/>
        <v>32.99727067537242</v>
      </c>
      <c r="Z322" s="14">
        <f t="shared" si="82"/>
        <v>4.5431427458146372</v>
      </c>
      <c r="AA322" s="14">
        <f t="shared" si="83"/>
        <v>1.7304796160747611</v>
      </c>
    </row>
    <row r="323" spans="2:27" x14ac:dyDescent="0.45">
      <c r="B323" s="4">
        <f>Temperaturverlauf!F322-Temperaturverlauf!E322</f>
        <v>9.5582746372222971E-2</v>
      </c>
      <c r="C323" s="4">
        <f t="shared" si="84"/>
        <v>9.5582746372222971E-2</v>
      </c>
      <c r="D323" s="14">
        <f>Temperaturverlauf!E322</f>
        <v>24.984784023518451</v>
      </c>
      <c r="E323">
        <f>Eingabemaske!$B$5</f>
        <v>0.745</v>
      </c>
      <c r="F323">
        <f>IF(Eingabemaske!$B$4="horizontal_Breite",Eingabemaske!$B$6,Eingabemaske!$B$7)</f>
        <v>0.5</v>
      </c>
      <c r="G323" s="4">
        <f>Eingabemaske!B$8/3600*(1/(Eingabemaske!B$11*Eingabemaske!B$10))</f>
        <v>1.7361111111111112E-2</v>
      </c>
      <c r="H323" s="4">
        <f t="shared" si="85"/>
        <v>1.1844319609823428</v>
      </c>
      <c r="I323" s="6">
        <f t="shared" si="86"/>
        <v>1006.3076661067656</v>
      </c>
      <c r="J323" s="12">
        <f t="shared" si="87"/>
        <v>2.6233989996161222E-2</v>
      </c>
      <c r="K323" s="8">
        <f t="shared" si="88"/>
        <v>1.8437432167029727E-2</v>
      </c>
      <c r="L323" s="10">
        <f t="shared" si="89"/>
        <v>1.5574834932718724E-5</v>
      </c>
      <c r="M323" s="10">
        <f t="shared" si="90"/>
        <v>3.3632857952779318E-3</v>
      </c>
      <c r="N323" s="12">
        <f t="shared" si="91"/>
        <v>0.70761984344142692</v>
      </c>
      <c r="O323" s="1">
        <f t="shared" si="92"/>
        <v>0.3981310717457433</v>
      </c>
      <c r="P323" s="12">
        <f t="shared" si="93"/>
        <v>0.34651877842393108</v>
      </c>
      <c r="Q323" s="10">
        <f>((9.807*Eingabemaske!$B$5^3)/(L323)^2)*M323*C323*N323</f>
        <v>3802781.4743222324</v>
      </c>
      <c r="R323" s="10">
        <f t="shared" si="94"/>
        <v>557.64421780319935</v>
      </c>
      <c r="S323" s="10">
        <f t="shared" si="95"/>
        <v>1514005.4639867682</v>
      </c>
      <c r="T323" s="14">
        <f t="shared" si="96"/>
        <v>61.010731749582249</v>
      </c>
      <c r="U323" s="14">
        <f t="shared" si="97"/>
        <v>23.786301702550439</v>
      </c>
      <c r="V323" s="14">
        <f t="shared" si="98"/>
        <v>13.972689729189925</v>
      </c>
      <c r="W323" s="14">
        <f t="shared" ref="W323:W339" si="100">(0.037*R323^0.8*N323)/(1+2.443*R323^(-0.1)*(N323^(2/3)-1))</f>
        <v>5.6253983322685208</v>
      </c>
      <c r="X323" s="14">
        <f t="shared" ref="X323:X339" si="101">((SQRT(V323^2+W323^2))^3+T323^3)^(1/3)</f>
        <v>61.315239365801602</v>
      </c>
      <c r="Y323" s="14">
        <f t="shared" si="99"/>
        <v>25.649853087692165</v>
      </c>
      <c r="Z323" s="14">
        <f t="shared" ref="Z323:Z339" si="102">IF(G323=0,T323*J323/E323,X323*J323/F323)</f>
        <v>3.2170867522693398</v>
      </c>
      <c r="AA323" s="14">
        <f t="shared" ref="AA323:AA339" si="103">IF(G323=0,U323*J323/E323,Y323*J323/F323)</f>
        <v>1.3457959786110425</v>
      </c>
    </row>
    <row r="324" spans="2:27" x14ac:dyDescent="0.45">
      <c r="B324" s="4">
        <f>Temperaturverlauf!F323-Temperaturverlauf!E323</f>
        <v>0.83971638254770298</v>
      </c>
      <c r="C324" s="4">
        <f t="shared" ref="C324:C339" si="104">IF(B324&lt;0,B324*-1,B324)</f>
        <v>0.83971638254770298</v>
      </c>
      <c r="D324" s="14">
        <f>Temperaturverlauf!E323</f>
        <v>25.117375919656649</v>
      </c>
      <c r="E324">
        <f>Eingabemaske!$B$5</f>
        <v>0.745</v>
      </c>
      <c r="F324">
        <f>IF(Eingabemaske!$B$4="horizontal_Breite",Eingabemaske!$B$6,Eingabemaske!$B$7)</f>
        <v>0.5</v>
      </c>
      <c r="G324" s="4">
        <f>Eingabemaske!B$8/3600*(1/(Eingabemaske!B$11*Eingabemaske!B$10))</f>
        <v>1.7361111111111112E-2</v>
      </c>
      <c r="H324" s="4">
        <f t="shared" ref="H324:H339" si="105">1/(0.773330490472441 + 0.00283985410776385*D324 + 4.70956808663608E-09*D324^2)</f>
        <v>1.1839039102281776</v>
      </c>
      <c r="I324" s="6">
        <f t="shared" ref="I324:I339" si="106">1/(0.00099434309240287 + -1.47552070405302E-08*D324 + -3.88577798747135E-10*D324^2)</f>
        <v>1006.3122613518673</v>
      </c>
      <c r="J324" s="12">
        <f t="shared" ref="J324:J339" si="107">0.0243688671328671 + 0.0000746503496503496*D324</f>
        <v>2.6243888027568742E-2</v>
      </c>
      <c r="K324" s="8">
        <f t="shared" ref="K324:K339" si="108">0.0172256351981352 + 0.0000485013986013987*D324</f>
        <v>1.8443863059435638E-2</v>
      </c>
      <c r="L324" s="10">
        <f t="shared" ref="L324:L339" si="109">1/(75096.6870491945 + -483.306616171698*D324 + 1.8979292970075*D324^2)</f>
        <v>1.558733136160235E-5</v>
      </c>
      <c r="M324" s="10">
        <f t="shared" ref="M324:M339" si="110">1/(272.185875471518 + 1.00695372308461*D324 + -0.0000258090290708686*D324^2)</f>
        <v>3.3617781427707346E-3</v>
      </c>
      <c r="N324" s="12">
        <f t="shared" ref="N324:N339" si="111">L324*H324*I324/J324</f>
        <v>0.70760812518963601</v>
      </c>
      <c r="O324" s="1">
        <f t="shared" ref="O324:O339" si="112">((1+(0.332/N324)^(11/20)))^(-20/11)</f>
        <v>0.39812845149689668</v>
      </c>
      <c r="P324" s="12">
        <f t="shared" ref="P324:P339" si="113">((1+(0.492/N324)^(9/16)))^(-16/9)</f>
        <v>0.34651620146871043</v>
      </c>
      <c r="Q324" s="10">
        <f>((9.807*Eingabemaske!$B$5^3)/(L324)^2)*M324*C324*N324</f>
        <v>33339259.098835379</v>
      </c>
      <c r="R324" s="10">
        <f t="shared" ref="R324:R339" si="114">H324*G324*F324*(1/K324*1000)</f>
        <v>557.20125616079133</v>
      </c>
      <c r="S324" s="10">
        <f t="shared" ref="S324:S339" si="115">Q324*O324</f>
        <v>13273307.599073153</v>
      </c>
      <c r="T324" s="14">
        <f t="shared" ref="T324:T339" si="116">IF(S324&gt;7*10^4,(0.15*S324)^(1/3),(0.766*S324)^(1/5))</f>
        <v>125.80275133694616</v>
      </c>
      <c r="U324" s="14">
        <f t="shared" ref="U324:U339" si="117">(0.825+0.387*(Q324*P324)^(1/6))^2</f>
        <v>44.138437571547783</v>
      </c>
      <c r="V324" s="14">
        <f t="shared" ref="V324:V339" si="118">0.664*SQRT(R324)*N324^(1/3)</f>
        <v>13.967061962278105</v>
      </c>
      <c r="W324" s="14">
        <f t="shared" si="100"/>
        <v>5.6219804460154217</v>
      </c>
      <c r="X324" s="14">
        <f t="shared" si="101"/>
        <v>125.87459459841736</v>
      </c>
      <c r="Y324" s="14">
        <f t="shared" ref="Y324:Y339" si="119">((SQRT(V324^2+W324^2))^3+U324^3)^(1/3)</f>
        <v>44.714834108964737</v>
      </c>
      <c r="Z324" s="14">
        <f t="shared" si="102"/>
        <v>6.6068775323129492</v>
      </c>
      <c r="AA324" s="14">
        <f t="shared" si="103"/>
        <v>2.3469821990539641</v>
      </c>
    </row>
    <row r="325" spans="2:27" x14ac:dyDescent="0.45">
      <c r="B325" s="4">
        <f>Temperaturverlauf!F324-Temperaturverlauf!E324</f>
        <v>1.5921637706770078</v>
      </c>
      <c r="C325" s="4">
        <f t="shared" si="104"/>
        <v>1.5921637706770078</v>
      </c>
      <c r="D325" s="14">
        <f>Temperaturverlauf!E324</f>
        <v>25.213738926762012</v>
      </c>
      <c r="E325">
        <f>Eingabemaske!$B$5</f>
        <v>0.745</v>
      </c>
      <c r="F325">
        <f>IF(Eingabemaske!$B$4="horizontal_Breite",Eingabemaske!$B$6,Eingabemaske!$B$7)</f>
        <v>0.5</v>
      </c>
      <c r="G325" s="4">
        <f>Eingabemaske!B$8/3600*(1/(Eingabemaske!B$11*Eingabemaske!B$10))</f>
        <v>1.7361111111111112E-2</v>
      </c>
      <c r="H325" s="4">
        <f t="shared" si="105"/>
        <v>1.1835204371860797</v>
      </c>
      <c r="I325" s="6">
        <f t="shared" si="106"/>
        <v>1006.3156097183145</v>
      </c>
      <c r="J325" s="12">
        <f t="shared" si="107"/>
        <v>2.6251081559742515E-2</v>
      </c>
      <c r="K325" s="8">
        <f t="shared" si="108"/>
        <v>1.8448536800053685E-2</v>
      </c>
      <c r="L325" s="10">
        <f t="shared" si="109"/>
        <v>1.5596415719712026E-5</v>
      </c>
      <c r="M325" s="10">
        <f t="shared" si="110"/>
        <v>3.3606832896043489E-3</v>
      </c>
      <c r="N325" s="12">
        <f t="shared" si="111"/>
        <v>0.70759959002574047</v>
      </c>
      <c r="O325" s="1">
        <f t="shared" si="112"/>
        <v>0.39812654297396294</v>
      </c>
      <c r="P325" s="12">
        <f t="shared" si="113"/>
        <v>0.34651432448172326</v>
      </c>
      <c r="Q325" s="10">
        <f>((9.807*Eingabemaske!$B$5^3)/(L325)^2)*M325*C325*N325</f>
        <v>63118734.761282668</v>
      </c>
      <c r="R325" s="10">
        <f t="shared" si="114"/>
        <v>556.87966029366999</v>
      </c>
      <c r="S325" s="10">
        <f t="shared" si="115"/>
        <v>25129243.667399973</v>
      </c>
      <c r="T325" s="14">
        <f t="shared" si="116"/>
        <v>155.6288920080691</v>
      </c>
      <c r="U325" s="14">
        <f t="shared" si="117"/>
        <v>53.243099635921084</v>
      </c>
      <c r="V325" s="14">
        <f t="shared" si="118"/>
        <v>13.962974604973621</v>
      </c>
      <c r="W325" s="14">
        <f t="shared" si="100"/>
        <v>5.6194986285585005</v>
      </c>
      <c r="X325" s="14">
        <f t="shared" si="101"/>
        <v>155.6758051562787</v>
      </c>
      <c r="Y325" s="14">
        <f t="shared" si="119"/>
        <v>53.641057642819348</v>
      </c>
      <c r="Z325" s="14">
        <f t="shared" si="102"/>
        <v>8.1733165160721128</v>
      </c>
      <c r="AA325" s="14">
        <f t="shared" si="103"/>
        <v>2.8162715582650004</v>
      </c>
    </row>
    <row r="326" spans="2:27" x14ac:dyDescent="0.45">
      <c r="B326" s="4">
        <f>Temperaturverlauf!F325-Temperaturverlauf!E325</f>
        <v>2.3516111128474861</v>
      </c>
      <c r="C326" s="4">
        <f t="shared" si="104"/>
        <v>2.3516111128474861</v>
      </c>
      <c r="D326" s="14">
        <f>Temperaturverlauf!E325</f>
        <v>25.272224247066092</v>
      </c>
      <c r="E326">
        <f>Eingabemaske!$B$5</f>
        <v>0.745</v>
      </c>
      <c r="F326">
        <f>IF(Eingabemaske!$B$4="horizontal_Breite",Eingabemaske!$B$6,Eingabemaske!$B$7)</f>
        <v>0.5</v>
      </c>
      <c r="G326" s="4">
        <f>Eingabemaske!B$8/3600*(1/(Eingabemaske!B$11*Eingabemaske!B$10))</f>
        <v>1.7361111111111112E-2</v>
      </c>
      <c r="H326" s="4">
        <f t="shared" si="105"/>
        <v>1.1832878180613031</v>
      </c>
      <c r="I326" s="6">
        <f t="shared" si="106"/>
        <v>1006.3176455072161</v>
      </c>
      <c r="J326" s="12">
        <f t="shared" si="107"/>
        <v>2.6255447509352627E-2</v>
      </c>
      <c r="K326" s="8">
        <f t="shared" si="108"/>
        <v>1.8451373419886084E-2</v>
      </c>
      <c r="L326" s="10">
        <f t="shared" si="109"/>
        <v>1.5601930244224839E-5</v>
      </c>
      <c r="M326" s="10">
        <f t="shared" si="110"/>
        <v>3.3600191438755166E-3</v>
      </c>
      <c r="N326" s="12">
        <f t="shared" si="111"/>
        <v>0.70759440187142264</v>
      </c>
      <c r="O326" s="1">
        <f t="shared" si="112"/>
        <v>0.39812538285550447</v>
      </c>
      <c r="P326" s="12">
        <f t="shared" si="113"/>
        <v>0.3465131835335763</v>
      </c>
      <c r="Q326" s="10">
        <f>((9.807*Eingabemaske!$B$5^3)/(L326)^2)*M326*C326*N326</f>
        <v>93140802.142875433</v>
      </c>
      <c r="R326" s="10">
        <f t="shared" si="114"/>
        <v>556.68461144594153</v>
      </c>
      <c r="S326" s="10">
        <f t="shared" si="115"/>
        <v>37081717.51260107</v>
      </c>
      <c r="T326" s="14">
        <f t="shared" si="116"/>
        <v>177.18095304561828</v>
      </c>
      <c r="U326" s="14">
        <f t="shared" si="117"/>
        <v>59.758776208506539</v>
      </c>
      <c r="V326" s="14">
        <f t="shared" si="118"/>
        <v>13.960494983151902</v>
      </c>
      <c r="W326" s="14">
        <f t="shared" si="100"/>
        <v>5.6179932396978511</v>
      </c>
      <c r="X326" s="14">
        <f t="shared" si="101"/>
        <v>177.21713028322617</v>
      </c>
      <c r="Y326" s="14">
        <f t="shared" si="119"/>
        <v>60.075191341759975</v>
      </c>
      <c r="Z326" s="14">
        <f t="shared" si="102"/>
        <v>9.3058301238187013</v>
      </c>
      <c r="AA326" s="14">
        <f t="shared" si="103"/>
        <v>3.1546020657757889</v>
      </c>
    </row>
    <row r="327" spans="2:27" x14ac:dyDescent="0.45">
      <c r="B327" s="4">
        <f>Temperaturverlauf!F326-Temperaturverlauf!E326</f>
        <v>3.1171319084430564</v>
      </c>
      <c r="C327" s="4">
        <f t="shared" si="104"/>
        <v>3.1171319084430564</v>
      </c>
      <c r="D327" s="14">
        <f>Temperaturverlauf!E326</f>
        <v>25.291831180523292</v>
      </c>
      <c r="E327">
        <f>Eingabemaske!$B$5</f>
        <v>0.745</v>
      </c>
      <c r="F327">
        <f>IF(Eingabemaske!$B$4="horizontal_Breite",Eingabemaske!$B$6,Eingabemaske!$B$7)</f>
        <v>0.5</v>
      </c>
      <c r="G327" s="4">
        <f>Eingabemaske!B$8/3600*(1/(Eingabemaske!B$11*Eingabemaske!B$10))</f>
        <v>1.7361111111111112E-2</v>
      </c>
      <c r="H327" s="4">
        <f t="shared" si="105"/>
        <v>1.1832098540291516</v>
      </c>
      <c r="I327" s="6">
        <f t="shared" si="106"/>
        <v>1006.3183286003974</v>
      </c>
      <c r="J327" s="12">
        <f t="shared" si="107"/>
        <v>2.6256911173790781E-2</v>
      </c>
      <c r="K327" s="8">
        <f t="shared" si="108"/>
        <v>1.8452324383581045E-2</v>
      </c>
      <c r="L327" s="10">
        <f t="shared" si="109"/>
        <v>1.5603779128447475E-5</v>
      </c>
      <c r="M327" s="10">
        <f t="shared" si="110"/>
        <v>3.3597965512822126E-3</v>
      </c>
      <c r="N327" s="12">
        <f t="shared" si="111"/>
        <v>0.70759266120187658</v>
      </c>
      <c r="O327" s="1">
        <f t="shared" si="112"/>
        <v>0.39812499362419401</v>
      </c>
      <c r="P327" s="12">
        <f t="shared" si="113"/>
        <v>0.34651280073423346</v>
      </c>
      <c r="Q327" s="10">
        <f>((9.807*Eingabemaske!$B$5^3)/(L327)^2)*M327*C327*N327</f>
        <v>123423223.76295842</v>
      </c>
      <c r="R327" s="10">
        <f t="shared" si="114"/>
        <v>556.61924526537894</v>
      </c>
      <c r="S327" s="10">
        <f t="shared" si="115"/>
        <v>49137870.173705295</v>
      </c>
      <c r="T327" s="14">
        <f t="shared" si="116"/>
        <v>194.61181179798373</v>
      </c>
      <c r="U327" s="14">
        <f t="shared" si="117"/>
        <v>64.997210869624681</v>
      </c>
      <c r="V327" s="14">
        <f t="shared" si="118"/>
        <v>13.959663888140863</v>
      </c>
      <c r="W327" s="14">
        <f t="shared" si="100"/>
        <v>5.6174887159794276</v>
      </c>
      <c r="X327" s="14">
        <f t="shared" si="101"/>
        <v>194.64179443171386</v>
      </c>
      <c r="Y327" s="14">
        <f t="shared" si="119"/>
        <v>65.264941437329185</v>
      </c>
      <c r="Z327" s="14">
        <f t="shared" si="102"/>
        <v>10.221384614201511</v>
      </c>
      <c r="AA327" s="14">
        <f t="shared" si="103"/>
        <v>3.4273115401652192</v>
      </c>
    </row>
    <row r="328" spans="2:27" x14ac:dyDescent="0.45">
      <c r="B328" s="4">
        <f>Temperaturverlauf!F327-Temperaturverlauf!E327</f>
        <v>3.8875321425000138</v>
      </c>
      <c r="C328" s="4">
        <f t="shared" si="104"/>
        <v>3.8875321425000138</v>
      </c>
      <c r="D328" s="14">
        <f>Temperaturverlauf!E327</f>
        <v>25.272224247066092</v>
      </c>
      <c r="E328">
        <f>Eingabemaske!$B$5</f>
        <v>0.745</v>
      </c>
      <c r="F328">
        <f>IF(Eingabemaske!$B$4="horizontal_Breite",Eingabemaske!$B$6,Eingabemaske!$B$7)</f>
        <v>0.5</v>
      </c>
      <c r="G328" s="4">
        <f>Eingabemaske!B$8/3600*(1/(Eingabemaske!B$11*Eingabemaske!B$10))</f>
        <v>1.7361111111111112E-2</v>
      </c>
      <c r="H328" s="4">
        <f t="shared" si="105"/>
        <v>1.1832878180613031</v>
      </c>
      <c r="I328" s="6">
        <f t="shared" si="106"/>
        <v>1006.3176455072161</v>
      </c>
      <c r="J328" s="12">
        <f t="shared" si="107"/>
        <v>2.6255447509352627E-2</v>
      </c>
      <c r="K328" s="8">
        <f t="shared" si="108"/>
        <v>1.8451373419886084E-2</v>
      </c>
      <c r="L328" s="10">
        <f t="shared" si="109"/>
        <v>1.5601930244224839E-5</v>
      </c>
      <c r="M328" s="10">
        <f t="shared" si="110"/>
        <v>3.3600191438755166E-3</v>
      </c>
      <c r="N328" s="12">
        <f t="shared" si="111"/>
        <v>0.70759440187142264</v>
      </c>
      <c r="O328" s="1">
        <f t="shared" si="112"/>
        <v>0.39812538285550447</v>
      </c>
      <c r="P328" s="12">
        <f t="shared" si="113"/>
        <v>0.3465131835335763</v>
      </c>
      <c r="Q328" s="10">
        <f>((9.807*Eingabemaske!$B$5^3)/(L328)^2)*M328*C328*N328</f>
        <v>153974379.57767707</v>
      </c>
      <c r="R328" s="10">
        <f t="shared" si="114"/>
        <v>556.68461144594153</v>
      </c>
      <c r="S328" s="10">
        <f t="shared" si="115"/>
        <v>61301108.819301456</v>
      </c>
      <c r="T328" s="14">
        <f t="shared" si="116"/>
        <v>209.50120715481103</v>
      </c>
      <c r="U328" s="14">
        <f t="shared" si="117"/>
        <v>69.452740885643252</v>
      </c>
      <c r="V328" s="14">
        <f t="shared" si="118"/>
        <v>13.960494983151902</v>
      </c>
      <c r="W328" s="14">
        <f t="shared" si="100"/>
        <v>5.6179932396978511</v>
      </c>
      <c r="X328" s="14">
        <f t="shared" si="101"/>
        <v>209.52708519827814</v>
      </c>
      <c r="Y328" s="14">
        <f t="shared" si="119"/>
        <v>69.687440615506361</v>
      </c>
      <c r="Z328" s="14">
        <f t="shared" si="102"/>
        <v>11.002454774422095</v>
      </c>
      <c r="AA328" s="14">
        <f t="shared" si="103"/>
        <v>3.6593498782831113</v>
      </c>
    </row>
    <row r="329" spans="2:27" x14ac:dyDescent="0.45">
      <c r="B329" s="4">
        <f>Temperaturverlauf!F328-Temperaturverlauf!E328</f>
        <v>4.6612066440864588</v>
      </c>
      <c r="C329" s="4">
        <f t="shared" si="104"/>
        <v>4.6612066440864588</v>
      </c>
      <c r="D329" s="14">
        <f>Temperaturverlauf!E328</f>
        <v>25.213738926762012</v>
      </c>
      <c r="E329">
        <f>Eingabemaske!$B$5</f>
        <v>0.745</v>
      </c>
      <c r="F329">
        <f>IF(Eingabemaske!$B$4="horizontal_Breite",Eingabemaske!$B$6,Eingabemaske!$B$7)</f>
        <v>0.5</v>
      </c>
      <c r="G329" s="4">
        <f>Eingabemaske!B$8/3600*(1/(Eingabemaske!B$11*Eingabemaske!B$10))</f>
        <v>1.7361111111111112E-2</v>
      </c>
      <c r="H329" s="4">
        <f t="shared" si="105"/>
        <v>1.1835204371860797</v>
      </c>
      <c r="I329" s="6">
        <f t="shared" si="106"/>
        <v>1006.3156097183145</v>
      </c>
      <c r="J329" s="12">
        <f t="shared" si="107"/>
        <v>2.6251081559742515E-2</v>
      </c>
      <c r="K329" s="8">
        <f t="shared" si="108"/>
        <v>1.8448536800053685E-2</v>
      </c>
      <c r="L329" s="10">
        <f t="shared" si="109"/>
        <v>1.5596415719712026E-5</v>
      </c>
      <c r="M329" s="10">
        <f t="shared" si="110"/>
        <v>3.3606832896043489E-3</v>
      </c>
      <c r="N329" s="12">
        <f t="shared" si="111"/>
        <v>0.70759959002574047</v>
      </c>
      <c r="O329" s="1">
        <f t="shared" si="112"/>
        <v>0.39812654297396294</v>
      </c>
      <c r="P329" s="12">
        <f t="shared" si="113"/>
        <v>0.34651432448172326</v>
      </c>
      <c r="Q329" s="10">
        <f>((9.807*Eingabemaske!$B$5^3)/(L329)^2)*M329*C329*N329</f>
        <v>184785931.73271376</v>
      </c>
      <c r="R329" s="10">
        <f t="shared" si="114"/>
        <v>556.87966029366999</v>
      </c>
      <c r="S329" s="10">
        <f t="shared" si="115"/>
        <v>73568184.190968052</v>
      </c>
      <c r="T329" s="14">
        <f t="shared" si="116"/>
        <v>222.6351668116383</v>
      </c>
      <c r="U329" s="14">
        <f t="shared" si="117"/>
        <v>73.369917245913157</v>
      </c>
      <c r="V329" s="14">
        <f t="shared" si="118"/>
        <v>13.962974604973621</v>
      </c>
      <c r="W329" s="14">
        <f t="shared" si="100"/>
        <v>5.6194986285585005</v>
      </c>
      <c r="X329" s="14">
        <f t="shared" si="101"/>
        <v>222.65809520802114</v>
      </c>
      <c r="Y329" s="14">
        <f t="shared" si="119"/>
        <v>73.580452227634652</v>
      </c>
      <c r="Z329" s="14">
        <f t="shared" si="102"/>
        <v>11.690031634485354</v>
      </c>
      <c r="AA329" s="14">
        <f t="shared" si="103"/>
        <v>3.8631329052607501</v>
      </c>
    </row>
    <row r="330" spans="2:27" x14ac:dyDescent="0.45">
      <c r="B330" s="4">
        <f>Temperaturverlauf!F329-Temperaturverlauf!E329</f>
        <v>5.4361022956591967</v>
      </c>
      <c r="C330" s="4">
        <f t="shared" si="104"/>
        <v>5.4361022956591967</v>
      </c>
      <c r="D330" s="14">
        <f>Temperaturverlauf!E329</f>
        <v>25.117375919656652</v>
      </c>
      <c r="E330">
        <f>Eingabemaske!$B$5</f>
        <v>0.745</v>
      </c>
      <c r="F330">
        <f>IF(Eingabemaske!$B$4="horizontal_Breite",Eingabemaske!$B$6,Eingabemaske!$B$7)</f>
        <v>0.5</v>
      </c>
      <c r="G330" s="4">
        <f>Eingabemaske!B$8/3600*(1/(Eingabemaske!B$11*Eingabemaske!B$10))</f>
        <v>1.7361111111111112E-2</v>
      </c>
      <c r="H330" s="4">
        <f t="shared" si="105"/>
        <v>1.1839039102281776</v>
      </c>
      <c r="I330" s="6">
        <f t="shared" si="106"/>
        <v>1006.3122613518673</v>
      </c>
      <c r="J330" s="12">
        <f t="shared" si="107"/>
        <v>2.6243888027568742E-2</v>
      </c>
      <c r="K330" s="8">
        <f t="shared" si="108"/>
        <v>1.8443863059435638E-2</v>
      </c>
      <c r="L330" s="10">
        <f t="shared" si="109"/>
        <v>1.5587331361602353E-5</v>
      </c>
      <c r="M330" s="10">
        <f t="shared" si="110"/>
        <v>3.3617781427707342E-3</v>
      </c>
      <c r="N330" s="12">
        <f t="shared" si="111"/>
        <v>0.70760812518963612</v>
      </c>
      <c r="O330" s="1">
        <f t="shared" si="112"/>
        <v>0.39812845149689668</v>
      </c>
      <c r="P330" s="12">
        <f t="shared" si="113"/>
        <v>0.34651620146871043</v>
      </c>
      <c r="Q330" s="10">
        <f>((9.807*Eingabemaske!$B$5^3)/(L330)^2)*M330*C330*N330</f>
        <v>215829566.61258179</v>
      </c>
      <c r="R330" s="10">
        <f t="shared" si="114"/>
        <v>557.20125616079133</v>
      </c>
      <c r="S330" s="10">
        <f t="shared" si="115"/>
        <v>85927891.142713502</v>
      </c>
      <c r="T330" s="14">
        <f t="shared" si="116"/>
        <v>234.46344264828994</v>
      </c>
      <c r="U330" s="14">
        <f t="shared" si="117"/>
        <v>76.888135906492721</v>
      </c>
      <c r="V330" s="14">
        <f t="shared" si="118"/>
        <v>13.967061962278105</v>
      </c>
      <c r="W330" s="14">
        <f t="shared" si="100"/>
        <v>5.6219804460154226</v>
      </c>
      <c r="X330" s="14">
        <f t="shared" si="101"/>
        <v>234.4841357554659</v>
      </c>
      <c r="Y330" s="14">
        <f t="shared" si="119"/>
        <v>77.080096387768279</v>
      </c>
      <c r="Z330" s="14">
        <f t="shared" si="102"/>
        <v>12.30755080601535</v>
      </c>
      <c r="AA330" s="14">
        <f t="shared" si="103"/>
        <v>4.0457628375095931</v>
      </c>
    </row>
    <row r="331" spans="2:27" x14ac:dyDescent="0.45">
      <c r="B331" s="4">
        <f>Temperaturverlauf!F330-Temperaturverlauf!E330</f>
        <v>6.2097262156495496</v>
      </c>
      <c r="C331" s="4">
        <f t="shared" si="104"/>
        <v>6.2097262156495496</v>
      </c>
      <c r="D331" s="14">
        <f>Temperaturverlauf!E330</f>
        <v>24.984784023518451</v>
      </c>
      <c r="E331">
        <f>Eingabemaske!$B$5</f>
        <v>0.745</v>
      </c>
      <c r="F331">
        <f>IF(Eingabemaske!$B$4="horizontal_Breite",Eingabemaske!$B$6,Eingabemaske!$B$7)</f>
        <v>0.5</v>
      </c>
      <c r="G331" s="4">
        <f>Eingabemaske!B$8/3600*(1/(Eingabemaske!B$11*Eingabemaske!B$10))</f>
        <v>1.7361111111111112E-2</v>
      </c>
      <c r="H331" s="4">
        <f t="shared" si="105"/>
        <v>1.1844319609823428</v>
      </c>
      <c r="I331" s="6">
        <f t="shared" si="106"/>
        <v>1006.3076661067656</v>
      </c>
      <c r="J331" s="12">
        <f t="shared" si="107"/>
        <v>2.6233989996161222E-2</v>
      </c>
      <c r="K331" s="8">
        <f t="shared" si="108"/>
        <v>1.8437432167029727E-2</v>
      </c>
      <c r="L331" s="10">
        <f t="shared" si="109"/>
        <v>1.5574834932718724E-5</v>
      </c>
      <c r="M331" s="10">
        <f t="shared" si="110"/>
        <v>3.3632857952779318E-3</v>
      </c>
      <c r="N331" s="12">
        <f t="shared" si="111"/>
        <v>0.70761984344142692</v>
      </c>
      <c r="O331" s="1">
        <f t="shared" si="112"/>
        <v>0.3981310717457433</v>
      </c>
      <c r="P331" s="12">
        <f t="shared" si="113"/>
        <v>0.34651877842393108</v>
      </c>
      <c r="Q331" s="10">
        <f>((9.807*Eingabemaske!$B$5^3)/(L331)^2)*M331*C331*N331</f>
        <v>247055380.9107506</v>
      </c>
      <c r="R331" s="10">
        <f t="shared" si="114"/>
        <v>557.64421780319935</v>
      </c>
      <c r="S331" s="10">
        <f t="shared" si="115"/>
        <v>98360423.582549989</v>
      </c>
      <c r="T331" s="14">
        <f t="shared" si="116"/>
        <v>245.26592554228847</v>
      </c>
      <c r="U331" s="14">
        <f t="shared" si="117"/>
        <v>80.093942245344152</v>
      </c>
      <c r="V331" s="14">
        <f t="shared" si="118"/>
        <v>13.972689729189925</v>
      </c>
      <c r="W331" s="14">
        <f t="shared" si="100"/>
        <v>5.6253983322685208</v>
      </c>
      <c r="X331" s="14">
        <f t="shared" si="101"/>
        <v>245.28486067915071</v>
      </c>
      <c r="Y331" s="14">
        <f t="shared" si="119"/>
        <v>80.271123059650037</v>
      </c>
      <c r="Z331" s="14">
        <f t="shared" si="102"/>
        <v>12.869601162533277</v>
      </c>
      <c r="AA331" s="14">
        <f t="shared" si="103"/>
        <v>4.211663678654971</v>
      </c>
    </row>
    <row r="332" spans="2:27" x14ac:dyDescent="0.45">
      <c r="B332" s="4">
        <f>Temperaturverlauf!F331-Temperaturverlauf!E331</f>
        <v>6.9791792678895419</v>
      </c>
      <c r="C332" s="4">
        <f t="shared" si="104"/>
        <v>6.9791792678895419</v>
      </c>
      <c r="D332" s="14">
        <f>Temperaturverlauf!E331</f>
        <v>24.818231922451762</v>
      </c>
      <c r="E332">
        <f>Eingabemaske!$B$5</f>
        <v>0.745</v>
      </c>
      <c r="F332">
        <f>IF(Eingabemaske!$B$4="horizontal_Breite",Eingabemaske!$B$6,Eingabemaske!$B$7)</f>
        <v>0.5</v>
      </c>
      <c r="G332" s="4">
        <f>Eingabemaske!B$8/3600*(1/(Eingabemaske!B$11*Eingabemaske!B$10))</f>
        <v>1.7361111111111112E-2</v>
      </c>
      <c r="H332" s="4">
        <f t="shared" si="105"/>
        <v>1.1850959266701611</v>
      </c>
      <c r="I332" s="6">
        <f t="shared" si="106"/>
        <v>1006.3019135652381</v>
      </c>
      <c r="J332" s="12">
        <f t="shared" si="107"/>
        <v>2.6221556823581595E-2</v>
      </c>
      <c r="K332" s="8">
        <f t="shared" si="108"/>
        <v>1.842935415718799E-2</v>
      </c>
      <c r="L332" s="10">
        <f t="shared" si="109"/>
        <v>1.5559143317581576E-5</v>
      </c>
      <c r="M332" s="10">
        <f t="shared" si="110"/>
        <v>3.3651815282772228E-3</v>
      </c>
      <c r="N332" s="12">
        <f t="shared" si="111"/>
        <v>0.70763452241908098</v>
      </c>
      <c r="O332" s="1">
        <f t="shared" si="112"/>
        <v>0.39813435396777624</v>
      </c>
      <c r="P332" s="12">
        <f t="shared" si="113"/>
        <v>0.3465220064191491</v>
      </c>
      <c r="Q332" s="10">
        <f>((9.807*Eingabemaske!$B$5^3)/(L332)^2)*M332*C332*N332</f>
        <v>278391193.88360834</v>
      </c>
      <c r="R332" s="10">
        <f t="shared" si="114"/>
        <v>558.20138580985372</v>
      </c>
      <c r="S332" s="10">
        <f t="shared" si="115"/>
        <v>110837098.12716834</v>
      </c>
      <c r="T332" s="14">
        <f t="shared" si="116"/>
        <v>255.22632588274791</v>
      </c>
      <c r="U332" s="14">
        <f t="shared" si="117"/>
        <v>83.04408209659141</v>
      </c>
      <c r="V332" s="14">
        <f t="shared" si="118"/>
        <v>13.979765030008753</v>
      </c>
      <c r="W332" s="14">
        <f t="shared" si="100"/>
        <v>5.629696555764192</v>
      </c>
      <c r="X332" s="14">
        <f t="shared" si="101"/>
        <v>255.24384055648281</v>
      </c>
      <c r="Y332" s="14">
        <f t="shared" si="119"/>
        <v>83.209203042879111</v>
      </c>
      <c r="Z332" s="14">
        <f t="shared" si="102"/>
        <v>13.385781738042029</v>
      </c>
      <c r="AA332" s="14">
        <f t="shared" si="103"/>
        <v>4.3637496916675866</v>
      </c>
    </row>
    <row r="333" spans="2:27" x14ac:dyDescent="0.45">
      <c r="B333" s="4">
        <f>Temperaturverlauf!F332-Temperaturverlauf!E332</f>
        <v>7.7412061725856454</v>
      </c>
      <c r="C333" s="4">
        <f t="shared" si="104"/>
        <v>7.7412061725856454</v>
      </c>
      <c r="D333" s="14">
        <f>Temperaturverlauf!E332</f>
        <v>24.620569369082791</v>
      </c>
      <c r="E333">
        <f>Eingabemaske!$B$5</f>
        <v>0.745</v>
      </c>
      <c r="F333">
        <f>IF(Eingabemaske!$B$4="horizontal_Breite",Eingabemaske!$B$6,Eingabemaske!$B$7)</f>
        <v>0.5</v>
      </c>
      <c r="G333" s="4">
        <f>Eingabemaske!B$8/3600*(1/(Eingabemaske!B$11*Eingabemaske!B$10))</f>
        <v>1.7361111111111112E-2</v>
      </c>
      <c r="H333" s="4">
        <f t="shared" si="105"/>
        <v>1.1858848813819522</v>
      </c>
      <c r="I333" s="6">
        <f t="shared" si="106"/>
        <v>1006.2951149130679</v>
      </c>
      <c r="J333" s="12">
        <f t="shared" si="107"/>
        <v>2.6206801244859818E-2</v>
      </c>
      <c r="K333" s="8">
        <f t="shared" si="108"/>
        <v>1.8419767246898471E-2</v>
      </c>
      <c r="L333" s="10">
        <f t="shared" si="109"/>
        <v>1.5540528629916015E-5</v>
      </c>
      <c r="M333" s="10">
        <f t="shared" si="110"/>
        <v>3.3674341634210478E-3</v>
      </c>
      <c r="N333" s="12">
        <f t="shared" si="111"/>
        <v>0.70765188777108134</v>
      </c>
      <c r="O333" s="1">
        <f t="shared" si="112"/>
        <v>0.39813823678148141</v>
      </c>
      <c r="P333" s="12">
        <f t="shared" si="113"/>
        <v>0.34652582508976659</v>
      </c>
      <c r="Q333" s="10">
        <f>((9.807*Eingabemaske!$B$5^3)/(L333)^2)*M333*C333*N333</f>
        <v>309742525.73419595</v>
      </c>
      <c r="R333" s="10">
        <f t="shared" si="114"/>
        <v>558.86371729603582</v>
      </c>
      <c r="S333" s="10">
        <f t="shared" si="115"/>
        <v>123320343.0520554</v>
      </c>
      <c r="T333" s="14">
        <f t="shared" si="116"/>
        <v>264.46933776351591</v>
      </c>
      <c r="U333" s="14">
        <f t="shared" si="117"/>
        <v>85.777083433158793</v>
      </c>
      <c r="V333" s="14">
        <f t="shared" si="118"/>
        <v>13.988170808033908</v>
      </c>
      <c r="W333" s="14">
        <f t="shared" si="100"/>
        <v>5.6348047845936344</v>
      </c>
      <c r="X333" s="14">
        <f t="shared" si="101"/>
        <v>264.48568122652222</v>
      </c>
      <c r="Y333" s="14">
        <f t="shared" si="119"/>
        <v>85.93217708255969</v>
      </c>
      <c r="Z333" s="14">
        <f t="shared" si="102"/>
        <v>13.862647360029639</v>
      </c>
      <c r="AA333" s="14">
        <f t="shared" si="103"/>
        <v>4.5040149706814789</v>
      </c>
    </row>
    <row r="334" spans="2:27" x14ac:dyDescent="0.45">
      <c r="B334" s="4">
        <f>Temperaturverlauf!F333-Temperaturverlauf!E333</f>
        <v>8.4922572912388823</v>
      </c>
      <c r="C334" s="4">
        <f t="shared" si="104"/>
        <v>8.4922572912388823</v>
      </c>
      <c r="D334" s="14">
        <f>Temperaturverlauf!E333</f>
        <v>24.395178424502102</v>
      </c>
      <c r="E334">
        <f>Eingabemaske!$B$5</f>
        <v>0.745</v>
      </c>
      <c r="F334">
        <f>IF(Eingabemaske!$B$4="horizontal_Breite",Eingabemaske!$B$6,Eingabemaske!$B$7)</f>
        <v>0.5</v>
      </c>
      <c r="G334" s="4">
        <f>Eingabemaske!B$8/3600*(1/(Eingabemaske!B$11*Eingabemaske!B$10))</f>
        <v>1.7361111111111112E-2</v>
      </c>
      <c r="H334" s="4">
        <f t="shared" si="105"/>
        <v>1.1867857939917912</v>
      </c>
      <c r="I334" s="6">
        <f t="shared" si="106"/>
        <v>1006.2874001673745</v>
      </c>
      <c r="J334" s="12">
        <f t="shared" si="107"/>
        <v>2.6189975732038847E-2</v>
      </c>
      <c r="K334" s="8">
        <f t="shared" si="108"/>
        <v>1.8408835470854215E-2</v>
      </c>
      <c r="L334" s="10">
        <f t="shared" si="109"/>
        <v>1.551931333672767E-5</v>
      </c>
      <c r="M334" s="10">
        <f t="shared" si="110"/>
        <v>3.3700065123383493E-3</v>
      </c>
      <c r="N334" s="12">
        <f t="shared" si="111"/>
        <v>0.70767162058349242</v>
      </c>
      <c r="O334" s="1">
        <f t="shared" si="112"/>
        <v>0.39814264884054512</v>
      </c>
      <c r="P334" s="12">
        <f t="shared" si="113"/>
        <v>0.34653016427106709</v>
      </c>
      <c r="Q334" s="10">
        <f>((9.807*Eingabemaske!$B$5^3)/(L334)^2)*M334*C334*N334</f>
        <v>340993149.01326752</v>
      </c>
      <c r="R334" s="10">
        <f t="shared" si="114"/>
        <v>559.62040801551132</v>
      </c>
      <c r="S334" s="10">
        <f t="shared" si="115"/>
        <v>135763915.58462104</v>
      </c>
      <c r="T334" s="14">
        <f t="shared" si="116"/>
        <v>273.08124323586514</v>
      </c>
      <c r="U334" s="14">
        <f t="shared" si="117"/>
        <v>88.319655037152501</v>
      </c>
      <c r="V334" s="14">
        <f t="shared" si="118"/>
        <v>13.997767568188971</v>
      </c>
      <c r="W334" s="14">
        <f t="shared" si="100"/>
        <v>5.6406390762352414</v>
      </c>
      <c r="X334" s="14">
        <f t="shared" si="101"/>
        <v>273.09660603901403</v>
      </c>
      <c r="Y334" s="14">
        <f t="shared" si="119"/>
        <v>88.466291864001022</v>
      </c>
      <c r="Z334" s="14">
        <f t="shared" si="102"/>
        <v>14.304786969327902</v>
      </c>
      <c r="AA334" s="14">
        <f t="shared" si="103"/>
        <v>4.6338600740433051</v>
      </c>
    </row>
    <row r="335" spans="2:27" x14ac:dyDescent="0.45">
      <c r="B335" s="4">
        <f>Temperaturverlauf!F334-Temperaturverlauf!E334</f>
        <v>9.2285587369424213</v>
      </c>
      <c r="C335" s="4">
        <f t="shared" si="104"/>
        <v>9.2285587369424213</v>
      </c>
      <c r="D335" s="14">
        <f>Temperaturverlauf!E334</f>
        <v>24.145915590261648</v>
      </c>
      <c r="E335">
        <f>Eingabemaske!$B$5</f>
        <v>0.745</v>
      </c>
      <c r="F335">
        <f>IF(Eingabemaske!$B$4="horizontal_Breite",Eingabemaske!$B$6,Eingabemaske!$B$7)</f>
        <v>0.5</v>
      </c>
      <c r="G335" s="4">
        <f>Eingabemaske!B$8/3600*(1/(Eingabemaske!B$11*Eingabemaske!B$10))</f>
        <v>1.7361111111111112E-2</v>
      </c>
      <c r="H335" s="4">
        <f t="shared" si="105"/>
        <v>1.1877837197325114</v>
      </c>
      <c r="I335" s="6">
        <f t="shared" si="106"/>
        <v>1006.2789150187232</v>
      </c>
      <c r="J335" s="12">
        <f t="shared" si="107"/>
        <v>2.6171368174307961E-2</v>
      </c>
      <c r="K335" s="8">
        <f t="shared" si="108"/>
        <v>1.8396745874774207E-2</v>
      </c>
      <c r="L335" s="10">
        <f t="shared" si="109"/>
        <v>1.5495864493123696E-5</v>
      </c>
      <c r="M335" s="10">
        <f t="shared" si="110"/>
        <v>3.3728559221029449E-3</v>
      </c>
      <c r="N335" s="12">
        <f t="shared" si="111"/>
        <v>0.70769336529317461</v>
      </c>
      <c r="O335" s="1">
        <f t="shared" si="112"/>
        <v>0.39814751060659515</v>
      </c>
      <c r="P335" s="12">
        <f t="shared" si="113"/>
        <v>0.34653494574141086</v>
      </c>
      <c r="Q335" s="10">
        <f>((9.807*Eingabemaske!$B$5^3)/(L335)^2)*M335*C335*N335</f>
        <v>372006191.64338624</v>
      </c>
      <c r="R335" s="10">
        <f t="shared" si="114"/>
        <v>560.4590419037379</v>
      </c>
      <c r="S335" s="10">
        <f t="shared" si="115"/>
        <v>148113339.1330542</v>
      </c>
      <c r="T335" s="14">
        <f t="shared" si="116"/>
        <v>281.12220074718425</v>
      </c>
      <c r="U335" s="14">
        <f t="shared" si="117"/>
        <v>90.690490084321837</v>
      </c>
      <c r="V335" s="14">
        <f t="shared" si="118"/>
        <v>14.008395479460352</v>
      </c>
      <c r="W335" s="14">
        <f t="shared" si="100"/>
        <v>5.6471030824845823</v>
      </c>
      <c r="X335" s="14">
        <f t="shared" si="101"/>
        <v>281.13673273729432</v>
      </c>
      <c r="Y335" s="14">
        <f t="shared" si="119"/>
        <v>90.82991706517241</v>
      </c>
      <c r="Z335" s="14">
        <f t="shared" si="102"/>
        <v>14.715465879579495</v>
      </c>
      <c r="AA335" s="14">
        <f t="shared" si="103"/>
        <v>4.7542864015089696</v>
      </c>
    </row>
    <row r="336" spans="2:27" x14ac:dyDescent="0.45">
      <c r="B336" s="4">
        <f>Temperaturverlauf!F335-Temperaturverlauf!E335</f>
        <v>9.9461882111122044</v>
      </c>
      <c r="C336" s="4">
        <f t="shared" si="104"/>
        <v>9.9461882111122044</v>
      </c>
      <c r="D336" s="14">
        <f>Temperaturverlauf!E335</f>
        <v>23.877045822563989</v>
      </c>
      <c r="E336">
        <f>Eingabemaske!$B$5</f>
        <v>0.745</v>
      </c>
      <c r="F336">
        <f>IF(Eingabemaske!$B$4="horizontal_Breite",Eingabemaske!$B$6,Eingabemaske!$B$7)</f>
        <v>0.5</v>
      </c>
      <c r="G336" s="4">
        <f>Eingabemaske!B$8/3600*(1/(Eingabemaske!B$11*Eingabemaske!B$10))</f>
        <v>1.7361111111111112E-2</v>
      </c>
      <c r="H336" s="4">
        <f t="shared" si="105"/>
        <v>1.1888620242149053</v>
      </c>
      <c r="I336" s="6">
        <f t="shared" si="106"/>
        <v>1006.269817405239</v>
      </c>
      <c r="J336" s="12">
        <f t="shared" si="107"/>
        <v>2.6151296952138924E-2</v>
      </c>
      <c r="K336" s="8">
        <f t="shared" si="108"/>
        <v>1.8383705314999235E-2</v>
      </c>
      <c r="L336" s="10">
        <f t="shared" si="109"/>
        <v>1.5470587199936003E-5</v>
      </c>
      <c r="M336" s="10">
        <f t="shared" si="110"/>
        <v>3.3759349133257554E-3</v>
      </c>
      <c r="N336" s="12">
        <f t="shared" si="111"/>
        <v>0.70771673763592702</v>
      </c>
      <c r="O336" s="1">
        <f t="shared" si="112"/>
        <v>0.39815273612954288</v>
      </c>
      <c r="P336" s="12">
        <f t="shared" si="113"/>
        <v>0.34654008497292121</v>
      </c>
      <c r="Q336" s="10">
        <f>((9.807*Eingabemaske!$B$5^3)/(L336)^2)*M336*C336*N336</f>
        <v>402625801.56238687</v>
      </c>
      <c r="R336" s="10">
        <f t="shared" si="114"/>
        <v>561.36576779587858</v>
      </c>
      <c r="S336" s="10">
        <f t="shared" si="115"/>
        <v>160306564.52841473</v>
      </c>
      <c r="T336" s="14">
        <f t="shared" si="116"/>
        <v>288.63402259218867</v>
      </c>
      <c r="U336" s="14">
        <f t="shared" si="117"/>
        <v>92.902665483344947</v>
      </c>
      <c r="V336" s="14">
        <f t="shared" si="118"/>
        <v>14.019876818926663</v>
      </c>
      <c r="W336" s="14">
        <f t="shared" si="100"/>
        <v>5.6540894640432224</v>
      </c>
      <c r="X336" s="14">
        <f t="shared" si="101"/>
        <v>288.64784441754421</v>
      </c>
      <c r="Y336" s="14">
        <f t="shared" si="119"/>
        <v>93.035895544684081</v>
      </c>
      <c r="Z336" s="14">
        <f t="shared" si="102"/>
        <v>15.097030987915989</v>
      </c>
      <c r="AA336" s="14">
        <f t="shared" si="103"/>
        <v>4.8660186631944242</v>
      </c>
    </row>
    <row r="337" spans="2:27" x14ac:dyDescent="0.45">
      <c r="B337" s="4">
        <f>Temperaturverlauf!F336-Temperaturverlauf!E336</f>
        <v>10.64115437012142</v>
      </c>
      <c r="C337" s="4">
        <f t="shared" si="104"/>
        <v>10.64115437012142</v>
      </c>
      <c r="D337" s="14">
        <f>Temperaturverlauf!E336</f>
        <v>23.593169557679225</v>
      </c>
      <c r="E337">
        <f>Eingabemaske!$B$5</f>
        <v>0.745</v>
      </c>
      <c r="F337">
        <f>IF(Eingabemaske!$B$4="horizontal_Breite",Eingabemaske!$B$6,Eingabemaske!$B$7)</f>
        <v>0.5</v>
      </c>
      <c r="G337" s="4">
        <f>Eingabemaske!B$8/3600*(1/(Eingabemaske!B$11*Eingabemaske!B$10))</f>
        <v>1.7361111111111112E-2</v>
      </c>
      <c r="H337" s="4">
        <f t="shared" si="105"/>
        <v>1.1900026381645834</v>
      </c>
      <c r="I337" s="6">
        <f t="shared" si="106"/>
        <v>1006.2602739409607</v>
      </c>
      <c r="J337" s="12">
        <f t="shared" si="107"/>
        <v>2.6130105489707841E-2</v>
      </c>
      <c r="K337" s="8">
        <f t="shared" si="108"/>
        <v>1.8369936919122584E-2</v>
      </c>
      <c r="L337" s="10">
        <f t="shared" si="109"/>
        <v>1.5443917411790891E-5</v>
      </c>
      <c r="M337" s="10">
        <f t="shared" si="110"/>
        <v>3.379191906047001E-3</v>
      </c>
      <c r="N337" s="12">
        <f t="shared" si="111"/>
        <v>0.70774133226914937</v>
      </c>
      <c r="O337" s="1">
        <f t="shared" si="112"/>
        <v>0.39815823475472195</v>
      </c>
      <c r="P337" s="12">
        <f t="shared" si="113"/>
        <v>0.34654549281021046</v>
      </c>
      <c r="Q337" s="10">
        <f>((9.807*Eingabemaske!$B$5^3)/(L337)^2)*M337*C337*N337</f>
        <v>432679392.77899969</v>
      </c>
      <c r="R337" s="10">
        <f t="shared" si="114"/>
        <v>562.32550265821681</v>
      </c>
      <c r="S337" s="10">
        <f t="shared" si="115"/>
        <v>172274863.24363151</v>
      </c>
      <c r="T337" s="14">
        <f t="shared" si="116"/>
        <v>295.64535337394375</v>
      </c>
      <c r="U337" s="14">
        <f t="shared" si="117"/>
        <v>94.965233837815688</v>
      </c>
      <c r="V337" s="14">
        <f t="shared" si="118"/>
        <v>14.032018734267281</v>
      </c>
      <c r="W337" s="14">
        <f t="shared" si="100"/>
        <v>5.661481506033458</v>
      </c>
      <c r="X337" s="14">
        <f t="shared" si="101"/>
        <v>295.65856413919715</v>
      </c>
      <c r="Y337" s="14">
        <f t="shared" si="119"/>
        <v>95.09310586803214</v>
      </c>
      <c r="Z337" s="14">
        <f t="shared" si="102"/>
        <v>15.451178939785546</v>
      </c>
      <c r="AA337" s="14">
        <f t="shared" si="103"/>
        <v>4.9695857753512707</v>
      </c>
    </row>
    <row r="338" spans="2:27" x14ac:dyDescent="0.45">
      <c r="B338" s="4">
        <f>Temperaturverlauf!F337-Temperaturverlauf!E337</f>
        <v>10.429607885027359</v>
      </c>
      <c r="C338" s="4">
        <f t="shared" si="104"/>
        <v>10.429607885027359</v>
      </c>
      <c r="D338" s="14">
        <f>Temperaturverlauf!E337</f>
        <v>23.299143997204894</v>
      </c>
      <c r="E338">
        <f>Eingabemaske!$B$5</f>
        <v>0.745</v>
      </c>
      <c r="F338">
        <f>IF(Eingabemaske!$B$4="horizontal_Breite",Eingabemaske!$B$6,Eingabemaske!$B$7)</f>
        <v>0.5</v>
      </c>
      <c r="G338" s="4">
        <f>Eingabemaske!B$8/3600*(1/(Eingabemaske!B$11*Eingabemaske!B$10))</f>
        <v>1.7361111111111112E-2</v>
      </c>
      <c r="H338" s="4">
        <f t="shared" si="105"/>
        <v>1.191186340533376</v>
      </c>
      <c r="I338" s="6">
        <f t="shared" si="106"/>
        <v>1006.2504563187919</v>
      </c>
      <c r="J338" s="12">
        <f t="shared" si="107"/>
        <v>2.6108156378812291E-2</v>
      </c>
      <c r="K338" s="8">
        <f t="shared" si="108"/>
        <v>1.8355676268215021E-2</v>
      </c>
      <c r="L338" s="10">
        <f t="shared" si="109"/>
        <v>1.5416314235917566E-5</v>
      </c>
      <c r="M338" s="10">
        <f t="shared" si="110"/>
        <v>3.3825720268410571E-3</v>
      </c>
      <c r="N338" s="12">
        <f t="shared" si="111"/>
        <v>0.7077667298355812</v>
      </c>
      <c r="O338" s="1">
        <f t="shared" si="112"/>
        <v>0.39816391270446844</v>
      </c>
      <c r="P338" s="12">
        <f t="shared" si="113"/>
        <v>0.3465510770256669</v>
      </c>
      <c r="Q338" s="10">
        <f>((9.807*Eingabemaske!$B$5^3)/(L338)^2)*M338*C338*N338</f>
        <v>426038711.94603384</v>
      </c>
      <c r="R338" s="10">
        <f t="shared" si="114"/>
        <v>563.32216012787683</v>
      </c>
      <c r="S338" s="10">
        <f t="shared" si="115"/>
        <v>169633240.51200479</v>
      </c>
      <c r="T338" s="14">
        <f t="shared" si="116"/>
        <v>294.1264441253644</v>
      </c>
      <c r="U338" s="14">
        <f t="shared" si="117"/>
        <v>94.518649133509484</v>
      </c>
      <c r="V338" s="14">
        <f t="shared" si="118"/>
        <v>14.044616296040338</v>
      </c>
      <c r="W338" s="14">
        <f t="shared" si="100"/>
        <v>5.6691549216698771</v>
      </c>
      <c r="X338" s="14">
        <f t="shared" si="101"/>
        <v>294.13983022829251</v>
      </c>
      <c r="Y338" s="14">
        <f t="shared" si="119"/>
        <v>94.648102211992111</v>
      </c>
      <c r="Z338" s="14">
        <f t="shared" si="102"/>
        <v>15.35889736967512</v>
      </c>
      <c r="AA338" s="14">
        <f t="shared" si="103"/>
        <v>4.9421749070169989</v>
      </c>
    </row>
    <row r="339" spans="2:27" x14ac:dyDescent="0.45">
      <c r="B339" s="4">
        <f>Temperaturverlauf!F338-Temperaturverlauf!E338</f>
        <v>10.235431599825795</v>
      </c>
      <c r="C339" s="4">
        <f t="shared" si="104"/>
        <v>10.235431599825795</v>
      </c>
      <c r="D339" s="14">
        <f>Temperaturverlauf!E338</f>
        <v>23</v>
      </c>
      <c r="E339">
        <f>Eingabemaske!$B$5</f>
        <v>0.745</v>
      </c>
      <c r="F339">
        <f>IF(Eingabemaske!$B$4="horizontal_Breite",Eingabemaske!$B$6,Eingabemaske!$B$7)</f>
        <v>0.5</v>
      </c>
      <c r="G339" s="4">
        <f>Eingabemaske!B$8/3600*(1/(Eingabemaske!B$11*Eingabemaske!B$10))</f>
        <v>1.7361111111111112E-2</v>
      </c>
      <c r="H339" s="4">
        <f t="shared" si="105"/>
        <v>1.192393066931797</v>
      </c>
      <c r="I339" s="6">
        <f t="shared" si="106"/>
        <v>1006.2405378004402</v>
      </c>
      <c r="J339" s="12">
        <f t="shared" si="107"/>
        <v>2.6085825174825144E-2</v>
      </c>
      <c r="K339" s="8">
        <f t="shared" si="108"/>
        <v>1.8341167365967369E-2</v>
      </c>
      <c r="L339" s="10">
        <f t="shared" si="109"/>
        <v>1.5388251871107622E-5</v>
      </c>
      <c r="M339" s="10">
        <f t="shared" si="110"/>
        <v>3.3860179885086268E-3</v>
      </c>
      <c r="N339" s="12">
        <f t="shared" si="111"/>
        <v>0.70779250337714583</v>
      </c>
      <c r="O339" s="1">
        <f t="shared" si="112"/>
        <v>0.39816967451369656</v>
      </c>
      <c r="P339" s="12">
        <f t="shared" si="113"/>
        <v>0.34655674373120116</v>
      </c>
      <c r="Q339" s="10">
        <f>((9.807*Eingabemaske!$B$5^3)/(L339)^2)*M339*C339*N339</f>
        <v>420075933.50946999</v>
      </c>
      <c r="R339" s="10">
        <f t="shared" si="114"/>
        <v>564.33890248265641</v>
      </c>
      <c r="S339" s="10">
        <f t="shared" si="115"/>
        <v>167261497.7165029</v>
      </c>
      <c r="T339" s="14">
        <f t="shared" si="116"/>
        <v>292.7492201130363</v>
      </c>
      <c r="U339" s="14">
        <f t="shared" si="117"/>
        <v>94.113642962222343</v>
      </c>
      <c r="V339" s="14">
        <f t="shared" si="118"/>
        <v>14.057455804714957</v>
      </c>
      <c r="W339" s="14">
        <f t="shared" si="100"/>
        <v>5.6769798265207836</v>
      </c>
      <c r="X339" s="14">
        <f t="shared" si="101"/>
        <v>292.76277219534325</v>
      </c>
      <c r="Y339" s="14">
        <f t="shared" si="119"/>
        <v>94.24459381086416</v>
      </c>
      <c r="Z339" s="14">
        <f t="shared" si="102"/>
        <v>15.273916986369766</v>
      </c>
      <c r="AA339" s="14">
        <f t="shared" si="103"/>
        <v>4.9168959956452207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Eingabemaske</vt:lpstr>
      <vt:lpstr>Temperaturverlauf</vt:lpstr>
      <vt:lpstr>Temperaturverlauf Diagramm</vt:lpstr>
      <vt:lpstr>Wasser</vt:lpstr>
      <vt:lpstr>Luft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2021-08-12T14:34:54Z</dcterms:created>
  <dcterms:modified xsi:type="dcterms:W3CDTF">2021-08-13T00:14:31Z</dcterms:modified>
</cp:coreProperties>
</file>