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431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5" i="1"/>
  <c r="E6" s="1"/>
  <c r="E4"/>
  <c r="F4" s="1"/>
  <c r="B14"/>
  <c r="B13"/>
  <c r="F2"/>
  <c r="F26"/>
  <c r="E26"/>
  <c r="F3"/>
  <c r="E3"/>
  <c r="D3"/>
  <c r="E2"/>
  <c r="F1"/>
  <c r="E1"/>
  <c r="D1"/>
  <c r="F6" l="1"/>
  <c r="E7"/>
  <c r="E8" s="1"/>
  <c r="E9" s="1"/>
  <c r="E10" s="1"/>
  <c r="E11" s="1"/>
  <c r="E12" s="1"/>
  <c r="F12" s="1"/>
  <c r="F5"/>
  <c r="E13" l="1"/>
  <c r="F13" s="1"/>
  <c r="F8"/>
  <c r="F11"/>
  <c r="F7"/>
  <c r="F9"/>
  <c r="F10"/>
  <c r="E14" l="1"/>
  <c r="F14" s="1"/>
  <c r="E15" l="1"/>
  <c r="F15" s="1"/>
  <c r="E16" l="1"/>
  <c r="F16" s="1"/>
  <c r="E17" l="1"/>
  <c r="F17" s="1"/>
  <c r="E18" l="1"/>
  <c r="F18" s="1"/>
  <c r="E19" l="1"/>
  <c r="F19" s="1"/>
  <c r="E20" l="1"/>
  <c r="F20" s="1"/>
  <c r="E21" l="1"/>
  <c r="F21" s="1"/>
  <c r="E22" l="1"/>
  <c r="F22" s="1"/>
  <c r="E23" l="1"/>
  <c r="F23" s="1"/>
  <c r="E24" l="1"/>
  <c r="E25" s="1"/>
  <c r="F25" s="1"/>
  <c r="F27" l="1"/>
  <c r="F24"/>
</calcChain>
</file>

<file path=xl/sharedStrings.xml><?xml version="1.0" encoding="utf-8"?>
<sst xmlns="http://schemas.openxmlformats.org/spreadsheetml/2006/main" count="26" uniqueCount="24">
  <si>
    <t>Name</t>
  </si>
  <si>
    <t>BERENTZEN-GRP IHS 12/17</t>
  </si>
  <si>
    <t>ISIN</t>
  </si>
  <si>
    <t>DE000A1RE1V3</t>
  </si>
  <si>
    <t>Stückzinsen</t>
  </si>
  <si>
    <t>Währung</t>
  </si>
  <si>
    <t>Euro</t>
  </si>
  <si>
    <t>Land</t>
  </si>
  <si>
    <t>Deutschland</t>
  </si>
  <si>
    <t>Jahreszins</t>
  </si>
  <si>
    <t>Anleihe-Typ</t>
  </si>
  <si>
    <t>Unternehmensanleihe</t>
  </si>
  <si>
    <t>Nominal*</t>
  </si>
  <si>
    <t>Einstandskurs*</t>
  </si>
  <si>
    <t>Rückgabekurs*</t>
  </si>
  <si>
    <t>Kupon*</t>
  </si>
  <si>
    <t>Zinslaufbeginn*</t>
  </si>
  <si>
    <t>Valuta*</t>
  </si>
  <si>
    <t>Fälligkeit*</t>
  </si>
  <si>
    <t>Restlaufzeit</t>
  </si>
  <si>
    <t>Anlagedauer</t>
  </si>
  <si>
    <t>Rückzahlung</t>
  </si>
  <si>
    <t>Spesen/Gebühren*</t>
  </si>
  <si>
    <t>Rendite p.a.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</si>
</sst>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0.000%"/>
    <numFmt numFmtId="165" formatCode="0.00\ &quot;Jahre&quot;"/>
  </numFmts>
  <fonts count="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  <bgColor indexed="64"/>
      </pattern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1">
    <xf numFmtId="0" fontId="0" fillId="0" borderId="0" xfId="0"/>
    <xf numFmtId="0" fontId="1" fillId="2" borderId="2" xfId="1" applyBorder="1" applyProtection="1"/>
    <xf numFmtId="0" fontId="1" fillId="3" borderId="3" xfId="1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1" fillId="2" borderId="5" xfId="1" applyBorder="1" applyProtection="1"/>
    <xf numFmtId="14" fontId="1" fillId="2" borderId="6" xfId="1" applyNumberFormat="1" applyBorder="1" applyProtection="1"/>
    <xf numFmtId="8" fontId="1" fillId="2" borderId="7" xfId="1" applyNumberFormat="1" applyBorder="1" applyProtection="1"/>
    <xf numFmtId="0" fontId="0" fillId="0" borderId="0" xfId="0" applyNumberFormat="1"/>
    <xf numFmtId="0" fontId="1" fillId="2" borderId="8" xfId="1" applyBorder="1" applyProtection="1"/>
    <xf numFmtId="0" fontId="1" fillId="3" borderId="9" xfId="1" applyFill="1" applyBorder="1" applyAlignment="1" applyProtection="1">
      <alignment horizontal="right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1" fillId="2" borderId="11" xfId="1" applyBorder="1" applyProtection="1"/>
    <xf numFmtId="14" fontId="1" fillId="2" borderId="1" xfId="1" applyNumberFormat="1" applyBorder="1" applyProtection="1"/>
    <xf numFmtId="8" fontId="1" fillId="2" borderId="12" xfId="1" applyNumberFormat="1" applyBorder="1" applyProtection="1"/>
    <xf numFmtId="0" fontId="1" fillId="2" borderId="11" xfId="1" applyBorder="1" applyProtection="1">
      <protection locked="0"/>
    </xf>
    <xf numFmtId="14" fontId="1" fillId="2" borderId="1" xfId="1" applyNumberFormat="1" applyBorder="1" applyProtection="1">
      <protection locked="0"/>
    </xf>
    <xf numFmtId="8" fontId="1" fillId="2" borderId="12" xfId="1" applyNumberFormat="1" applyBorder="1" applyProtection="1">
      <protection locked="0"/>
    </xf>
    <xf numFmtId="8" fontId="1" fillId="3" borderId="9" xfId="1" applyNumberFormat="1" applyFill="1" applyBorder="1" applyAlignment="1" applyProtection="1">
      <alignment horizontal="right"/>
      <protection locked="0"/>
    </xf>
    <xf numFmtId="10" fontId="1" fillId="3" borderId="9" xfId="1" applyNumberFormat="1" applyFill="1" applyBorder="1" applyAlignment="1" applyProtection="1">
      <alignment horizontal="right"/>
      <protection locked="0"/>
    </xf>
    <xf numFmtId="164" fontId="1" fillId="3" borderId="9" xfId="1" applyNumberFormat="1" applyFill="1" applyBorder="1" applyAlignment="1" applyProtection="1">
      <alignment horizontal="right"/>
      <protection locked="0"/>
    </xf>
    <xf numFmtId="14" fontId="1" fillId="3" borderId="9" xfId="1" applyNumberFormat="1" applyFill="1" applyBorder="1" applyAlignment="1" applyProtection="1">
      <alignment horizontal="right"/>
      <protection locked="0"/>
    </xf>
    <xf numFmtId="165" fontId="1" fillId="5" borderId="9" xfId="1" applyNumberFormat="1" applyFill="1" applyBorder="1" applyAlignment="1" applyProtection="1">
      <alignment horizontal="right"/>
    </xf>
    <xf numFmtId="0" fontId="1" fillId="2" borderId="13" xfId="1" applyBorder="1" applyProtection="1">
      <protection locked="0"/>
    </xf>
    <xf numFmtId="0" fontId="1" fillId="2" borderId="14" xfId="1" applyBorder="1" applyProtection="1"/>
    <xf numFmtId="8" fontId="1" fillId="3" borderId="15" xfId="1" applyNumberFormat="1" applyFill="1" applyBorder="1" applyAlignment="1" applyProtection="1">
      <alignment horizontal="right"/>
      <protection locked="0"/>
    </xf>
    <xf numFmtId="0" fontId="0" fillId="4" borderId="16" xfId="0" applyFill="1" applyBorder="1" applyAlignment="1" applyProtection="1">
      <alignment horizontal="center"/>
      <protection locked="0"/>
    </xf>
    <xf numFmtId="0" fontId="1" fillId="2" borderId="17" xfId="1" applyBorder="1" applyProtection="1"/>
    <xf numFmtId="0" fontId="1" fillId="2" borderId="15" xfId="1" applyBorder="1" applyProtection="1"/>
    <xf numFmtId="10" fontId="1" fillId="2" borderId="18" xfId="1" applyNumberFormat="1" applyBorder="1" applyProtection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2">
    <cellStyle name="Ausgabe" xfId="1" builtinId="21"/>
    <cellStyle name="Standard" xfId="0" builtinId="0"/>
  </cellStyles>
  <dxfs count="40"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9C0006"/>
      </font>
    </dxf>
    <dxf>
      <font>
        <b/>
        <i val="0"/>
        <color rgb="FFFF0000"/>
      </font>
    </dxf>
    <dxf>
      <font>
        <color theme="0" tint="-4.9989318521683403E-2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9C0006"/>
      </font>
    </dxf>
    <dxf>
      <font>
        <b/>
        <i val="0"/>
        <color rgb="FFFF0000"/>
      </font>
    </dxf>
    <dxf>
      <font>
        <color theme="0" tint="-0.14996795556505021"/>
      </font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9C0006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9C0006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9C0006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9C0006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tabSelected="1" workbookViewId="0">
      <selection activeCell="I28" sqref="I28"/>
    </sheetView>
  </sheetViews>
  <sheetFormatPr baseColWidth="10" defaultRowHeight="15"/>
  <cols>
    <col min="1" max="1" width="18.42578125" customWidth="1"/>
    <col min="2" max="2" width="24.42578125" style="30" bestFit="1" customWidth="1"/>
    <col min="3" max="3" width="3.42578125" customWidth="1"/>
    <col min="4" max="4" width="19.28515625" customWidth="1"/>
    <col min="6" max="6" width="12.85546875" customWidth="1"/>
  </cols>
  <sheetData>
    <row r="1" spans="1:12">
      <c r="A1" s="1" t="s">
        <v>0</v>
      </c>
      <c r="B1" s="2" t="s">
        <v>1</v>
      </c>
      <c r="C1" s="3"/>
      <c r="D1" s="4" t="str">
        <f>A11</f>
        <v>Valuta*</v>
      </c>
      <c r="E1" s="5">
        <f>B11</f>
        <v>40486</v>
      </c>
      <c r="F1" s="6">
        <f>-B6*B7/1</f>
        <v>-8114.4</v>
      </c>
      <c r="G1" s="7"/>
      <c r="H1" s="7"/>
      <c r="I1" s="7"/>
      <c r="J1" s="7"/>
      <c r="K1" s="7"/>
      <c r="L1" s="7"/>
    </row>
    <row r="2" spans="1:12">
      <c r="A2" s="8" t="s">
        <v>2</v>
      </c>
      <c r="B2" s="9" t="s">
        <v>3</v>
      </c>
      <c r="C2" s="10"/>
      <c r="D2" s="11" t="s">
        <v>4</v>
      </c>
      <c r="E2" s="12">
        <f>B11</f>
        <v>40486</v>
      </c>
      <c r="F2" s="13">
        <f>-B6*B9/100/365*(365-MOD(B10-B11,365))*100</f>
        <v>-320.0219178082192</v>
      </c>
      <c r="G2" s="7"/>
      <c r="H2" s="7"/>
      <c r="I2" s="7"/>
      <c r="J2" s="7"/>
      <c r="K2" s="7"/>
      <c r="L2" s="7"/>
    </row>
    <row r="3" spans="1:12">
      <c r="A3" s="8" t="s">
        <v>5</v>
      </c>
      <c r="B3" s="9" t="s">
        <v>6</v>
      </c>
      <c r="C3" s="10"/>
      <c r="D3" s="11" t="str">
        <f>A15</f>
        <v>Spesen/Gebühren*</v>
      </c>
      <c r="E3" s="12">
        <f>B11</f>
        <v>40486</v>
      </c>
      <c r="F3" s="13">
        <f>B15</f>
        <v>-10</v>
      </c>
      <c r="G3" s="7"/>
      <c r="H3" s="7"/>
      <c r="I3" s="7"/>
      <c r="J3" s="7"/>
      <c r="K3" s="7"/>
      <c r="L3" s="7"/>
    </row>
    <row r="4" spans="1:12">
      <c r="A4" s="8" t="s">
        <v>7</v>
      </c>
      <c r="B4" s="9" t="s">
        <v>8</v>
      </c>
      <c r="C4" s="10"/>
      <c r="D4" s="14" t="s">
        <v>9</v>
      </c>
      <c r="E4" s="15">
        <f>B10</f>
        <v>40541</v>
      </c>
      <c r="F4" s="16">
        <f>IF(E4="","",B$6*B$9/1)</f>
        <v>376.8</v>
      </c>
      <c r="G4" s="7"/>
      <c r="H4" s="7"/>
      <c r="I4" s="7"/>
      <c r="J4" s="7"/>
      <c r="K4" s="7"/>
      <c r="L4" s="7"/>
    </row>
    <row r="5" spans="1:12">
      <c r="A5" s="8" t="s">
        <v>10</v>
      </c>
      <c r="B5" s="9" t="s">
        <v>11</v>
      </c>
      <c r="C5" s="10"/>
      <c r="D5" s="14" t="s">
        <v>9</v>
      </c>
      <c r="E5" s="15">
        <f>IF(OR(E4="",E4=B$12),"",DATE(YEAR(E4)+1,MONTH(E4),DAY(E4)))</f>
        <v>40906</v>
      </c>
      <c r="F5" s="16">
        <f t="shared" ref="F5:F9" si="0">IF(E5="","",B$6*B$9/1)</f>
        <v>376.8</v>
      </c>
      <c r="G5" s="7"/>
      <c r="H5" s="7"/>
      <c r="I5" s="7"/>
      <c r="J5" s="7"/>
      <c r="K5" s="7"/>
      <c r="L5" s="7"/>
    </row>
    <row r="6" spans="1:12">
      <c r="A6" s="8" t="s">
        <v>12</v>
      </c>
      <c r="B6" s="17">
        <v>8000</v>
      </c>
      <c r="C6" s="10"/>
      <c r="D6" s="14" t="s">
        <v>9</v>
      </c>
      <c r="E6" s="15">
        <f t="shared" ref="E6:E9" si="1">IF(OR(E5="",E5=B$12),"",DATE(YEAR(E5)+1,MONTH(E5),DAY(E5)))</f>
        <v>41272</v>
      </c>
      <c r="F6" s="16">
        <f t="shared" si="0"/>
        <v>376.8</v>
      </c>
      <c r="G6" s="7"/>
      <c r="H6" s="7"/>
      <c r="I6" s="7"/>
      <c r="J6" s="7"/>
      <c r="K6" s="7"/>
      <c r="L6" s="7"/>
    </row>
    <row r="7" spans="1:12">
      <c r="A7" s="8" t="s">
        <v>13</v>
      </c>
      <c r="B7" s="18">
        <v>1.0143</v>
      </c>
      <c r="C7" s="10"/>
      <c r="D7" s="14"/>
      <c r="E7" s="15">
        <f t="shared" si="1"/>
        <v>41637</v>
      </c>
      <c r="F7" s="16">
        <f t="shared" si="0"/>
        <v>376.8</v>
      </c>
      <c r="G7" s="7"/>
      <c r="H7" s="7"/>
      <c r="I7" s="7"/>
      <c r="J7" s="7"/>
      <c r="K7" s="7"/>
      <c r="L7" s="7"/>
    </row>
    <row r="8" spans="1:12">
      <c r="A8" s="8" t="s">
        <v>14</v>
      </c>
      <c r="B8" s="18">
        <v>1</v>
      </c>
      <c r="C8" s="10"/>
      <c r="D8" s="14"/>
      <c r="E8" s="15">
        <f t="shared" si="1"/>
        <v>42002</v>
      </c>
      <c r="F8" s="16">
        <f t="shared" si="0"/>
        <v>376.8</v>
      </c>
      <c r="G8" s="7"/>
      <c r="H8" s="7"/>
      <c r="I8" s="7"/>
      <c r="J8" s="7"/>
      <c r="K8" s="7"/>
      <c r="L8" s="7"/>
    </row>
    <row r="9" spans="1:12">
      <c r="A9" s="8" t="s">
        <v>15</v>
      </c>
      <c r="B9" s="19">
        <v>4.7100000000000003E-2</v>
      </c>
      <c r="C9" s="10"/>
      <c r="D9" s="14"/>
      <c r="E9" s="15">
        <f t="shared" si="1"/>
        <v>42367</v>
      </c>
      <c r="F9" s="16">
        <f t="shared" si="0"/>
        <v>376.8</v>
      </c>
      <c r="G9" s="7"/>
      <c r="H9" s="7"/>
      <c r="I9" s="7"/>
      <c r="J9" s="7"/>
      <c r="K9" s="7"/>
      <c r="L9" s="7"/>
    </row>
    <row r="10" spans="1:12">
      <c r="A10" s="8" t="s">
        <v>16</v>
      </c>
      <c r="B10" s="20">
        <v>40541</v>
      </c>
      <c r="C10" s="10"/>
      <c r="D10" s="14"/>
      <c r="E10" s="15">
        <f>IF(OR(E9=0,E9=B$12),0,DATE(YEAR(E9)+1,MONTH(E9),DAY(E9)))</f>
        <v>42733</v>
      </c>
      <c r="F10" s="16">
        <f>IF(E10=0,0,B$6*B$9/1)</f>
        <v>376.8</v>
      </c>
      <c r="G10" s="7"/>
      <c r="H10" s="7"/>
      <c r="I10" s="7"/>
      <c r="J10" s="7"/>
      <c r="K10" s="7"/>
      <c r="L10" s="7"/>
    </row>
    <row r="11" spans="1:12">
      <c r="A11" s="8" t="s">
        <v>17</v>
      </c>
      <c r="B11" s="20">
        <v>40486</v>
      </c>
      <c r="C11" s="10"/>
      <c r="D11" s="14"/>
      <c r="E11" s="15">
        <f t="shared" ref="E11:E24" si="2">IF(OR(E10=0,E10=B$12),0,DATE(YEAR(E10)+1,MONTH(E10),DAY(E10)))</f>
        <v>43098</v>
      </c>
      <c r="F11" s="16">
        <f t="shared" ref="F11:F24" si="3">IF(E11=0,0,B$6*B$9/1)</f>
        <v>376.8</v>
      </c>
      <c r="G11" s="7"/>
      <c r="H11" s="7"/>
      <c r="I11" s="7"/>
      <c r="J11" s="7"/>
      <c r="K11" s="7"/>
      <c r="L11" s="7"/>
    </row>
    <row r="12" spans="1:12">
      <c r="A12" s="8" t="s">
        <v>18</v>
      </c>
      <c r="B12" s="20">
        <v>46020</v>
      </c>
      <c r="C12" s="10"/>
      <c r="D12" s="14"/>
      <c r="E12" s="15">
        <f t="shared" si="2"/>
        <v>43463</v>
      </c>
      <c r="F12" s="16">
        <f t="shared" si="3"/>
        <v>376.8</v>
      </c>
      <c r="G12" s="7"/>
      <c r="H12" s="7"/>
      <c r="I12" s="7"/>
      <c r="J12" s="7"/>
      <c r="K12" s="7"/>
      <c r="L12" s="7"/>
    </row>
    <row r="13" spans="1:12">
      <c r="A13" s="8" t="s">
        <v>19</v>
      </c>
      <c r="B13" s="21">
        <f ca="1">(B12-(TODAY()))/365.25</f>
        <v>10.03422313483915</v>
      </c>
      <c r="C13" s="10"/>
      <c r="D13" s="14"/>
      <c r="E13" s="15">
        <f t="shared" si="2"/>
        <v>43828</v>
      </c>
      <c r="F13" s="16">
        <f t="shared" si="3"/>
        <v>376.8</v>
      </c>
      <c r="G13" s="7"/>
      <c r="H13" s="7"/>
      <c r="I13" s="7"/>
      <c r="J13" s="7"/>
      <c r="K13" s="7"/>
      <c r="L13" s="7"/>
    </row>
    <row r="14" spans="1:12">
      <c r="A14" s="8" t="s">
        <v>20</v>
      </c>
      <c r="B14" s="21">
        <f>DATEDIF(B11,B12,"D")/365</f>
        <v>15.161643835616438</v>
      </c>
      <c r="C14" s="10"/>
      <c r="D14" s="14"/>
      <c r="E14" s="15">
        <f t="shared" si="2"/>
        <v>44194</v>
      </c>
      <c r="F14" s="16">
        <f t="shared" si="3"/>
        <v>376.8</v>
      </c>
      <c r="G14" s="7"/>
      <c r="H14" s="7"/>
      <c r="I14" s="7"/>
      <c r="J14" s="7"/>
      <c r="K14" s="7"/>
      <c r="L14" s="7"/>
    </row>
    <row r="15" spans="1:12" ht="15.75" thickBot="1">
      <c r="A15" s="23" t="s">
        <v>22</v>
      </c>
      <c r="B15" s="24">
        <v>-10</v>
      </c>
      <c r="C15" s="25"/>
      <c r="D15" s="14"/>
      <c r="E15" s="15">
        <f t="shared" si="2"/>
        <v>44559</v>
      </c>
      <c r="F15" s="16">
        <f t="shared" si="3"/>
        <v>376.8</v>
      </c>
      <c r="G15" s="7"/>
      <c r="H15" s="7"/>
      <c r="I15" s="7"/>
      <c r="J15" s="7"/>
      <c r="K15" s="7"/>
      <c r="L15" s="7"/>
    </row>
    <row r="16" spans="1:12">
      <c r="A16" s="7"/>
      <c r="B16" s="29"/>
      <c r="C16" s="7"/>
      <c r="D16" s="14"/>
      <c r="E16" s="15">
        <f t="shared" si="2"/>
        <v>44924</v>
      </c>
      <c r="F16" s="16">
        <f t="shared" si="3"/>
        <v>376.8</v>
      </c>
      <c r="G16" s="7"/>
      <c r="H16" s="7"/>
      <c r="I16" s="7"/>
      <c r="J16" s="7"/>
      <c r="K16" s="7"/>
      <c r="L16" s="7"/>
    </row>
    <row r="17" spans="1:12">
      <c r="A17" s="7"/>
      <c r="B17" s="29"/>
      <c r="C17" s="7"/>
      <c r="D17" s="14"/>
      <c r="E17" s="15">
        <f t="shared" si="2"/>
        <v>45289</v>
      </c>
      <c r="F17" s="16">
        <f t="shared" si="3"/>
        <v>376.8</v>
      </c>
      <c r="G17" s="7"/>
      <c r="H17" s="7"/>
      <c r="I17" s="7"/>
      <c r="J17" s="7"/>
      <c r="K17" s="7"/>
      <c r="L17" s="7"/>
    </row>
    <row r="18" spans="1:12">
      <c r="A18" s="7"/>
      <c r="B18" s="29"/>
      <c r="C18" s="7"/>
      <c r="D18" s="14"/>
      <c r="E18" s="15">
        <f t="shared" si="2"/>
        <v>45655</v>
      </c>
      <c r="F18" s="16">
        <f t="shared" si="3"/>
        <v>376.8</v>
      </c>
      <c r="G18" s="7"/>
      <c r="H18" s="7"/>
      <c r="I18" s="7"/>
      <c r="J18" s="7"/>
      <c r="K18" s="7"/>
      <c r="L18" s="7"/>
    </row>
    <row r="19" spans="1:12">
      <c r="A19" s="7"/>
      <c r="B19" s="29"/>
      <c r="C19" s="7"/>
      <c r="D19" s="14"/>
      <c r="E19" s="15">
        <f t="shared" si="2"/>
        <v>46020</v>
      </c>
      <c r="F19" s="16">
        <f t="shared" si="3"/>
        <v>376.8</v>
      </c>
      <c r="G19" s="7"/>
      <c r="H19" s="7"/>
      <c r="I19" s="7"/>
      <c r="J19" s="7"/>
      <c r="K19" s="7"/>
      <c r="L19" s="7"/>
    </row>
    <row r="20" spans="1:12">
      <c r="A20" s="7"/>
      <c r="B20" s="29"/>
      <c r="C20" s="7"/>
      <c r="D20" s="14"/>
      <c r="E20" s="15">
        <f t="shared" si="2"/>
        <v>0</v>
      </c>
      <c r="F20" s="16">
        <f t="shared" si="3"/>
        <v>0</v>
      </c>
      <c r="G20" s="7"/>
      <c r="H20" s="7"/>
      <c r="I20" s="7"/>
      <c r="J20" s="7"/>
      <c r="K20" s="7"/>
      <c r="L20" s="7"/>
    </row>
    <row r="21" spans="1:12">
      <c r="A21" s="7"/>
      <c r="B21" s="29"/>
      <c r="C21" s="7"/>
      <c r="D21" s="14"/>
      <c r="E21" s="15">
        <f t="shared" si="2"/>
        <v>0</v>
      </c>
      <c r="F21" s="16">
        <f t="shared" si="3"/>
        <v>0</v>
      </c>
      <c r="G21" s="7"/>
      <c r="H21" s="7"/>
      <c r="I21" s="7"/>
      <c r="J21" s="7"/>
      <c r="K21" s="7"/>
      <c r="L21" s="7"/>
    </row>
    <row r="22" spans="1:12">
      <c r="A22" s="7"/>
      <c r="B22" s="29"/>
      <c r="C22" s="7"/>
      <c r="D22" s="14"/>
      <c r="E22" s="15">
        <f t="shared" si="2"/>
        <v>0</v>
      </c>
      <c r="F22" s="16">
        <f t="shared" si="3"/>
        <v>0</v>
      </c>
      <c r="G22" s="7"/>
      <c r="H22" s="7"/>
      <c r="I22" s="7"/>
      <c r="J22" s="7"/>
      <c r="K22" s="7"/>
      <c r="L22" s="7"/>
    </row>
    <row r="23" spans="1:12">
      <c r="A23" s="7"/>
      <c r="B23" s="29"/>
      <c r="C23" s="7"/>
      <c r="D23" s="14"/>
      <c r="E23" s="15">
        <f t="shared" si="2"/>
        <v>0</v>
      </c>
      <c r="F23" s="16">
        <f t="shared" si="3"/>
        <v>0</v>
      </c>
      <c r="G23" s="7"/>
      <c r="H23" s="7"/>
      <c r="I23" s="7"/>
      <c r="J23" s="7"/>
      <c r="K23" s="7"/>
      <c r="L23" s="7"/>
    </row>
    <row r="24" spans="1:12">
      <c r="A24" s="7"/>
      <c r="B24" s="29"/>
      <c r="C24" s="7"/>
      <c r="D24" s="14"/>
      <c r="E24" s="15">
        <f t="shared" si="2"/>
        <v>0</v>
      </c>
      <c r="F24" s="16">
        <f t="shared" si="3"/>
        <v>0</v>
      </c>
      <c r="G24" s="7"/>
      <c r="H24" s="7"/>
      <c r="I24" s="7"/>
      <c r="J24" s="7"/>
      <c r="K24" s="7"/>
      <c r="L24" s="7"/>
    </row>
    <row r="25" spans="1:12" ht="15.75" thickBot="1">
      <c r="A25" s="7"/>
      <c r="B25" s="29"/>
      <c r="C25" s="7"/>
      <c r="D25" s="22"/>
      <c r="E25" s="15">
        <f>IF(OR(E24=0,E24=B$12),0,DATE(YEAR(E24)+1,MONTH(E24),DAY(E24)))</f>
        <v>0</v>
      </c>
      <c r="F25" s="16">
        <f>IF(E25=0,0,B$6*B$9/1)</f>
        <v>0</v>
      </c>
      <c r="G25" s="7"/>
      <c r="H25" s="7"/>
      <c r="I25" s="7"/>
      <c r="J25" s="7"/>
      <c r="K25" s="7"/>
      <c r="L25" s="7"/>
    </row>
    <row r="26" spans="1:12">
      <c r="A26" s="7"/>
      <c r="B26" s="29"/>
      <c r="C26" s="7"/>
      <c r="D26" s="4" t="s">
        <v>21</v>
      </c>
      <c r="E26" s="5">
        <f>B12</f>
        <v>46020</v>
      </c>
      <c r="F26" s="6">
        <f>B6</f>
        <v>8000</v>
      </c>
      <c r="G26" s="7"/>
      <c r="H26" s="7"/>
      <c r="I26" s="7"/>
      <c r="J26" s="7"/>
      <c r="K26" s="7"/>
      <c r="L26" s="7"/>
    </row>
    <row r="27" spans="1:12" ht="15.75" thickBot="1">
      <c r="A27" s="7"/>
      <c r="B27" s="29"/>
      <c r="C27" s="7"/>
      <c r="D27" s="26" t="s">
        <v>23</v>
      </c>
      <c r="E27" s="27"/>
      <c r="F27" s="28">
        <f>XIRR(F1:F26,E1:E26)</f>
        <v>4.5609626173973086E-2</v>
      </c>
      <c r="G27" s="7"/>
      <c r="H27" s="7"/>
      <c r="I27" s="7"/>
      <c r="J27" s="7"/>
      <c r="K27" s="7"/>
      <c r="L27" s="7"/>
    </row>
    <row r="28" spans="1:12">
      <c r="A28" s="7"/>
      <c r="B28" s="29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>
      <c r="A29" s="7"/>
      <c r="B29" s="29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>
      <c r="A30" s="7"/>
      <c r="B30" s="29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>
      <c r="A31" s="7"/>
      <c r="B31" s="29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>
      <c r="A32" s="7"/>
      <c r="B32" s="29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>
      <c r="A33" s="7"/>
      <c r="B33" s="29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>
      <c r="A34" s="7"/>
      <c r="B34" s="29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>
      <c r="A35" s="7"/>
      <c r="B35" s="29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>
      <c r="A36" s="7"/>
      <c r="B36" s="29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>
      <c r="A37" s="7"/>
      <c r="B37" s="29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>
      <c r="A38" s="7"/>
      <c r="B38" s="29"/>
      <c r="D38" s="7"/>
      <c r="E38" s="7"/>
      <c r="F38" s="7"/>
    </row>
    <row r="39" spans="1:12">
      <c r="A39" s="7"/>
      <c r="B39" s="29"/>
      <c r="D39" s="7"/>
      <c r="E39" s="7"/>
      <c r="F39" s="7"/>
    </row>
    <row r="40" spans="1:12">
      <c r="A40" s="7"/>
      <c r="B40" s="29"/>
      <c r="D40" s="7"/>
      <c r="E40" s="7"/>
      <c r="F40" s="7"/>
    </row>
  </sheetData>
  <mergeCells count="1">
    <mergeCell ref="C1:C15"/>
  </mergeCells>
  <conditionalFormatting sqref="B15">
    <cfRule type="colorScale" priority="13">
      <colorScale>
        <cfvo type="num" val="&quot;x&quot;"/>
        <cfvo type="max" val="0"/>
        <color rgb="FFFF0000"/>
        <color rgb="FFFFEF9C"/>
      </colorScale>
    </cfRule>
  </conditionalFormatting>
  <conditionalFormatting sqref="B13">
    <cfRule type="cellIs" dxfId="17" priority="11" operator="lessThan">
      <formula>1</formula>
    </cfRule>
    <cfRule type="cellIs" dxfId="16" priority="12" operator="lessThan">
      <formula>1</formula>
    </cfRule>
  </conditionalFormatting>
  <conditionalFormatting sqref="F27">
    <cfRule type="cellIs" dxfId="15" priority="8" operator="lessThan">
      <formula>0.025</formula>
    </cfRule>
    <cfRule type="cellIs" dxfId="14" priority="9" operator="lessThan">
      <formula>0.05</formula>
    </cfRule>
    <cfRule type="cellIs" dxfId="13" priority="10" operator="greaterThan">
      <formula>0.05</formula>
    </cfRule>
  </conditionalFormatting>
  <conditionalFormatting sqref="F27">
    <cfRule type="cellIs" dxfId="12" priority="2" operator="lessThan">
      <formula>0.025</formula>
    </cfRule>
    <cfRule type="cellIs" dxfId="11" priority="3" operator="lessThan">
      <formula>0.05</formula>
    </cfRule>
    <cfRule type="cellIs" dxfId="10" priority="4" operator="greaterThan">
      <formula>0.05</formula>
    </cfRule>
  </conditionalFormatting>
  <conditionalFormatting sqref="E5:F25">
    <cfRule type="expression" dxfId="9" priority="1">
      <formula>E5=0</formula>
    </cfRule>
  </conditionalFormatting>
  <dataValidations count="3">
    <dataValidation type="whole" allowBlank="1" showErrorMessage="1" errorTitle="Fehler" error="Beitrag muss über 1.000,-€ liegen" sqref="B6">
      <formula1>1000</formula1>
      <formula2>50000</formula2>
    </dataValidation>
    <dataValidation type="date" errorStyle="warning" allowBlank="1" showInputMessage="1" showErrorMessage="1" errorTitle="Falsche Eingabe" promptTitle="Bitte im Format" prompt="TT.MM.JJJJ" sqref="B12">
      <formula1>32874</formula1>
      <formula2>62458</formula2>
    </dataValidation>
    <dataValidation type="date" allowBlank="1" showInputMessage="1" showErrorMessage="1" promptTitle="Bitte im Format" prompt="TT.MM.JJJJ" sqref="B10:B11">
      <formula1>32874</formula1>
      <formula2>62458</formula2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Frost-RL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D</cp:lastModifiedBy>
  <dcterms:created xsi:type="dcterms:W3CDTF">2015-12-17T21:17:07Z</dcterms:created>
  <dcterms:modified xsi:type="dcterms:W3CDTF">2015-12-17T22:15:36Z</dcterms:modified>
</cp:coreProperties>
</file>