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Albi\Downloads\"/>
    </mc:Choice>
  </mc:AlternateContent>
  <bookViews>
    <workbookView xWindow="0" yWindow="0" windowWidth="14130" windowHeight="8055"/>
  </bookViews>
  <sheets>
    <sheet name="Verteiler" sheetId="1" r:id="rId1"/>
    <sheet name="Tabelle1" sheetId="3" r:id="rId2"/>
  </sheets>
  <definedNames>
    <definedName name="_xlnm.Print_Area" localSheetId="0">Verteiler!$A$1:$AO$103,Verteiler!$AB$18:$AZ$25</definedName>
    <definedName name="_xlnm.Print_Titles" localSheetId="0">Verteiler!$1:$2</definedName>
  </definedNames>
  <calcPr calcId="162913"/>
</workbook>
</file>

<file path=xl/calcChain.xml><?xml version="1.0" encoding="utf-8"?>
<calcChain xmlns="http://schemas.openxmlformats.org/spreadsheetml/2006/main">
  <c r="AC20" i="1" l="1"/>
  <c r="AC2" i="1" l="1"/>
  <c r="AA2" i="1"/>
  <c r="AB2" i="1"/>
  <c r="AC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Z3" i="1" l="1"/>
  <c r="Z4" i="1"/>
  <c r="AC3" i="1"/>
  <c r="Z2" i="1" l="1"/>
  <c r="B1" i="3" l="1"/>
  <c r="M14" i="3" l="1"/>
  <c r="L14" i="3"/>
  <c r="K14" i="3"/>
  <c r="J14" i="3"/>
  <c r="I14" i="3"/>
  <c r="H14" i="3"/>
  <c r="G14" i="3"/>
  <c r="F14" i="3"/>
  <c r="E14" i="3"/>
  <c r="D14" i="3"/>
  <c r="C14" i="3"/>
  <c r="B14" i="3"/>
  <c r="M13" i="3"/>
  <c r="L13" i="3"/>
  <c r="K13" i="3"/>
  <c r="J13" i="3"/>
  <c r="I13" i="3"/>
  <c r="H13" i="3"/>
  <c r="G13" i="3"/>
  <c r="F13" i="3"/>
  <c r="E13" i="3"/>
  <c r="D13" i="3"/>
  <c r="C13" i="3"/>
  <c r="B13" i="3"/>
  <c r="M12" i="3"/>
  <c r="L12" i="3"/>
  <c r="K12" i="3"/>
  <c r="J12" i="3"/>
  <c r="I12" i="3"/>
  <c r="H12" i="3"/>
  <c r="G12" i="3"/>
  <c r="F12" i="3"/>
  <c r="E12" i="3"/>
  <c r="D12" i="3"/>
  <c r="C12" i="3"/>
  <c r="B12" i="3"/>
  <c r="M11" i="3"/>
  <c r="L11" i="3"/>
  <c r="K11" i="3"/>
  <c r="J11" i="3"/>
  <c r="I11" i="3"/>
  <c r="H11" i="3"/>
  <c r="G11" i="3"/>
  <c r="F11" i="3"/>
  <c r="E11" i="3"/>
  <c r="D11" i="3"/>
  <c r="C11" i="3"/>
  <c r="B11" i="3"/>
  <c r="M10" i="3"/>
  <c r="L10" i="3"/>
  <c r="K10" i="3"/>
  <c r="J10" i="3"/>
  <c r="I10" i="3"/>
  <c r="H10" i="3"/>
  <c r="G10" i="3"/>
  <c r="F10" i="3"/>
  <c r="E10" i="3"/>
  <c r="D10" i="3"/>
  <c r="C10" i="3"/>
  <c r="B10" i="3"/>
  <c r="M9" i="3"/>
  <c r="L9" i="3"/>
  <c r="K9" i="3"/>
  <c r="J9" i="3"/>
  <c r="I9" i="3"/>
  <c r="H9" i="3"/>
  <c r="G9" i="3"/>
  <c r="F9" i="3"/>
  <c r="E9" i="3"/>
  <c r="D9" i="3"/>
  <c r="C9" i="3"/>
  <c r="B9" i="3"/>
  <c r="M8" i="3"/>
  <c r="L8" i="3"/>
  <c r="K8" i="3"/>
  <c r="J8" i="3"/>
  <c r="I8" i="3"/>
  <c r="H8" i="3"/>
  <c r="G8" i="3"/>
  <c r="F8" i="3"/>
  <c r="E8" i="3"/>
  <c r="D8" i="3"/>
  <c r="C8" i="3"/>
  <c r="B8" i="3"/>
  <c r="M7" i="3"/>
  <c r="L7" i="3"/>
  <c r="K7" i="3"/>
  <c r="J7" i="3"/>
  <c r="I7" i="3"/>
  <c r="H7" i="3"/>
  <c r="G7" i="3"/>
  <c r="F7" i="3"/>
  <c r="E7" i="3"/>
  <c r="D7" i="3"/>
  <c r="C7" i="3"/>
  <c r="B7" i="3"/>
  <c r="M6" i="3"/>
  <c r="L6" i="3"/>
  <c r="K6" i="3"/>
  <c r="J6" i="3"/>
  <c r="I6" i="3"/>
  <c r="H6" i="3"/>
  <c r="G6" i="3"/>
  <c r="F6" i="3"/>
  <c r="E6" i="3"/>
  <c r="D6" i="3"/>
  <c r="C6" i="3"/>
  <c r="B6" i="3"/>
  <c r="M5" i="3"/>
  <c r="L5" i="3"/>
  <c r="K5" i="3"/>
  <c r="J5" i="3"/>
  <c r="I5" i="3"/>
  <c r="H5" i="3"/>
  <c r="G5" i="3"/>
  <c r="F5" i="3"/>
  <c r="E5" i="3"/>
  <c r="D5" i="3"/>
  <c r="C5" i="3"/>
  <c r="B5" i="3"/>
  <c r="M4" i="3"/>
  <c r="L4" i="3"/>
  <c r="K4" i="3"/>
  <c r="J4" i="3"/>
  <c r="I4" i="3"/>
  <c r="H4" i="3"/>
  <c r="G4" i="3"/>
  <c r="F4" i="3"/>
  <c r="E4" i="3"/>
  <c r="D4" i="3"/>
  <c r="C4" i="3"/>
  <c r="B4" i="3"/>
  <c r="M3" i="3"/>
  <c r="L3" i="3"/>
  <c r="K3" i="3"/>
  <c r="J3" i="3"/>
  <c r="I3" i="3"/>
  <c r="H3" i="3"/>
  <c r="G3" i="3"/>
  <c r="F3" i="3"/>
  <c r="E3" i="3"/>
  <c r="D3" i="3"/>
  <c r="C3" i="3"/>
  <c r="B3" i="3"/>
  <c r="M2" i="3"/>
  <c r="L2" i="3"/>
  <c r="K2" i="3"/>
  <c r="J2" i="3"/>
  <c r="I2" i="3"/>
  <c r="H2" i="3"/>
  <c r="G2" i="3"/>
  <c r="F2" i="3"/>
  <c r="E2" i="3"/>
  <c r="D2" i="3"/>
  <c r="C2" i="3"/>
  <c r="B2" i="3"/>
  <c r="S1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3" i="3"/>
  <c r="S2" i="3"/>
  <c r="S98" i="3"/>
  <c r="S97" i="3"/>
  <c r="S96" i="3"/>
  <c r="S95" i="3"/>
  <c r="S94" i="3"/>
  <c r="S93" i="3"/>
  <c r="S92" i="3"/>
  <c r="S91" i="3"/>
  <c r="S90" i="3"/>
  <c r="S89" i="3"/>
  <c r="S88" i="3"/>
  <c r="S87" i="3"/>
  <c r="S86" i="3"/>
  <c r="S85" i="3"/>
  <c r="S84" i="3"/>
  <c r="S83" i="3"/>
  <c r="S82" i="3"/>
  <c r="S81" i="3"/>
  <c r="S80" i="3"/>
  <c r="S79" i="3"/>
  <c r="S78" i="3"/>
  <c r="S77" i="3"/>
  <c r="S76" i="3"/>
  <c r="S75" i="3"/>
  <c r="S74" i="3"/>
  <c r="S73" i="3"/>
  <c r="S72" i="3"/>
  <c r="S71" i="3"/>
  <c r="S70" i="3"/>
  <c r="S69" i="3"/>
  <c r="S68" i="3"/>
  <c r="S67" i="3"/>
  <c r="S66" i="3"/>
  <c r="S65" i="3"/>
  <c r="S64" i="3"/>
  <c r="S63" i="3"/>
  <c r="S62" i="3"/>
  <c r="S61" i="3"/>
  <c r="S60" i="3"/>
  <c r="S59" i="3"/>
  <c r="S58" i="3"/>
  <c r="S57" i="3"/>
  <c r="S56" i="3"/>
  <c r="S55" i="3"/>
  <c r="S54" i="3"/>
  <c r="S53" i="3"/>
  <c r="S52" i="3"/>
  <c r="S51" i="3"/>
  <c r="M1" i="3"/>
  <c r="L1" i="3"/>
  <c r="K1" i="3"/>
  <c r="J1" i="3"/>
  <c r="I1" i="3"/>
  <c r="H1" i="3"/>
  <c r="G1" i="3"/>
  <c r="F1" i="3"/>
  <c r="E1" i="3"/>
  <c r="D1" i="3"/>
  <c r="C1" i="3"/>
  <c r="L38" i="3"/>
  <c r="K38" i="3"/>
  <c r="I38" i="3"/>
  <c r="J38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48" i="3"/>
  <c r="L47" i="3"/>
  <c r="L46" i="3"/>
  <c r="L45" i="3"/>
  <c r="L44" i="3"/>
  <c r="L43" i="3"/>
  <c r="L42" i="3"/>
  <c r="L41" i="3"/>
  <c r="L40" i="3"/>
  <c r="L39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48" i="3"/>
  <c r="J47" i="3"/>
  <c r="J46" i="3"/>
  <c r="J45" i="3"/>
  <c r="J44" i="3"/>
  <c r="J43" i="3"/>
  <c r="J42" i="3"/>
  <c r="J41" i="3"/>
  <c r="J40" i="3"/>
  <c r="J39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48" i="3"/>
  <c r="I47" i="3"/>
  <c r="I46" i="3"/>
  <c r="I45" i="3"/>
  <c r="I44" i="3"/>
  <c r="I43" i="3"/>
  <c r="I42" i="3"/>
  <c r="I41" i="3"/>
  <c r="I40" i="3"/>
  <c r="I39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H38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48" i="3"/>
  <c r="H47" i="3"/>
  <c r="H46" i="3"/>
  <c r="H45" i="3"/>
  <c r="H44" i="3"/>
  <c r="H43" i="3"/>
  <c r="H42" i="3"/>
  <c r="H41" i="3"/>
  <c r="H40" i="3"/>
  <c r="H39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G98" i="3"/>
  <c r="F98" i="3"/>
  <c r="E98" i="3"/>
  <c r="D98" i="3"/>
  <c r="C98" i="3"/>
  <c r="B98" i="3"/>
  <c r="G97" i="3"/>
  <c r="F97" i="3"/>
  <c r="E97" i="3"/>
  <c r="D97" i="3"/>
  <c r="C97" i="3"/>
  <c r="B97" i="3"/>
  <c r="G96" i="3"/>
  <c r="F96" i="3"/>
  <c r="E96" i="3"/>
  <c r="D96" i="3"/>
  <c r="C96" i="3"/>
  <c r="B96" i="3"/>
  <c r="G95" i="3"/>
  <c r="F95" i="3"/>
  <c r="E95" i="3"/>
  <c r="D95" i="3"/>
  <c r="C95" i="3"/>
  <c r="B95" i="3"/>
  <c r="G94" i="3"/>
  <c r="F94" i="3"/>
  <c r="E94" i="3"/>
  <c r="D94" i="3"/>
  <c r="C94" i="3"/>
  <c r="B94" i="3"/>
  <c r="G93" i="3"/>
  <c r="F93" i="3"/>
  <c r="E93" i="3"/>
  <c r="D93" i="3"/>
  <c r="C93" i="3"/>
  <c r="B93" i="3"/>
  <c r="G92" i="3"/>
  <c r="F92" i="3"/>
  <c r="E92" i="3"/>
  <c r="D92" i="3"/>
  <c r="C92" i="3"/>
  <c r="B92" i="3"/>
  <c r="G91" i="3"/>
  <c r="F91" i="3"/>
  <c r="E91" i="3"/>
  <c r="D91" i="3"/>
  <c r="C91" i="3"/>
  <c r="B91" i="3"/>
  <c r="G90" i="3"/>
  <c r="F90" i="3"/>
  <c r="E90" i="3"/>
  <c r="D90" i="3"/>
  <c r="C90" i="3"/>
  <c r="B90" i="3"/>
  <c r="G89" i="3"/>
  <c r="F89" i="3"/>
  <c r="E89" i="3"/>
  <c r="D89" i="3"/>
  <c r="C89" i="3"/>
  <c r="B89" i="3"/>
  <c r="G88" i="3"/>
  <c r="F88" i="3"/>
  <c r="E88" i="3"/>
  <c r="D88" i="3"/>
  <c r="C88" i="3"/>
  <c r="B88" i="3"/>
  <c r="G87" i="3"/>
  <c r="F87" i="3"/>
  <c r="E87" i="3"/>
  <c r="D87" i="3"/>
  <c r="C87" i="3"/>
  <c r="B87" i="3"/>
  <c r="G86" i="3"/>
  <c r="F86" i="3"/>
  <c r="E86" i="3"/>
  <c r="D86" i="3"/>
  <c r="C86" i="3"/>
  <c r="B86" i="3"/>
  <c r="G85" i="3"/>
  <c r="F85" i="3"/>
  <c r="E85" i="3"/>
  <c r="D85" i="3"/>
  <c r="C85" i="3"/>
  <c r="B85" i="3"/>
  <c r="G84" i="3"/>
  <c r="F84" i="3"/>
  <c r="E84" i="3"/>
  <c r="D84" i="3"/>
  <c r="C84" i="3"/>
  <c r="B84" i="3"/>
  <c r="G83" i="3"/>
  <c r="F83" i="3"/>
  <c r="E83" i="3"/>
  <c r="D83" i="3"/>
  <c r="C83" i="3"/>
  <c r="B83" i="3"/>
  <c r="G82" i="3"/>
  <c r="F82" i="3"/>
  <c r="E82" i="3"/>
  <c r="D82" i="3"/>
  <c r="C82" i="3"/>
  <c r="B82" i="3"/>
  <c r="G81" i="3"/>
  <c r="F81" i="3"/>
  <c r="E81" i="3"/>
  <c r="D81" i="3"/>
  <c r="C81" i="3"/>
  <c r="B81" i="3"/>
  <c r="G80" i="3"/>
  <c r="F80" i="3"/>
  <c r="E80" i="3"/>
  <c r="D80" i="3"/>
  <c r="C80" i="3"/>
  <c r="B80" i="3"/>
  <c r="G79" i="3"/>
  <c r="F79" i="3"/>
  <c r="E79" i="3"/>
  <c r="D79" i="3"/>
  <c r="C79" i="3"/>
  <c r="B79" i="3"/>
  <c r="G78" i="3"/>
  <c r="F78" i="3"/>
  <c r="E78" i="3"/>
  <c r="D78" i="3"/>
  <c r="C78" i="3"/>
  <c r="B78" i="3"/>
  <c r="G77" i="3"/>
  <c r="F77" i="3"/>
  <c r="E77" i="3"/>
  <c r="D77" i="3"/>
  <c r="C77" i="3"/>
  <c r="B77" i="3"/>
  <c r="G76" i="3"/>
  <c r="F76" i="3"/>
  <c r="E76" i="3"/>
  <c r="D76" i="3"/>
  <c r="C76" i="3"/>
  <c r="B76" i="3"/>
  <c r="G75" i="3"/>
  <c r="F75" i="3"/>
  <c r="E75" i="3"/>
  <c r="D75" i="3"/>
  <c r="C75" i="3"/>
  <c r="B75" i="3"/>
  <c r="G74" i="3"/>
  <c r="F74" i="3"/>
  <c r="E74" i="3"/>
  <c r="D74" i="3"/>
  <c r="C74" i="3"/>
  <c r="B74" i="3"/>
  <c r="G73" i="3"/>
  <c r="F73" i="3"/>
  <c r="E73" i="3"/>
  <c r="D73" i="3"/>
  <c r="C73" i="3"/>
  <c r="B73" i="3"/>
  <c r="G72" i="3"/>
  <c r="F72" i="3"/>
  <c r="E72" i="3"/>
  <c r="D72" i="3"/>
  <c r="C72" i="3"/>
  <c r="B72" i="3"/>
  <c r="G71" i="3"/>
  <c r="F71" i="3"/>
  <c r="E71" i="3"/>
  <c r="D71" i="3"/>
  <c r="C71" i="3"/>
  <c r="B71" i="3"/>
  <c r="G70" i="3"/>
  <c r="F70" i="3"/>
  <c r="E70" i="3"/>
  <c r="D70" i="3"/>
  <c r="C70" i="3"/>
  <c r="B70" i="3"/>
  <c r="G69" i="3"/>
  <c r="F69" i="3"/>
  <c r="E69" i="3"/>
  <c r="D69" i="3"/>
  <c r="C69" i="3"/>
  <c r="B69" i="3"/>
  <c r="G68" i="3"/>
  <c r="F68" i="3"/>
  <c r="E68" i="3"/>
  <c r="D68" i="3"/>
  <c r="C68" i="3"/>
  <c r="B68" i="3"/>
  <c r="G67" i="3"/>
  <c r="F67" i="3"/>
  <c r="E67" i="3"/>
  <c r="D67" i="3"/>
  <c r="C67" i="3"/>
  <c r="B67" i="3"/>
  <c r="G66" i="3"/>
  <c r="F66" i="3"/>
  <c r="E66" i="3"/>
  <c r="D66" i="3"/>
  <c r="C66" i="3"/>
  <c r="B66" i="3"/>
  <c r="G65" i="3"/>
  <c r="F65" i="3"/>
  <c r="E65" i="3"/>
  <c r="D65" i="3"/>
  <c r="C65" i="3"/>
  <c r="B65" i="3"/>
  <c r="G64" i="3"/>
  <c r="F64" i="3"/>
  <c r="E64" i="3"/>
  <c r="D64" i="3"/>
  <c r="C64" i="3"/>
  <c r="B64" i="3"/>
  <c r="G63" i="3"/>
  <c r="F63" i="3"/>
  <c r="E63" i="3"/>
  <c r="D63" i="3"/>
  <c r="C63" i="3"/>
  <c r="B63" i="3"/>
  <c r="G62" i="3"/>
  <c r="F62" i="3"/>
  <c r="E62" i="3"/>
  <c r="D62" i="3"/>
  <c r="C62" i="3"/>
  <c r="B62" i="3"/>
  <c r="G61" i="3"/>
  <c r="F61" i="3"/>
  <c r="E61" i="3"/>
  <c r="D61" i="3"/>
  <c r="C61" i="3"/>
  <c r="B61" i="3"/>
  <c r="G60" i="3"/>
  <c r="F60" i="3"/>
  <c r="E60" i="3"/>
  <c r="D60" i="3"/>
  <c r="C60" i="3"/>
  <c r="B60" i="3"/>
  <c r="G59" i="3"/>
  <c r="F59" i="3"/>
  <c r="E59" i="3"/>
  <c r="D59" i="3"/>
  <c r="C59" i="3"/>
  <c r="B59" i="3"/>
  <c r="G58" i="3"/>
  <c r="F58" i="3"/>
  <c r="E58" i="3"/>
  <c r="D58" i="3"/>
  <c r="C58" i="3"/>
  <c r="B58" i="3"/>
  <c r="G57" i="3"/>
  <c r="F57" i="3"/>
  <c r="E57" i="3"/>
  <c r="D57" i="3"/>
  <c r="C57" i="3"/>
  <c r="B57" i="3"/>
  <c r="G56" i="3"/>
  <c r="F56" i="3"/>
  <c r="E56" i="3"/>
  <c r="D56" i="3"/>
  <c r="C56" i="3"/>
  <c r="B56" i="3"/>
  <c r="G55" i="3"/>
  <c r="F55" i="3"/>
  <c r="E55" i="3"/>
  <c r="D55" i="3"/>
  <c r="C55" i="3"/>
  <c r="B55" i="3"/>
  <c r="G54" i="3"/>
  <c r="F54" i="3"/>
  <c r="E54" i="3"/>
  <c r="D54" i="3"/>
  <c r="C54" i="3"/>
  <c r="B54" i="3"/>
  <c r="G53" i="3"/>
  <c r="F53" i="3"/>
  <c r="E53" i="3"/>
  <c r="D53" i="3"/>
  <c r="C53" i="3"/>
  <c r="B53" i="3"/>
  <c r="G52" i="3"/>
  <c r="F52" i="3"/>
  <c r="E52" i="3"/>
  <c r="D52" i="3"/>
  <c r="C52" i="3"/>
  <c r="B52" i="3"/>
  <c r="F51" i="3"/>
  <c r="E51" i="3"/>
  <c r="D51" i="3"/>
  <c r="C51" i="3"/>
  <c r="B51" i="3"/>
  <c r="G48" i="3"/>
  <c r="F48" i="3"/>
  <c r="E48" i="3"/>
  <c r="D48" i="3"/>
  <c r="C48" i="3"/>
  <c r="B48" i="3"/>
  <c r="G47" i="3"/>
  <c r="F47" i="3"/>
  <c r="E47" i="3"/>
  <c r="D47" i="3"/>
  <c r="C47" i="3"/>
  <c r="B47" i="3"/>
  <c r="G46" i="3"/>
  <c r="F46" i="3"/>
  <c r="E46" i="3"/>
  <c r="D46" i="3"/>
  <c r="C46" i="3"/>
  <c r="B46" i="3"/>
  <c r="G45" i="3"/>
  <c r="F45" i="3"/>
  <c r="E45" i="3"/>
  <c r="D45" i="3"/>
  <c r="C45" i="3"/>
  <c r="B45" i="3"/>
  <c r="G44" i="3"/>
  <c r="F44" i="3"/>
  <c r="E44" i="3"/>
  <c r="D44" i="3"/>
  <c r="C44" i="3"/>
  <c r="B44" i="3"/>
  <c r="G43" i="3"/>
  <c r="F43" i="3"/>
  <c r="E43" i="3"/>
  <c r="D43" i="3"/>
  <c r="C43" i="3"/>
  <c r="B43" i="3"/>
  <c r="G42" i="3"/>
  <c r="F42" i="3"/>
  <c r="E42" i="3"/>
  <c r="D42" i="3"/>
  <c r="C42" i="3"/>
  <c r="B42" i="3"/>
  <c r="G41" i="3"/>
  <c r="F41" i="3"/>
  <c r="E41" i="3"/>
  <c r="D41" i="3"/>
  <c r="C41" i="3"/>
  <c r="B41" i="3"/>
  <c r="G40" i="3"/>
  <c r="F40" i="3"/>
  <c r="E40" i="3"/>
  <c r="D40" i="3"/>
  <c r="C40" i="3"/>
  <c r="B40" i="3"/>
  <c r="G39" i="3"/>
  <c r="F39" i="3"/>
  <c r="E39" i="3"/>
  <c r="D39" i="3"/>
  <c r="C39" i="3"/>
  <c r="B39" i="3"/>
  <c r="G38" i="3"/>
  <c r="F38" i="3"/>
  <c r="E38" i="3"/>
  <c r="D38" i="3"/>
  <c r="C38" i="3"/>
  <c r="B38" i="3"/>
  <c r="G37" i="3"/>
  <c r="F37" i="3"/>
  <c r="E37" i="3"/>
  <c r="D37" i="3"/>
  <c r="C37" i="3"/>
  <c r="B37" i="3"/>
  <c r="G36" i="3"/>
  <c r="F36" i="3"/>
  <c r="E36" i="3"/>
  <c r="D36" i="3"/>
  <c r="C36" i="3"/>
  <c r="B36" i="3"/>
  <c r="G35" i="3"/>
  <c r="F35" i="3"/>
  <c r="E35" i="3"/>
  <c r="D35" i="3"/>
  <c r="C35" i="3"/>
  <c r="B35" i="3"/>
  <c r="G34" i="3"/>
  <c r="F34" i="3"/>
  <c r="E34" i="3"/>
  <c r="D34" i="3"/>
  <c r="C34" i="3"/>
  <c r="B34" i="3"/>
  <c r="G33" i="3"/>
  <c r="F33" i="3"/>
  <c r="E33" i="3"/>
  <c r="D33" i="3"/>
  <c r="C33" i="3"/>
  <c r="B33" i="3"/>
  <c r="G32" i="3"/>
  <c r="F32" i="3"/>
  <c r="E32" i="3"/>
  <c r="D32" i="3"/>
  <c r="C32" i="3"/>
  <c r="B32" i="3"/>
  <c r="G31" i="3"/>
  <c r="F31" i="3"/>
  <c r="E31" i="3"/>
  <c r="D31" i="3"/>
  <c r="C31" i="3"/>
  <c r="B31" i="3"/>
  <c r="G30" i="3"/>
  <c r="F30" i="3"/>
  <c r="E30" i="3"/>
  <c r="D30" i="3"/>
  <c r="C30" i="3"/>
  <c r="B30" i="3"/>
  <c r="G29" i="3"/>
  <c r="F29" i="3"/>
  <c r="E29" i="3"/>
  <c r="D29" i="3"/>
  <c r="C29" i="3"/>
  <c r="B29" i="3"/>
  <c r="G28" i="3"/>
  <c r="F28" i="3"/>
  <c r="E28" i="3"/>
  <c r="D28" i="3"/>
  <c r="C28" i="3"/>
  <c r="B28" i="3"/>
  <c r="G27" i="3"/>
  <c r="F27" i="3"/>
  <c r="E27" i="3"/>
  <c r="D27" i="3"/>
  <c r="C27" i="3"/>
  <c r="B27" i="3"/>
  <c r="G26" i="3"/>
  <c r="F26" i="3"/>
  <c r="E26" i="3"/>
  <c r="D26" i="3"/>
  <c r="C26" i="3"/>
  <c r="B26" i="3"/>
  <c r="G25" i="3"/>
  <c r="F25" i="3"/>
  <c r="E25" i="3"/>
  <c r="D25" i="3"/>
  <c r="C25" i="3"/>
  <c r="B25" i="3"/>
  <c r="G24" i="3"/>
  <c r="F24" i="3"/>
  <c r="E24" i="3"/>
  <c r="D24" i="3"/>
  <c r="C24" i="3"/>
  <c r="B24" i="3"/>
  <c r="G23" i="3"/>
  <c r="F23" i="3"/>
  <c r="E23" i="3"/>
  <c r="D23" i="3"/>
  <c r="C23" i="3"/>
  <c r="B23" i="3"/>
  <c r="G22" i="3"/>
  <c r="F22" i="3"/>
  <c r="E22" i="3"/>
  <c r="D22" i="3"/>
  <c r="C22" i="3"/>
  <c r="B22" i="3"/>
  <c r="G21" i="3"/>
  <c r="F21" i="3"/>
  <c r="E21" i="3"/>
  <c r="D21" i="3"/>
  <c r="C21" i="3"/>
  <c r="B21" i="3"/>
  <c r="G20" i="3"/>
  <c r="F20" i="3"/>
  <c r="E20" i="3"/>
  <c r="D20" i="3"/>
  <c r="C20" i="3"/>
  <c r="B20" i="3"/>
  <c r="G19" i="3"/>
  <c r="F19" i="3"/>
  <c r="E19" i="3"/>
  <c r="D19" i="3"/>
  <c r="C19" i="3"/>
  <c r="B19" i="3"/>
  <c r="G18" i="3"/>
  <c r="F18" i="3"/>
  <c r="E18" i="3"/>
  <c r="D18" i="3"/>
  <c r="C18" i="3"/>
  <c r="B18" i="3"/>
  <c r="G17" i="3"/>
  <c r="F17" i="3"/>
  <c r="E17" i="3"/>
  <c r="D17" i="3"/>
  <c r="C17" i="3"/>
  <c r="B17" i="3"/>
  <c r="G16" i="3"/>
  <c r="F16" i="3"/>
  <c r="E16" i="3"/>
  <c r="D16" i="3"/>
  <c r="C16" i="3"/>
  <c r="B16" i="3"/>
  <c r="G15" i="3"/>
  <c r="F15" i="3"/>
  <c r="E15" i="3"/>
  <c r="D15" i="3"/>
  <c r="C15" i="3"/>
  <c r="B15" i="3"/>
  <c r="G51" i="3"/>
  <c r="B82" i="1" l="1"/>
  <c r="H83" i="1"/>
  <c r="AI20" i="1" s="1"/>
  <c r="I82" i="1"/>
  <c r="AJ19" i="1" s="1"/>
  <c r="M82" i="1"/>
  <c r="AN19" i="1" s="1"/>
  <c r="U83" i="1"/>
  <c r="AV20" i="1" s="1"/>
  <c r="C82" i="1"/>
  <c r="L83" i="1"/>
  <c r="AM20" i="1" s="1"/>
  <c r="P83" i="1"/>
  <c r="AQ20" i="1" s="1"/>
  <c r="D83" i="1"/>
  <c r="AE20" i="1" s="1"/>
  <c r="E83" i="1"/>
  <c r="AF20" i="1" s="1"/>
  <c r="N82" i="1"/>
  <c r="AO19" i="1" s="1"/>
  <c r="R82" i="1"/>
  <c r="AS19" i="1" s="1"/>
  <c r="V82" i="1"/>
  <c r="AW19" i="1" s="1"/>
  <c r="S86" i="1"/>
  <c r="AT23" i="1" s="1"/>
  <c r="B86" i="1"/>
  <c r="AC23" i="1" s="1"/>
  <c r="F86" i="1"/>
  <c r="AG23" i="1" s="1"/>
  <c r="L86" i="1"/>
  <c r="AM23" i="1" s="1"/>
  <c r="T86" i="1"/>
  <c r="AU23" i="1" s="1"/>
  <c r="V86" i="1"/>
  <c r="AW23" i="1" s="1"/>
  <c r="F85" i="1"/>
  <c r="H85" i="1"/>
  <c r="J85" i="1"/>
  <c r="L85" i="1"/>
  <c r="N85" i="1"/>
  <c r="P85" i="1"/>
  <c r="R85" i="1"/>
  <c r="T85" i="1"/>
  <c r="V85" i="1"/>
  <c r="X85" i="1"/>
  <c r="C83" i="1"/>
  <c r="F83" i="1"/>
  <c r="AG20" i="1" s="1"/>
  <c r="G83" i="1"/>
  <c r="AH20" i="1" s="1"/>
  <c r="C86" i="1"/>
  <c r="AD23" i="1" s="1"/>
  <c r="Y86" i="1"/>
  <c r="AZ23" i="1" s="1"/>
  <c r="C85" i="1"/>
  <c r="I85" i="1"/>
  <c r="I86" i="1"/>
  <c r="AJ23" i="1" s="1"/>
  <c r="K85" i="1"/>
  <c r="M85" i="1"/>
  <c r="O85" i="1"/>
  <c r="Q85" i="1"/>
  <c r="Q86" i="1"/>
  <c r="AR23" i="1" s="1"/>
  <c r="S85" i="1"/>
  <c r="U85" i="1"/>
  <c r="U86" i="1"/>
  <c r="AV23" i="1" s="1"/>
  <c r="W85" i="1"/>
  <c r="W86" i="1"/>
  <c r="AX23" i="1" s="1"/>
  <c r="Y85" i="1"/>
  <c r="D82" i="1"/>
  <c r="AE19" i="1" s="1"/>
  <c r="E82" i="1"/>
  <c r="AF19" i="1" s="1"/>
  <c r="F82" i="1"/>
  <c r="AG19" i="1" s="1"/>
  <c r="G82" i="1"/>
  <c r="AH19" i="1" s="1"/>
  <c r="H82" i="1"/>
  <c r="AI19" i="1" s="1"/>
  <c r="B83" i="1"/>
  <c r="I83" i="1"/>
  <c r="AJ20" i="1" s="1"/>
  <c r="K83" i="1"/>
  <c r="AL20" i="1" s="1"/>
  <c r="R86" i="1"/>
  <c r="AS23" i="1" s="1"/>
  <c r="O83" i="1"/>
  <c r="AP20" i="1" s="1"/>
  <c r="X86" i="1"/>
  <c r="AY23" i="1" s="1"/>
  <c r="P86" i="1"/>
  <c r="AQ23" i="1" s="1"/>
  <c r="J86" i="1"/>
  <c r="AK23" i="1" s="1"/>
  <c r="N86" i="1"/>
  <c r="AO23" i="1" s="1"/>
  <c r="H86" i="1"/>
  <c r="AI23" i="1" s="1"/>
  <c r="N83" i="1"/>
  <c r="AO20" i="1" s="1"/>
  <c r="R83" i="1"/>
  <c r="AS20" i="1" s="1"/>
  <c r="T83" i="1"/>
  <c r="AU20" i="1" s="1"/>
  <c r="V83" i="1"/>
  <c r="AW20" i="1" s="1"/>
  <c r="X83" i="1"/>
  <c r="AY20" i="1" s="1"/>
  <c r="J82" i="1"/>
  <c r="AK19" i="1" s="1"/>
  <c r="K82" i="1"/>
  <c r="AL19" i="1" s="1"/>
  <c r="M83" i="1"/>
  <c r="AN20" i="1" s="1"/>
  <c r="O82" i="1"/>
  <c r="AP19" i="1" s="1"/>
  <c r="Q82" i="1"/>
  <c r="AR19" i="1" s="1"/>
  <c r="Q83" i="1"/>
  <c r="AR20" i="1" s="1"/>
  <c r="S82" i="1"/>
  <c r="AT19" i="1" s="1"/>
  <c r="S83" i="1"/>
  <c r="AT20" i="1" s="1"/>
  <c r="U82" i="1"/>
  <c r="AV19" i="1" s="1"/>
  <c r="W82" i="1"/>
  <c r="AX19" i="1" s="1"/>
  <c r="W83" i="1"/>
  <c r="AX20" i="1" s="1"/>
  <c r="Y82" i="1"/>
  <c r="AZ19" i="1" s="1"/>
  <c r="Y83" i="1"/>
  <c r="AZ20" i="1" s="1"/>
  <c r="E85" i="1"/>
  <c r="G85" i="1"/>
  <c r="D86" i="1"/>
  <c r="AE23" i="1" s="1"/>
  <c r="P82" i="1"/>
  <c r="AQ19" i="1" s="1"/>
  <c r="B85" i="1"/>
  <c r="D85" i="1"/>
  <c r="L82" i="1"/>
  <c r="AM19" i="1" s="1"/>
  <c r="T82" i="1"/>
  <c r="AU19" i="1" s="1"/>
  <c r="X82" i="1"/>
  <c r="AY19" i="1" s="1"/>
  <c r="G86" i="1"/>
  <c r="AH23" i="1" s="1"/>
  <c r="J83" i="1"/>
  <c r="AK20" i="1" s="1"/>
  <c r="E86" i="1"/>
  <c r="AF23" i="1" s="1"/>
  <c r="K86" i="1"/>
  <c r="AL23" i="1" s="1"/>
  <c r="M86" i="1"/>
  <c r="AN23" i="1" s="1"/>
  <c r="O86" i="1"/>
  <c r="AP23" i="1" s="1"/>
</calcChain>
</file>

<file path=xl/sharedStrings.xml><?xml version="1.0" encoding="utf-8"?>
<sst xmlns="http://schemas.openxmlformats.org/spreadsheetml/2006/main" count="647" uniqueCount="187">
  <si>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</si>
  <si>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</si>
  <si>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</si>
  <si>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</si>
  <si>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</si>
  <si>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</si>
  <si>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</si>
  <si>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</si>
  <si>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</si>
  <si>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</si>
  <si>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</si>
  <si>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</si>
  <si>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</si>
  <si>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</si>
  <si>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</si>
  <si>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</si>
  <si>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</si>
  <si>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</si>
  <si>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</si>
  <si>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</si>
  <si>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</si>
  <si>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</si>
  <si>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</si>
  <si>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</si>
  <si>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Endgerät</t>
  </si>
  <si>
    <t>VLAN</t>
  </si>
  <si>
    <t>AG oder GBA ?</t>
  </si>
  <si>
    <t>Switchport</t>
  </si>
  <si>
    <t>Raum</t>
  </si>
  <si>
    <t>Lokation  -  Verteiler</t>
  </si>
  <si>
    <t>Switch nPOE</t>
  </si>
  <si>
    <t>POE</t>
  </si>
  <si>
    <t>nPOE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</si>
  <si>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</si>
  <si>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</si>
  <si>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</si>
  <si>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</si>
  <si>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</si>
  <si>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</si>
  <si>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</si>
  <si>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</si>
  <si>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</si>
  <si>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</si>
  <si>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</si>
  <si>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</si>
  <si>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</si>
  <si>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</si>
  <si>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</si>
  <si>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</si>
  <si>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</si>
  <si>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</si>
  <si>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</si>
  <si>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</si>
  <si>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</si>
  <si>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</si>
  <si>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</si>
  <si>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</si>
  <si>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</si>
  <si>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</si>
  <si>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</si>
  <si>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</si>
  <si>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</si>
  <si>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</si>
  <si>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</si>
  <si>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</si>
  <si>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</si>
  <si>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</si>
  <si>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</si>
  <si>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</si>
  <si>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</si>
  <si>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</si>
  <si>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</si>
  <si>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</si>
  <si>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</si>
  <si>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</si>
  <si>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</si>
  <si>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</si>
  <si>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</si>
  <si>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</si>
  <si>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</si>
  <si>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</si>
  <si>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1_1</t>
  </si>
  <si>
    <t>1_2</t>
  </si>
  <si>
    <t>1_3</t>
  </si>
  <si>
    <t>1_4</t>
  </si>
  <si>
    <t>1_5</t>
  </si>
  <si>
    <t>1_6</t>
  </si>
  <si>
    <t>1_7</t>
  </si>
  <si>
    <t>1_8</t>
  </si>
  <si>
    <t>1_9</t>
  </si>
  <si>
    <t>1_10</t>
  </si>
  <si>
    <t>1_11</t>
  </si>
  <si>
    <t>1_12</t>
  </si>
  <si>
    <t>1_13</t>
  </si>
  <si>
    <t>1_14</t>
  </si>
  <si>
    <t>1_15</t>
  </si>
  <si>
    <t>1_16</t>
  </si>
  <si>
    <t>1_17</t>
  </si>
  <si>
    <t>1_18</t>
  </si>
  <si>
    <t>1_19</t>
  </si>
  <si>
    <t>1_20</t>
  </si>
  <si>
    <t>1_21</t>
  </si>
  <si>
    <t>1_22</t>
  </si>
  <si>
    <t>1_23</t>
  </si>
  <si>
    <t>1_24</t>
  </si>
  <si>
    <t>1_25</t>
  </si>
  <si>
    <t>1_26</t>
  </si>
  <si>
    <t>1_27</t>
  </si>
  <si>
    <t>1_28</t>
  </si>
  <si>
    <t>1_29</t>
  </si>
  <si>
    <t>1_30</t>
  </si>
  <si>
    <t>1_31</t>
  </si>
  <si>
    <t>1_32</t>
  </si>
  <si>
    <t>1_33</t>
  </si>
  <si>
    <t>1_34</t>
  </si>
  <si>
    <t>1_35</t>
  </si>
  <si>
    <t>1_36</t>
  </si>
  <si>
    <t>1_37</t>
  </si>
  <si>
    <t>1_38</t>
  </si>
  <si>
    <t>1_39</t>
  </si>
  <si>
    <t>1_40</t>
  </si>
  <si>
    <t>1_41</t>
  </si>
  <si>
    <t>1_42</t>
  </si>
  <si>
    <t>1_43</t>
  </si>
  <si>
    <t>1_44</t>
  </si>
  <si>
    <t>1_45</t>
  </si>
  <si>
    <t>1_46</t>
  </si>
  <si>
    <t>1_47</t>
  </si>
  <si>
    <t>1_48</t>
  </si>
  <si>
    <t>1a</t>
  </si>
  <si>
    <t>2a</t>
  </si>
  <si>
    <t>1</t>
  </si>
  <si>
    <t>2</t>
  </si>
  <si>
    <t>3</t>
  </si>
  <si>
    <t>4</t>
  </si>
  <si>
    <t>5</t>
  </si>
  <si>
    <t>6</t>
  </si>
  <si>
    <t>7</t>
  </si>
  <si>
    <t>8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</si>
  <si>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</si>
  <si>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</si>
  <si>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</si>
  <si>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</si>
  <si>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</si>
  <si>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</si>
  <si>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</si>
  <si>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</si>
  <si>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</si>
  <si>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</si>
  <si>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</si>
  <si>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</si>
  <si>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3a</t>
  </si>
  <si>
    <t xml:space="preserve">=WENNFEHLER($A$3&amp;" "&amp;INDEX($B$3:$Y$3;1;VERGLEICH("3a";$B$8:$Y$8;0));"-")
</t>
  </si>
  <si>
    <t>Belegungsliste</t>
  </si>
  <si>
    <t>X</t>
  </si>
  <si>
    <t>C1</t>
  </si>
  <si>
    <t>9</t>
  </si>
  <si>
    <t>25</t>
  </si>
  <si>
    <t>27</t>
  </si>
  <si>
    <t>29</t>
  </si>
  <si>
    <t>31</t>
  </si>
  <si>
    <t>33</t>
  </si>
  <si>
    <t>35</t>
  </si>
  <si>
    <t>37</t>
  </si>
  <si>
    <t>39</t>
  </si>
  <si>
    <t>41</t>
  </si>
  <si>
    <t>43</t>
  </si>
  <si>
    <t>45</t>
  </si>
  <si>
    <t>47</t>
  </si>
  <si>
    <t>26</t>
  </si>
  <si>
    <t>28</t>
  </si>
  <si>
    <t>30</t>
  </si>
  <si>
    <t>32</t>
  </si>
  <si>
    <t>34</t>
  </si>
  <si>
    <t>36</t>
  </si>
  <si>
    <t>38</t>
  </si>
  <si>
    <t>40</t>
  </si>
  <si>
    <t>42</t>
  </si>
  <si>
    <t>44</t>
  </si>
  <si>
    <t>46</t>
  </si>
  <si>
    <t>48</t>
  </si>
  <si>
    <t>4a</t>
  </si>
  <si>
    <t>a</t>
  </si>
  <si>
    <t>b</t>
  </si>
  <si>
    <t>Formel-Test oben</t>
  </si>
  <si>
    <t>=WENNFEHLER($A$3&amp;" "&amp;INDEX($B$3:$Y$3;1;VERGLEICH("1a";$B$8:$Y$8;0));"-")</t>
  </si>
  <si>
    <t xml:space="preserve">=WENNFEHLER($A$3&amp;" "&amp;INDEX($B$3:$Y$3;1;VERGLEICH("4a";$B$8:$Y$8;0));"-")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</si>
</sst>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24"/>
      <name val="Arial"/>
      <family val="2"/>
    </font>
    <font>
      <sz val="16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6"/>
      <color indexed="10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FFFFFF"/>
      <name val="Courier New"/>
      <family val="3"/>
    </font>
    <font>
      <sz val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9" fillId="11" borderId="26" applyNumberFormat="0" applyAlignment="0" applyProtection="0"/>
  </cellStyleXfs>
  <cellXfs count="101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left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2" fillId="3" borderId="11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6" fillId="7" borderId="0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left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0" fillId="7" borderId="0" xfId="0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7" xfId="0" applyNumberFormat="1" applyFont="1" applyFill="1" applyBorder="1" applyAlignment="1">
      <alignment horizontal="center" vertical="center"/>
    </xf>
    <xf numFmtId="49" fontId="4" fillId="9" borderId="17" xfId="0" applyNumberFormat="1" applyFont="1" applyFill="1" applyBorder="1" applyAlignment="1">
      <alignment horizontal="center" vertical="center"/>
    </xf>
    <xf numFmtId="49" fontId="4" fillId="9" borderId="18" xfId="0" applyNumberFormat="1" applyFont="1" applyFill="1" applyBorder="1" applyAlignment="1">
      <alignment horizontal="center" vertical="center"/>
    </xf>
    <xf numFmtId="49" fontId="4" fillId="9" borderId="19" xfId="0" applyNumberFormat="1" applyFont="1" applyFill="1" applyBorder="1" applyAlignment="1">
      <alignment horizontal="center" vertical="center"/>
    </xf>
    <xf numFmtId="49" fontId="4" fillId="9" borderId="20" xfId="0" applyNumberFormat="1" applyFont="1" applyFill="1" applyBorder="1" applyAlignment="1">
      <alignment horizontal="center" vertical="center"/>
    </xf>
    <xf numFmtId="49" fontId="4" fillId="9" borderId="21" xfId="0" applyNumberFormat="1" applyFont="1" applyFill="1" applyBorder="1" applyAlignment="1">
      <alignment horizontal="center" vertical="center"/>
    </xf>
    <xf numFmtId="49" fontId="4" fillId="9" borderId="22" xfId="0" applyNumberFormat="1" applyFont="1" applyFill="1" applyBorder="1" applyAlignment="1">
      <alignment horizontal="center" vertical="center"/>
    </xf>
    <xf numFmtId="49" fontId="4" fillId="9" borderId="23" xfId="0" applyNumberFormat="1" applyFont="1" applyFill="1" applyBorder="1" applyAlignment="1">
      <alignment horizontal="center" vertical="center"/>
    </xf>
    <xf numFmtId="49" fontId="4" fillId="9" borderId="24" xfId="0" applyNumberFormat="1" applyFont="1" applyFill="1" applyBorder="1" applyAlignment="1">
      <alignment horizontal="center" vertical="center"/>
    </xf>
    <xf numFmtId="49" fontId="4" fillId="9" borderId="25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6" fillId="7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8" borderId="0" xfId="0" applyFont="1" applyFill="1" applyBorder="1" applyAlignment="1">
      <alignment horizontal="left" vertical="center"/>
    </xf>
    <xf numFmtId="49" fontId="4" fillId="6" borderId="0" xfId="0" applyNumberFormat="1" applyFont="1" applyFill="1" applyBorder="1" applyAlignment="1">
      <alignment horizontal="center" vertical="center"/>
    </xf>
    <xf numFmtId="49" fontId="4" fillId="4" borderId="0" xfId="0" applyNumberFormat="1" applyFont="1" applyFill="1" applyBorder="1" applyAlignment="1">
      <alignment horizontal="center" vertical="center"/>
    </xf>
    <xf numFmtId="49" fontId="4" fillId="5" borderId="0" xfId="0" applyNumberFormat="1" applyFont="1" applyFill="1" applyBorder="1" applyAlignment="1">
      <alignment horizontal="center" vertical="center"/>
    </xf>
    <xf numFmtId="0" fontId="4" fillId="9" borderId="4" xfId="0" applyNumberFormat="1" applyFont="1" applyFill="1" applyBorder="1" applyAlignment="1">
      <alignment horizontal="center" vertical="center"/>
    </xf>
    <xf numFmtId="0" fontId="4" fillId="9" borderId="7" xfId="0" applyNumberFormat="1" applyFont="1" applyFill="1" applyBorder="1" applyAlignment="1">
      <alignment horizontal="center" vertical="center"/>
    </xf>
    <xf numFmtId="0" fontId="4" fillId="9" borderId="17" xfId="0" applyNumberFormat="1" applyFont="1" applyFill="1" applyBorder="1" applyAlignment="1">
      <alignment horizontal="center" vertical="center"/>
    </xf>
    <xf numFmtId="0" fontId="4" fillId="9" borderId="18" xfId="0" applyNumberFormat="1" applyFont="1" applyFill="1" applyBorder="1" applyAlignment="1">
      <alignment horizontal="center" vertical="center"/>
    </xf>
    <xf numFmtId="0" fontId="3" fillId="10" borderId="0" xfId="0" applyFont="1" applyFill="1"/>
    <xf numFmtId="0" fontId="0" fillId="10" borderId="0" xfId="0" applyFill="1"/>
    <xf numFmtId="0" fontId="3" fillId="10" borderId="0" xfId="0" applyFont="1" applyFill="1" applyAlignment="1">
      <alignment horizontal="right"/>
    </xf>
    <xf numFmtId="0" fontId="4" fillId="10" borderId="4" xfId="0" applyNumberFormat="1" applyFont="1" applyFill="1" applyBorder="1" applyAlignment="1">
      <alignment horizontal="center" vertical="center"/>
    </xf>
    <xf numFmtId="0" fontId="4" fillId="9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9" fillId="11" borderId="26" xfId="1" applyAlignment="1">
      <alignment horizontal="center" vertical="center"/>
    </xf>
    <xf numFmtId="0" fontId="10" fillId="0" borderId="0" xfId="0" applyFont="1"/>
    <xf numFmtId="49" fontId="4" fillId="9" borderId="7" xfId="0" applyNumberFormat="1" applyFont="1" applyFill="1" applyBorder="1" applyAlignment="1">
      <alignment horizontal="center" vertical="center" wrapText="1"/>
    </xf>
    <xf numFmtId="49" fontId="2" fillId="3" borderId="28" xfId="0" applyNumberFormat="1" applyFont="1" applyFill="1" applyBorder="1" applyAlignment="1">
      <alignment horizontal="center" vertical="center"/>
    </xf>
    <xf numFmtId="0" fontId="9" fillId="11" borderId="29" xfId="1" applyBorder="1" applyAlignment="1">
      <alignment horizontal="center" vertical="center"/>
    </xf>
    <xf numFmtId="0" fontId="9" fillId="11" borderId="29" xfId="1" applyNumberFormat="1" applyBorder="1" applyAlignment="1">
      <alignment horizontal="center" vertical="center"/>
    </xf>
    <xf numFmtId="0" fontId="10" fillId="0" borderId="27" xfId="0" applyFont="1" applyBorder="1"/>
    <xf numFmtId="49" fontId="4" fillId="9" borderId="8" xfId="0" applyNumberFormat="1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left" vertical="center"/>
    </xf>
    <xf numFmtId="0" fontId="6" fillId="9" borderId="0" xfId="0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8" xfId="0" applyFill="1" applyBorder="1" applyAlignment="1">
      <alignment horizontal="left" vertical="center"/>
    </xf>
    <xf numFmtId="0" fontId="6" fillId="9" borderId="0" xfId="0" applyFont="1" applyFill="1" applyBorder="1" applyAlignment="1">
      <alignment horizontal="left" vertical="center"/>
    </xf>
    <xf numFmtId="0" fontId="0" fillId="9" borderId="0" xfId="0" applyFill="1" applyBorder="1" applyAlignment="1">
      <alignment horizontal="left" vertical="center"/>
    </xf>
    <xf numFmtId="49" fontId="4" fillId="9" borderId="0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0" fontId="10" fillId="12" borderId="27" xfId="0" applyFont="1" applyFill="1" applyBorder="1" applyAlignment="1">
      <alignment wrapText="1"/>
    </xf>
    <xf numFmtId="49" fontId="4" fillId="9" borderId="4" xfId="0" applyNumberFormat="1" applyFont="1" applyFill="1" applyBorder="1" applyAlignment="1">
      <alignment horizontal="center" vertical="center" wrapText="1"/>
    </xf>
    <xf numFmtId="49" fontId="11" fillId="3" borderId="7" xfId="0" applyNumberFormat="1" applyFont="1" applyFill="1" applyBorder="1" applyAlignment="1">
      <alignment horizontal="center" vertical="center"/>
    </xf>
    <xf numFmtId="49" fontId="11" fillId="3" borderId="4" xfId="0" applyNumberFormat="1" applyFont="1" applyFill="1" applyBorder="1" applyAlignment="1">
      <alignment horizontal="center" vertical="center"/>
    </xf>
    <xf numFmtId="49" fontId="2" fillId="13" borderId="3" xfId="0" applyNumberFormat="1" applyFont="1" applyFill="1" applyBorder="1" applyAlignment="1">
      <alignment horizontal="left" vertical="center"/>
    </xf>
    <xf numFmtId="49" fontId="11" fillId="13" borderId="7" xfId="0" applyNumberFormat="1" applyFont="1" applyFill="1" applyBorder="1" applyAlignment="1">
      <alignment horizontal="center" vertical="center"/>
    </xf>
    <xf numFmtId="49" fontId="11" fillId="13" borderId="4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left" vertical="center"/>
    </xf>
    <xf numFmtId="0" fontId="10" fillId="12" borderId="0" xfId="0" applyFont="1" applyFill="1"/>
    <xf numFmtId="49" fontId="2" fillId="13" borderId="6" xfId="0" applyNumberFormat="1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4" fillId="12" borderId="8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</cellXfs>
  <cellStyles count="2">
    <cellStyle name="Ausgabe" xfId="1" builtinId="21"/>
    <cellStyle name="Standard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W137"/>
  <sheetViews>
    <sheetView tabSelected="1" showRuler="0" view="pageBreakPreview" zoomScale="90" zoomScaleNormal="100" zoomScaleSheetLayoutView="90" workbookViewId="0"/>
  </sheetViews>
  <sheetFormatPr baseColWidth="10" defaultColWidth="14.140625" defaultRowHeight="12.75" x14ac:dyDescent="0.2"/>
  <cols>
    <col min="1" max="1" width="13.140625" style="4" customWidth="1"/>
    <col min="2" max="2" width="6.42578125" style="2" bestFit="1" customWidth="1"/>
    <col min="3" max="3" width="7.7109375" style="2" bestFit="1" customWidth="1"/>
    <col min="4" max="24" width="6.42578125" style="2" bestFit="1" customWidth="1"/>
    <col min="25" max="25" width="6.42578125" style="2" customWidth="1"/>
    <col min="26" max="27" width="11.85546875" style="1" customWidth="1"/>
    <col min="28" max="28" width="11.85546875" style="1" bestFit="1" customWidth="1"/>
    <col min="29" max="29" width="9.42578125" style="1" bestFit="1" customWidth="1"/>
    <col min="30" max="52" width="6.140625" style="1" customWidth="1"/>
    <col min="53" max="75" width="14.140625" style="1"/>
    <col min="76" max="16384" width="14.140625" style="2"/>
  </cols>
  <sheetData>
    <row r="1" spans="1:75" ht="30" x14ac:dyDescent="0.2">
      <c r="A1" s="24" t="s">
        <v>153</v>
      </c>
      <c r="B1" s="8"/>
      <c r="C1" s="9"/>
      <c r="D1" s="9"/>
      <c r="E1" s="9"/>
      <c r="F1" s="9"/>
      <c r="G1" s="9"/>
      <c r="H1" s="9"/>
      <c r="I1" s="34" t="s">
        <v>29</v>
      </c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10"/>
      <c r="Z1" s="68" t="s">
        <v>129</v>
      </c>
      <c r="AA1" s="68" t="s">
        <v>130</v>
      </c>
      <c r="AB1" s="68" t="s">
        <v>151</v>
      </c>
      <c r="AC1" s="68" t="s">
        <v>181</v>
      </c>
    </row>
    <row r="2" spans="1:75" ht="30" x14ac:dyDescent="0.2">
      <c r="A2" s="23"/>
      <c r="B2" s="16"/>
      <c r="C2" s="17"/>
      <c r="D2" s="17"/>
      <c r="E2" s="17"/>
      <c r="F2" s="17"/>
      <c r="G2" s="17"/>
      <c r="H2" s="17"/>
      <c r="I2" s="18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9"/>
      <c r="Z2" s="72" t="e">
        <f>IF(OR(COUNTIF(B8:Y8,Z1)&gt;0,COUNTIF(B14:Y14,Z1)&gt;0),"In Zeile"&amp;MAX((B8:Y8=Z1)*ROW(B8:Y8))&amp;",Spalte "&amp;MAX((B8:Y8=Z1)*COLUMN(B8:Y8)),"-")</f>
        <v>#VALUE!</v>
      </c>
      <c r="AA2" s="73" t="str">
        <f>IFERROR(INDEX($B$8:$Y$80,MATCH(AA1,$B$8:$Y$80,0)), "-")</f>
        <v>-</v>
      </c>
      <c r="AB2" s="73" t="str">
        <f>IFERROR(INDEX($B$8:$Y$80,MATCH(AB1,$B$8:$Y$80,0)), "-")</f>
        <v>-</v>
      </c>
      <c r="AC2" s="73" t="str">
        <f>IFERROR(INDEX($B$8:$Y$80,MATCH(AC1,$B$8:$Y$80,0)), "-")</f>
        <v>-</v>
      </c>
    </row>
    <row r="3" spans="1:75" s="6" customFormat="1" ht="20.25" x14ac:dyDescent="0.25">
      <c r="A3" s="84" t="s">
        <v>154</v>
      </c>
      <c r="B3" s="26" t="s">
        <v>131</v>
      </c>
      <c r="C3" s="26" t="s">
        <v>132</v>
      </c>
      <c r="D3" s="26" t="s">
        <v>133</v>
      </c>
      <c r="E3" s="26" t="s">
        <v>134</v>
      </c>
      <c r="F3" s="26" t="s">
        <v>135</v>
      </c>
      <c r="G3" s="26" t="s">
        <v>136</v>
      </c>
      <c r="H3" s="26" t="s">
        <v>137</v>
      </c>
      <c r="I3" s="26" t="s">
        <v>138</v>
      </c>
      <c r="J3" s="26" t="s">
        <v>155</v>
      </c>
      <c r="K3" s="26" t="s">
        <v>9</v>
      </c>
      <c r="L3" s="26" t="s">
        <v>10</v>
      </c>
      <c r="M3" s="26" t="s">
        <v>11</v>
      </c>
      <c r="N3" s="26" t="s">
        <v>12</v>
      </c>
      <c r="O3" s="26" t="s">
        <v>13</v>
      </c>
      <c r="P3" s="26" t="s">
        <v>14</v>
      </c>
      <c r="Q3" s="26" t="s">
        <v>15</v>
      </c>
      <c r="R3" s="26" t="s">
        <v>16</v>
      </c>
      <c r="S3" s="26" t="s">
        <v>17</v>
      </c>
      <c r="T3" s="26" t="s">
        <v>18</v>
      </c>
      <c r="U3" s="26" t="s">
        <v>19</v>
      </c>
      <c r="V3" s="26" t="s">
        <v>20</v>
      </c>
      <c r="W3" s="26" t="s">
        <v>21</v>
      </c>
      <c r="X3" s="26" t="s">
        <v>22</v>
      </c>
      <c r="Y3" s="71" t="s">
        <v>23</v>
      </c>
      <c r="Z3" s="86" t="str">
        <f>IFERROR(
  INDEX(B$3:Y$3,1,MATCH("1a",B8:Y8,0))&amp;
  INDEX(B$9:Y$9,1,MATCH("1a",B14:Y14,0))&amp;
  INDEX(B$15:Y$15,1,MATCH("1a",B20:Y20,0))&amp;
  INDEX(B$21:Y$21,1,MATCH("1a",B26:Y26,0))&amp;
  INDEX(B$27:Y$27,1,MATCH("1a",B32:Y32,0))&amp;
  INDEX(B$33:Y$33,1,MATCH("1a",B38:Y38,0))&amp;
  INDEX(B$39:Y$39,1,MATCH("1a",B44:Y44,0))&amp;
  INDEX(B45:Y$45,1,MATCH("1a",B50:Y50,0))&amp;
  INDEX(B$51:Y$51,1,MATCH("1a",B56:Y56,0))&amp;
  INDEX(B$57:Y$57,1,MATCH("1a",B62:Y62,0))&amp;
  INDEX(B$63:Y$63,1,MATCH("1a",B68:Y68,0)),
  "-")</f>
        <v>-</v>
      </c>
      <c r="AA3" s="74"/>
      <c r="AB3" s="74"/>
      <c r="AC3" s="69" t="str">
        <f>IFERROR(
  INDEX(B$3:Y$3,1,MATCH("1a",B8:Y8,0))&amp;
  INDEX(B$9:Y$9,1,MATCH("1a",B14:Y14,0))&amp;
  INDEX(B$15:Y$15,1,MATCH("1a",B20:Y20,0))&amp;
  INDEX(B$21:Y$21,1,MATCH("1a",B26:Y26,0))&amp;
  INDEX(B$27:Y$27,1,MATCH("1a",B32:Y32,0))&amp;
  INDEX(B$33:Y$33,1,MATCH("1a",B38:Y38,0))&amp;
  INDEX(B$39:Y$39,1,MATCH("1a",B44:Y44,0))&amp;
  INDEX(B45:Y$45,1,MATCH("1a",B50:Y50,0))&amp;
  INDEX(B$51:Y$51,1,MATCH("1a",B56:Y56,0))&amp;
  INDEX(B$57:Y$57,1,MATCH("1a",B62:Y62,0))&amp;
  INDEX(B$63:Y$63,1,MATCH("1a",B68:Y68,0)),
  "-")</f>
        <v>-</v>
      </c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</row>
    <row r="4" spans="1:75" s="7" customFormat="1" ht="23.25" customHeight="1" x14ac:dyDescent="0.25">
      <c r="A4" s="25" t="s">
        <v>28</v>
      </c>
      <c r="B4" s="20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5"/>
      <c r="Z4" s="94" t="str">
        <f>IFERROR( INDEX(B$3:Y$68,MATCH("1a",B8:Y68,0),MATCH("1a",B$3:Y$3,0)), "-")</f>
        <v>-</v>
      </c>
      <c r="AA4" s="69"/>
    </row>
    <row r="5" spans="1:75" s="7" customFormat="1" ht="23.25" customHeight="1" x14ac:dyDescent="0.2">
      <c r="A5" s="25" t="s">
        <v>24</v>
      </c>
      <c r="B5" s="20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40"/>
      <c r="Z5" s="99" t="s">
        <v>184</v>
      </c>
      <c r="AA5" s="100"/>
      <c r="AB5" s="100"/>
      <c r="AC5" s="100"/>
    </row>
    <row r="6" spans="1:75" s="7" customFormat="1" ht="23.25" customHeight="1" x14ac:dyDescent="0.2">
      <c r="A6" s="25" t="s">
        <v>25</v>
      </c>
      <c r="B6" s="20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40"/>
    </row>
    <row r="7" spans="1:75" s="7" customFormat="1" ht="23.25" customHeight="1" x14ac:dyDescent="0.2">
      <c r="A7" s="27" t="s">
        <v>26</v>
      </c>
      <c r="B7" s="20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40"/>
    </row>
    <row r="8" spans="1:75" s="7" customFormat="1" ht="23.25" customHeight="1" x14ac:dyDescent="0.2">
      <c r="A8" s="25" t="s">
        <v>27</v>
      </c>
      <c r="B8" s="20"/>
      <c r="C8" s="39"/>
      <c r="D8" s="39"/>
      <c r="E8" s="20" t="s">
        <v>129</v>
      </c>
      <c r="F8" s="39"/>
      <c r="G8" s="39"/>
      <c r="H8" s="20"/>
      <c r="I8" s="39"/>
      <c r="J8" s="39" t="s">
        <v>130</v>
      </c>
      <c r="K8" s="20"/>
      <c r="L8" s="39"/>
      <c r="M8" s="39"/>
      <c r="N8" s="20"/>
      <c r="O8" s="39" t="s">
        <v>151</v>
      </c>
      <c r="P8" s="39"/>
      <c r="Q8" s="20"/>
      <c r="R8" s="39"/>
      <c r="S8" s="39"/>
      <c r="T8" s="20"/>
      <c r="U8" s="39"/>
      <c r="V8" s="39"/>
      <c r="W8" s="20"/>
      <c r="X8" s="39"/>
      <c r="Y8" s="39"/>
    </row>
    <row r="9" spans="1:75" s="6" customFormat="1" ht="20.25" x14ac:dyDescent="0.2">
      <c r="A9" s="85" t="s">
        <v>139</v>
      </c>
      <c r="B9" s="21" t="s">
        <v>0</v>
      </c>
      <c r="C9" s="12" t="s">
        <v>1</v>
      </c>
      <c r="D9" s="12" t="s">
        <v>2</v>
      </c>
      <c r="E9" s="12" t="s">
        <v>3</v>
      </c>
      <c r="F9" s="12" t="s">
        <v>4</v>
      </c>
      <c r="G9" s="12"/>
      <c r="H9" s="12" t="s">
        <v>6</v>
      </c>
      <c r="I9" s="12" t="s">
        <v>7</v>
      </c>
      <c r="J9" s="12" t="s">
        <v>8</v>
      </c>
      <c r="K9" s="12" t="s">
        <v>9</v>
      </c>
      <c r="L9" s="12" t="s">
        <v>10</v>
      </c>
      <c r="M9" s="12" t="s">
        <v>11</v>
      </c>
      <c r="N9" s="12" t="s">
        <v>12</v>
      </c>
      <c r="O9" s="12" t="s">
        <v>13</v>
      </c>
      <c r="P9" s="12" t="s">
        <v>14</v>
      </c>
      <c r="Q9" s="12" t="s">
        <v>15</v>
      </c>
      <c r="R9" s="12" t="s">
        <v>16</v>
      </c>
      <c r="S9" s="12" t="s">
        <v>17</v>
      </c>
      <c r="T9" s="12" t="s">
        <v>18</v>
      </c>
      <c r="U9" s="12" t="s">
        <v>19</v>
      </c>
      <c r="V9" s="12" t="s">
        <v>20</v>
      </c>
      <c r="W9" s="12" t="s">
        <v>21</v>
      </c>
      <c r="X9" s="12" t="s">
        <v>22</v>
      </c>
      <c r="Y9" s="13" t="s">
        <v>23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</row>
    <row r="10" spans="1:75" s="7" customFormat="1" ht="23.25" customHeight="1" x14ac:dyDescent="0.2">
      <c r="A10" s="25" t="s">
        <v>28</v>
      </c>
      <c r="B10" s="41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0"/>
    </row>
    <row r="11" spans="1:75" s="7" customFormat="1" ht="23.25" customHeight="1" x14ac:dyDescent="0.2">
      <c r="A11" s="25" t="s">
        <v>24</v>
      </c>
      <c r="B11" s="41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40"/>
    </row>
    <row r="12" spans="1:75" s="7" customFormat="1" ht="23.25" customHeight="1" x14ac:dyDescent="0.2">
      <c r="A12" s="25" t="s">
        <v>25</v>
      </c>
      <c r="B12" s="41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75" s="7" customFormat="1" ht="23.25" customHeight="1" x14ac:dyDescent="0.2">
      <c r="A13" s="27" t="s">
        <v>26</v>
      </c>
      <c r="B13" s="41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40"/>
    </row>
    <row r="14" spans="1:75" s="7" customFormat="1" ht="23.25" customHeight="1" x14ac:dyDescent="0.2">
      <c r="A14" s="25" t="s">
        <v>27</v>
      </c>
      <c r="B14" s="41"/>
      <c r="C14" s="39"/>
      <c r="D14" s="39"/>
      <c r="E14" s="41"/>
      <c r="F14" s="39"/>
      <c r="G14" s="39"/>
      <c r="H14" s="41"/>
      <c r="I14" s="39"/>
      <c r="J14" s="39"/>
      <c r="K14" s="41"/>
      <c r="L14" s="39"/>
      <c r="M14" s="39"/>
      <c r="N14" s="41"/>
      <c r="O14" s="39"/>
      <c r="P14" s="39"/>
      <c r="Q14" s="41"/>
      <c r="R14" s="39"/>
      <c r="S14" s="39"/>
      <c r="T14" s="41"/>
      <c r="U14" s="39"/>
      <c r="V14" s="39"/>
      <c r="W14" s="41"/>
      <c r="X14" s="39"/>
      <c r="Y14" s="39"/>
    </row>
    <row r="15" spans="1:75" s="6" customFormat="1" ht="20.25" x14ac:dyDescent="0.2">
      <c r="A15" s="85" t="s">
        <v>140</v>
      </c>
      <c r="B15" s="21" t="s">
        <v>0</v>
      </c>
      <c r="C15" s="12" t="s">
        <v>1</v>
      </c>
      <c r="D15" s="12" t="s">
        <v>2</v>
      </c>
      <c r="E15" s="12" t="s">
        <v>3</v>
      </c>
      <c r="F15" s="12" t="s">
        <v>4</v>
      </c>
      <c r="G15" s="12" t="s">
        <v>5</v>
      </c>
      <c r="H15" s="12" t="s">
        <v>6</v>
      </c>
      <c r="I15" s="12" t="s">
        <v>7</v>
      </c>
      <c r="J15" s="12" t="s">
        <v>8</v>
      </c>
      <c r="K15" s="12" t="s">
        <v>9</v>
      </c>
      <c r="L15" s="12" t="s">
        <v>10</v>
      </c>
      <c r="M15" s="12" t="s">
        <v>11</v>
      </c>
      <c r="N15" s="12" t="s">
        <v>12</v>
      </c>
      <c r="O15" s="12" t="s">
        <v>13</v>
      </c>
      <c r="P15" s="12" t="s">
        <v>14</v>
      </c>
      <c r="Q15" s="12" t="s">
        <v>15</v>
      </c>
      <c r="R15" s="12" t="s">
        <v>16</v>
      </c>
      <c r="S15" s="12" t="s">
        <v>17</v>
      </c>
      <c r="T15" s="12" t="s">
        <v>18</v>
      </c>
      <c r="U15" s="12" t="s">
        <v>19</v>
      </c>
      <c r="V15" s="12" t="s">
        <v>20</v>
      </c>
      <c r="W15" s="12" t="s">
        <v>21</v>
      </c>
      <c r="X15" s="12" t="s">
        <v>22</v>
      </c>
      <c r="Y15" s="13" t="s">
        <v>23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</row>
    <row r="16" spans="1:75" s="7" customFormat="1" ht="23.25" customHeight="1" x14ac:dyDescent="0.2">
      <c r="A16" s="25" t="s">
        <v>28</v>
      </c>
      <c r="B16" s="4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40"/>
    </row>
    <row r="17" spans="1:75" s="7" customFormat="1" ht="23.25" customHeight="1" x14ac:dyDescent="0.2">
      <c r="A17" s="25" t="s">
        <v>24</v>
      </c>
      <c r="B17" s="41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40"/>
    </row>
    <row r="18" spans="1:75" s="7" customFormat="1" ht="23.25" customHeight="1" x14ac:dyDescent="0.2">
      <c r="A18" s="25" t="s">
        <v>25</v>
      </c>
      <c r="B18" s="4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40"/>
      <c r="AA18" s="95" t="s">
        <v>182</v>
      </c>
      <c r="AB18" s="90"/>
      <c r="AC18" s="91" t="s">
        <v>131</v>
      </c>
      <c r="AD18" s="92" t="s">
        <v>133</v>
      </c>
      <c r="AE18" s="92" t="s">
        <v>135</v>
      </c>
      <c r="AF18" s="91" t="s">
        <v>137</v>
      </c>
      <c r="AG18" s="92" t="s">
        <v>156</v>
      </c>
      <c r="AH18" s="92" t="s">
        <v>10</v>
      </c>
      <c r="AI18" s="91" t="s">
        <v>12</v>
      </c>
      <c r="AJ18" s="92" t="s">
        <v>14</v>
      </c>
      <c r="AK18" s="92" t="s">
        <v>16</v>
      </c>
      <c r="AL18" s="91" t="s">
        <v>18</v>
      </c>
      <c r="AM18" s="92" t="s">
        <v>20</v>
      </c>
      <c r="AN18" s="92" t="s">
        <v>22</v>
      </c>
      <c r="AO18" s="91" t="s">
        <v>157</v>
      </c>
      <c r="AP18" s="92" t="s">
        <v>158</v>
      </c>
      <c r="AQ18" s="92" t="s">
        <v>159</v>
      </c>
      <c r="AR18" s="91" t="s">
        <v>160</v>
      </c>
      <c r="AS18" s="92" t="s">
        <v>161</v>
      </c>
      <c r="AT18" s="92" t="s">
        <v>162</v>
      </c>
      <c r="AU18" s="91" t="s">
        <v>163</v>
      </c>
      <c r="AV18" s="92" t="s">
        <v>164</v>
      </c>
      <c r="AW18" s="92" t="s">
        <v>165</v>
      </c>
      <c r="AX18" s="91" t="s">
        <v>166</v>
      </c>
      <c r="AY18" s="92" t="s">
        <v>167</v>
      </c>
      <c r="AZ18" s="92" t="s">
        <v>168</v>
      </c>
    </row>
    <row r="19" spans="1:75" s="7" customFormat="1" ht="23.25" customHeight="1" x14ac:dyDescent="0.2">
      <c r="A19" s="27" t="s">
        <v>26</v>
      </c>
      <c r="B19" s="41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40"/>
      <c r="AA19" s="96"/>
      <c r="AB19" s="25"/>
      <c r="AC19" s="70" t="s">
        <v>185</v>
      </c>
      <c r="AD19" s="87" t="s">
        <v>152</v>
      </c>
      <c r="AE19" s="41" t="str">
        <f t="shared" ref="AE19:AN20" si="0">D82</f>
        <v>-</v>
      </c>
      <c r="AF19" s="41" t="str">
        <f t="shared" si="0"/>
        <v>-</v>
      </c>
      <c r="AG19" s="39" t="str">
        <f t="shared" si="0"/>
        <v>-</v>
      </c>
      <c r="AH19" s="39" t="str">
        <f t="shared" si="0"/>
        <v>-</v>
      </c>
      <c r="AI19" s="41" t="str">
        <f t="shared" si="0"/>
        <v>-</v>
      </c>
      <c r="AJ19" s="39" t="str">
        <f t="shared" si="0"/>
        <v>-</v>
      </c>
      <c r="AK19" s="39" t="str">
        <f t="shared" si="0"/>
        <v>-</v>
      </c>
      <c r="AL19" s="41" t="str">
        <f t="shared" si="0"/>
        <v>-</v>
      </c>
      <c r="AM19" s="39" t="str">
        <f t="shared" si="0"/>
        <v>-</v>
      </c>
      <c r="AN19" s="39" t="str">
        <f t="shared" si="0"/>
        <v>-</v>
      </c>
      <c r="AO19" s="41" t="str">
        <f t="shared" ref="AO19:AX20" si="1">N82</f>
        <v>-</v>
      </c>
      <c r="AP19" s="39" t="str">
        <f t="shared" si="1"/>
        <v>-</v>
      </c>
      <c r="AQ19" s="39" t="str">
        <f t="shared" si="1"/>
        <v>-</v>
      </c>
      <c r="AR19" s="41" t="str">
        <f t="shared" si="1"/>
        <v>-</v>
      </c>
      <c r="AS19" s="39" t="str">
        <f t="shared" si="1"/>
        <v>-</v>
      </c>
      <c r="AT19" s="39" t="str">
        <f t="shared" si="1"/>
        <v>-</v>
      </c>
      <c r="AU19" s="41" t="str">
        <f t="shared" si="1"/>
        <v>-</v>
      </c>
      <c r="AV19" s="39" t="str">
        <f t="shared" si="1"/>
        <v>-</v>
      </c>
      <c r="AW19" s="39" t="str">
        <f t="shared" si="1"/>
        <v>-</v>
      </c>
      <c r="AX19" s="41" t="str">
        <f t="shared" si="1"/>
        <v>-</v>
      </c>
      <c r="AY19" s="39" t="str">
        <f t="shared" ref="AY19:BH20" si="2">X82</f>
        <v>-</v>
      </c>
      <c r="AZ19" s="39" t="str">
        <f t="shared" si="2"/>
        <v>-</v>
      </c>
    </row>
    <row r="20" spans="1:75" s="7" customFormat="1" ht="23.25" customHeight="1" x14ac:dyDescent="0.2">
      <c r="A20" s="25" t="s">
        <v>27</v>
      </c>
      <c r="B20" s="41"/>
      <c r="C20" s="39"/>
      <c r="D20" s="41"/>
      <c r="E20" s="39"/>
      <c r="F20" s="41"/>
      <c r="G20" s="39"/>
      <c r="H20" s="41"/>
      <c r="I20" s="39"/>
      <c r="J20" s="41"/>
      <c r="K20" s="39"/>
      <c r="L20" s="41"/>
      <c r="M20" s="39"/>
      <c r="N20" s="41"/>
      <c r="O20" s="39"/>
      <c r="P20" s="41"/>
      <c r="Q20" s="39"/>
      <c r="R20" s="41"/>
      <c r="S20" s="39"/>
      <c r="T20" s="41"/>
      <c r="U20" s="39"/>
      <c r="V20" s="41"/>
      <c r="W20" s="39"/>
      <c r="X20" s="41"/>
      <c r="Y20" s="39"/>
      <c r="AA20" s="96"/>
      <c r="AB20" s="25"/>
      <c r="AC20" s="60" t="str">
        <f>IFERROR($A$3&amp;" "&amp;INDEX($B$3:$Y$3,1,MATCH("2a",$B$8:$Y$8,0)),"-")</f>
        <v>X C1</v>
      </c>
      <c r="AD20" s="87" t="s">
        <v>186</v>
      </c>
      <c r="AE20" s="43" t="str">
        <f t="shared" si="0"/>
        <v>-</v>
      </c>
      <c r="AF20" s="42" t="str">
        <f t="shared" si="0"/>
        <v>-</v>
      </c>
      <c r="AG20" s="43" t="str">
        <f t="shared" si="0"/>
        <v>-</v>
      </c>
      <c r="AH20" s="43" t="str">
        <f t="shared" si="0"/>
        <v>-</v>
      </c>
      <c r="AI20" s="42" t="str">
        <f t="shared" si="0"/>
        <v>-</v>
      </c>
      <c r="AJ20" s="43" t="str">
        <f t="shared" si="0"/>
        <v>-</v>
      </c>
      <c r="AK20" s="43" t="str">
        <f t="shared" si="0"/>
        <v>-</v>
      </c>
      <c r="AL20" s="42" t="str">
        <f t="shared" si="0"/>
        <v>-</v>
      </c>
      <c r="AM20" s="43" t="str">
        <f t="shared" si="0"/>
        <v>-</v>
      </c>
      <c r="AN20" s="43" t="str">
        <f t="shared" si="0"/>
        <v>-</v>
      </c>
      <c r="AO20" s="42" t="str">
        <f t="shared" si="1"/>
        <v>-</v>
      </c>
      <c r="AP20" s="43" t="str">
        <f t="shared" si="1"/>
        <v>-</v>
      </c>
      <c r="AQ20" s="43" t="str">
        <f t="shared" si="1"/>
        <v>-</v>
      </c>
      <c r="AR20" s="42" t="str">
        <f t="shared" si="1"/>
        <v>-</v>
      </c>
      <c r="AS20" s="43" t="str">
        <f t="shared" si="1"/>
        <v>-</v>
      </c>
      <c r="AT20" s="43" t="str">
        <f t="shared" si="1"/>
        <v>-</v>
      </c>
      <c r="AU20" s="42" t="str">
        <f t="shared" si="1"/>
        <v>-</v>
      </c>
      <c r="AV20" s="43" t="str">
        <f t="shared" si="1"/>
        <v>-</v>
      </c>
      <c r="AW20" s="43" t="str">
        <f t="shared" si="1"/>
        <v>-</v>
      </c>
      <c r="AX20" s="42" t="str">
        <f t="shared" si="1"/>
        <v>-</v>
      </c>
      <c r="AY20" s="43" t="str">
        <f t="shared" si="2"/>
        <v>-</v>
      </c>
      <c r="AZ20" s="43" t="str">
        <f t="shared" si="2"/>
        <v>-</v>
      </c>
    </row>
    <row r="21" spans="1:75" s="6" customFormat="1" ht="20.25" x14ac:dyDescent="0.2">
      <c r="A21" s="85" t="s">
        <v>141</v>
      </c>
      <c r="B21" s="21" t="s">
        <v>0</v>
      </c>
      <c r="C21" s="12" t="s">
        <v>1</v>
      </c>
      <c r="D21" s="12" t="s">
        <v>2</v>
      </c>
      <c r="E21" s="12" t="s">
        <v>3</v>
      </c>
      <c r="F21" s="12" t="s">
        <v>4</v>
      </c>
      <c r="G21" s="12" t="s">
        <v>5</v>
      </c>
      <c r="H21" s="12" t="s">
        <v>6</v>
      </c>
      <c r="I21" s="12" t="s">
        <v>7</v>
      </c>
      <c r="J21" s="12" t="s">
        <v>8</v>
      </c>
      <c r="K21" s="12" t="s">
        <v>9</v>
      </c>
      <c r="L21" s="12" t="s">
        <v>10</v>
      </c>
      <c r="M21" s="12" t="s">
        <v>11</v>
      </c>
      <c r="N21" s="12" t="s">
        <v>12</v>
      </c>
      <c r="O21" s="12" t="s">
        <v>13</v>
      </c>
      <c r="P21" s="12" t="s">
        <v>14</v>
      </c>
      <c r="Q21" s="12" t="s">
        <v>15</v>
      </c>
      <c r="R21" s="12" t="s">
        <v>16</v>
      </c>
      <c r="S21" s="12" t="s">
        <v>17</v>
      </c>
      <c r="T21" s="12" t="s">
        <v>18</v>
      </c>
      <c r="U21" s="12" t="s">
        <v>19</v>
      </c>
      <c r="V21" s="12" t="s">
        <v>20</v>
      </c>
      <c r="W21" s="12" t="s">
        <v>21</v>
      </c>
      <c r="X21" s="12" t="s">
        <v>22</v>
      </c>
      <c r="Y21" s="13" t="s">
        <v>23</v>
      </c>
      <c r="Z21" s="5"/>
      <c r="AA21" s="96"/>
      <c r="AB21" s="25"/>
      <c r="AC21" s="91" t="s">
        <v>132</v>
      </c>
      <c r="AD21" s="92" t="s">
        <v>134</v>
      </c>
      <c r="AE21" s="92" t="s">
        <v>136</v>
      </c>
      <c r="AF21" s="91" t="s">
        <v>138</v>
      </c>
      <c r="AG21" s="92" t="s">
        <v>9</v>
      </c>
      <c r="AH21" s="92" t="s">
        <v>11</v>
      </c>
      <c r="AI21" s="91" t="s">
        <v>13</v>
      </c>
      <c r="AJ21" s="92" t="s">
        <v>15</v>
      </c>
      <c r="AK21" s="92" t="s">
        <v>17</v>
      </c>
      <c r="AL21" s="91" t="s">
        <v>19</v>
      </c>
      <c r="AM21" s="92" t="s">
        <v>21</v>
      </c>
      <c r="AN21" s="92" t="s">
        <v>23</v>
      </c>
      <c r="AO21" s="91" t="s">
        <v>169</v>
      </c>
      <c r="AP21" s="92" t="s">
        <v>170</v>
      </c>
      <c r="AQ21" s="92" t="s">
        <v>171</v>
      </c>
      <c r="AR21" s="91" t="s">
        <v>172</v>
      </c>
      <c r="AS21" s="92" t="s">
        <v>173</v>
      </c>
      <c r="AT21" s="92" t="s">
        <v>174</v>
      </c>
      <c r="AU21" s="91" t="s">
        <v>175</v>
      </c>
      <c r="AV21" s="92" t="s">
        <v>176</v>
      </c>
      <c r="AW21" s="92" t="s">
        <v>177</v>
      </c>
      <c r="AX21" s="91" t="s">
        <v>178</v>
      </c>
      <c r="AY21" s="92" t="s">
        <v>179</v>
      </c>
      <c r="AZ21" s="92" t="s">
        <v>180</v>
      </c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</row>
    <row r="22" spans="1:75" s="7" customFormat="1" ht="23.25" customHeight="1" x14ac:dyDescent="0.2">
      <c r="A22" s="25" t="s">
        <v>28</v>
      </c>
      <c r="B22" s="4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40"/>
      <c r="AA22" s="97" t="s">
        <v>183</v>
      </c>
      <c r="AB22" s="93"/>
      <c r="AC22" s="88" t="s">
        <v>131</v>
      </c>
      <c r="AD22" s="89" t="s">
        <v>133</v>
      </c>
      <c r="AE22" s="89" t="s">
        <v>135</v>
      </c>
      <c r="AF22" s="88" t="s">
        <v>137</v>
      </c>
      <c r="AG22" s="89" t="s">
        <v>156</v>
      </c>
      <c r="AH22" s="89" t="s">
        <v>10</v>
      </c>
      <c r="AI22" s="88" t="s">
        <v>12</v>
      </c>
      <c r="AJ22" s="89" t="s">
        <v>14</v>
      </c>
      <c r="AK22" s="89" t="s">
        <v>16</v>
      </c>
      <c r="AL22" s="88" t="s">
        <v>18</v>
      </c>
      <c r="AM22" s="89" t="s">
        <v>20</v>
      </c>
      <c r="AN22" s="89" t="s">
        <v>22</v>
      </c>
      <c r="AO22" s="88" t="s">
        <v>157</v>
      </c>
      <c r="AP22" s="89" t="s">
        <v>158</v>
      </c>
      <c r="AQ22" s="89" t="s">
        <v>159</v>
      </c>
      <c r="AR22" s="88" t="s">
        <v>160</v>
      </c>
      <c r="AS22" s="89" t="s">
        <v>161</v>
      </c>
      <c r="AT22" s="89" t="s">
        <v>162</v>
      </c>
      <c r="AU22" s="88" t="s">
        <v>163</v>
      </c>
      <c r="AV22" s="89" t="s">
        <v>164</v>
      </c>
      <c r="AW22" s="89" t="s">
        <v>165</v>
      </c>
      <c r="AX22" s="88" t="s">
        <v>166</v>
      </c>
      <c r="AY22" s="89" t="s">
        <v>167</v>
      </c>
      <c r="AZ22" s="89" t="s">
        <v>168</v>
      </c>
    </row>
    <row r="23" spans="1:75" s="7" customFormat="1" ht="23.25" customHeight="1" x14ac:dyDescent="0.2">
      <c r="A23" s="25" t="s">
        <v>24</v>
      </c>
      <c r="B23" s="41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40"/>
      <c r="AA23" s="98"/>
      <c r="AB23" s="20"/>
      <c r="AC23" s="41" t="str">
        <f>B86</f>
        <v>-</v>
      </c>
      <c r="AD23" s="41" t="str">
        <f t="shared" ref="AD23" si="3">C86</f>
        <v>-</v>
      </c>
      <c r="AE23" s="41" t="str">
        <f t="shared" ref="AE23" si="4">D86</f>
        <v>-</v>
      </c>
      <c r="AF23" s="41" t="str">
        <f t="shared" ref="AF23" si="5">E86</f>
        <v>-</v>
      </c>
      <c r="AG23" s="41" t="str">
        <f t="shared" ref="AG23" si="6">F86</f>
        <v>-</v>
      </c>
      <c r="AH23" s="41" t="str">
        <f t="shared" ref="AH23" si="7">G86</f>
        <v>-</v>
      </c>
      <c r="AI23" s="41" t="str">
        <f t="shared" ref="AI23" si="8">H86</f>
        <v>-</v>
      </c>
      <c r="AJ23" s="41" t="str">
        <f t="shared" ref="AJ23" si="9">I86</f>
        <v>-</v>
      </c>
      <c r="AK23" s="41" t="str">
        <f t="shared" ref="AK23" si="10">J86</f>
        <v>-</v>
      </c>
      <c r="AL23" s="41" t="str">
        <f t="shared" ref="AL23" si="11">K86</f>
        <v>-</v>
      </c>
      <c r="AM23" s="41" t="str">
        <f t="shared" ref="AM23" si="12">L86</f>
        <v>-</v>
      </c>
      <c r="AN23" s="41" t="str">
        <f t="shared" ref="AN23" si="13">M86</f>
        <v>-</v>
      </c>
      <c r="AO23" s="41" t="str">
        <f t="shared" ref="AO23" si="14">N86</f>
        <v>-</v>
      </c>
      <c r="AP23" s="41" t="str">
        <f t="shared" ref="AP23" si="15">O86</f>
        <v>-</v>
      </c>
      <c r="AQ23" s="41" t="str">
        <f t="shared" ref="AQ23" si="16">P86</f>
        <v>-</v>
      </c>
      <c r="AR23" s="41" t="str">
        <f t="shared" ref="AR23" si="17">Q86</f>
        <v>-</v>
      </c>
      <c r="AS23" s="41" t="str">
        <f t="shared" ref="AS23" si="18">R86</f>
        <v>-</v>
      </c>
      <c r="AT23" s="41" t="str">
        <f t="shared" ref="AT23" si="19">S86</f>
        <v>-</v>
      </c>
      <c r="AU23" s="41" t="str">
        <f t="shared" ref="AU23" si="20">T86</f>
        <v>-</v>
      </c>
      <c r="AV23" s="41" t="str">
        <f t="shared" ref="AV23" si="21">U86</f>
        <v>-</v>
      </c>
      <c r="AW23" s="41" t="str">
        <f t="shared" ref="AW23" si="22">V86</f>
        <v>-</v>
      </c>
      <c r="AX23" s="41" t="str">
        <f t="shared" ref="AX23" si="23">W86</f>
        <v>-</v>
      </c>
      <c r="AY23" s="41" t="str">
        <f t="shared" ref="AY23" si="24">X86</f>
        <v>-</v>
      </c>
      <c r="AZ23" s="41" t="str">
        <f t="shared" ref="AZ23" si="25">Y86</f>
        <v>-</v>
      </c>
    </row>
    <row r="24" spans="1:75" s="7" customFormat="1" ht="23.25" customHeight="1" x14ac:dyDescent="0.2">
      <c r="A24" s="25" t="s">
        <v>25</v>
      </c>
      <c r="B24" s="41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40"/>
      <c r="AA24" s="98"/>
      <c r="AB24" s="20"/>
      <c r="AC24" s="41">
        <f>B87</f>
        <v>0</v>
      </c>
      <c r="AD24" s="39">
        <f t="shared" ref="AD24" si="26">C87</f>
        <v>0</v>
      </c>
      <c r="AE24" s="41">
        <f t="shared" ref="AE24" si="27">D87</f>
        <v>0</v>
      </c>
      <c r="AF24" s="41">
        <f t="shared" ref="AF24" si="28">E87</f>
        <v>0</v>
      </c>
      <c r="AG24" s="39">
        <f t="shared" ref="AG24" si="29">F87</f>
        <v>0</v>
      </c>
      <c r="AH24" s="39">
        <f t="shared" ref="AH24" si="30">G87</f>
        <v>0</v>
      </c>
      <c r="AI24" s="41">
        <f t="shared" ref="AI24" si="31">H87</f>
        <v>0</v>
      </c>
      <c r="AJ24" s="39">
        <f t="shared" ref="AJ24" si="32">I87</f>
        <v>0</v>
      </c>
      <c r="AK24" s="39">
        <f t="shared" ref="AK24" si="33">J87</f>
        <v>0</v>
      </c>
      <c r="AL24" s="41">
        <f t="shared" ref="AL24" si="34">K87</f>
        <v>0</v>
      </c>
      <c r="AM24" s="39">
        <f t="shared" ref="AM24" si="35">L87</f>
        <v>0</v>
      </c>
      <c r="AN24" s="39">
        <f t="shared" ref="AN24" si="36">M87</f>
        <v>0</v>
      </c>
      <c r="AO24" s="41">
        <f t="shared" ref="AO24" si="37">N87</f>
        <v>0</v>
      </c>
      <c r="AP24" s="39">
        <f t="shared" ref="AP24" si="38">O87</f>
        <v>0</v>
      </c>
      <c r="AQ24" s="39">
        <f t="shared" ref="AQ24" si="39">P87</f>
        <v>0</v>
      </c>
      <c r="AR24" s="41">
        <f t="shared" ref="AR24" si="40">Q87</f>
        <v>0</v>
      </c>
      <c r="AS24" s="39">
        <f t="shared" ref="AS24" si="41">R87</f>
        <v>0</v>
      </c>
      <c r="AT24" s="39">
        <f t="shared" ref="AT24" si="42">S87</f>
        <v>0</v>
      </c>
      <c r="AU24" s="41">
        <f t="shared" ref="AU24" si="43">T87</f>
        <v>0</v>
      </c>
      <c r="AV24" s="39">
        <f t="shared" ref="AV24" si="44">U87</f>
        <v>0</v>
      </c>
      <c r="AW24" s="39">
        <f t="shared" ref="AW24" si="45">V87</f>
        <v>0</v>
      </c>
      <c r="AX24" s="41">
        <f t="shared" ref="AX24" si="46">W87</f>
        <v>0</v>
      </c>
      <c r="AY24" s="39">
        <f t="shared" ref="AY24" si="47">X87</f>
        <v>0</v>
      </c>
      <c r="AZ24" s="39">
        <f t="shared" ref="AZ24" si="48">Y87</f>
        <v>0</v>
      </c>
    </row>
    <row r="25" spans="1:75" s="7" customFormat="1" ht="23.25" customHeight="1" x14ac:dyDescent="0.2">
      <c r="A25" s="27" t="s">
        <v>26</v>
      </c>
      <c r="B25" s="41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40"/>
      <c r="AA25" s="98"/>
      <c r="AB25" s="20"/>
      <c r="AC25" s="88" t="s">
        <v>132</v>
      </c>
      <c r="AD25" s="89" t="s">
        <v>134</v>
      </c>
      <c r="AE25" s="89" t="s">
        <v>136</v>
      </c>
      <c r="AF25" s="88" t="s">
        <v>138</v>
      </c>
      <c r="AG25" s="89" t="s">
        <v>9</v>
      </c>
      <c r="AH25" s="89" t="s">
        <v>11</v>
      </c>
      <c r="AI25" s="88" t="s">
        <v>13</v>
      </c>
      <c r="AJ25" s="89" t="s">
        <v>15</v>
      </c>
      <c r="AK25" s="89" t="s">
        <v>17</v>
      </c>
      <c r="AL25" s="88" t="s">
        <v>19</v>
      </c>
      <c r="AM25" s="89" t="s">
        <v>21</v>
      </c>
      <c r="AN25" s="89" t="s">
        <v>23</v>
      </c>
      <c r="AO25" s="88" t="s">
        <v>169</v>
      </c>
      <c r="AP25" s="89" t="s">
        <v>170</v>
      </c>
      <c r="AQ25" s="89" t="s">
        <v>171</v>
      </c>
      <c r="AR25" s="88" t="s">
        <v>172</v>
      </c>
      <c r="AS25" s="89" t="s">
        <v>173</v>
      </c>
      <c r="AT25" s="89" t="s">
        <v>174</v>
      </c>
      <c r="AU25" s="88" t="s">
        <v>175</v>
      </c>
      <c r="AV25" s="89" t="s">
        <v>176</v>
      </c>
      <c r="AW25" s="89" t="s">
        <v>177</v>
      </c>
      <c r="AX25" s="88" t="s">
        <v>178</v>
      </c>
      <c r="AY25" s="89" t="s">
        <v>179</v>
      </c>
      <c r="AZ25" s="89" t="s">
        <v>180</v>
      </c>
    </row>
    <row r="26" spans="1:75" s="7" customFormat="1" ht="23.25" customHeight="1" x14ac:dyDescent="0.2">
      <c r="A26" s="25" t="s">
        <v>27</v>
      </c>
      <c r="B26" s="41"/>
      <c r="C26" s="39"/>
      <c r="D26" s="39"/>
      <c r="E26" s="41"/>
      <c r="F26" s="39"/>
      <c r="G26" s="39"/>
      <c r="H26" s="41"/>
      <c r="I26" s="39"/>
      <c r="J26" s="39"/>
      <c r="K26" s="41"/>
      <c r="L26" s="39"/>
      <c r="M26" s="39"/>
      <c r="N26" s="41"/>
      <c r="O26" s="39"/>
      <c r="P26" s="39"/>
      <c r="Q26" s="41"/>
      <c r="R26" s="39"/>
      <c r="S26" s="39"/>
      <c r="T26" s="41"/>
      <c r="U26" s="39"/>
      <c r="V26" s="39"/>
      <c r="W26" s="41"/>
      <c r="X26" s="39"/>
      <c r="Y26" s="39"/>
    </row>
    <row r="27" spans="1:75" s="6" customFormat="1" ht="20.25" x14ac:dyDescent="0.2">
      <c r="A27" s="85" t="s">
        <v>142</v>
      </c>
      <c r="B27" s="21" t="s">
        <v>0</v>
      </c>
      <c r="C27" s="12" t="s">
        <v>1</v>
      </c>
      <c r="D27" s="12" t="s">
        <v>2</v>
      </c>
      <c r="E27" s="12" t="s">
        <v>3</v>
      </c>
      <c r="F27" s="12" t="s">
        <v>4</v>
      </c>
      <c r="G27" s="12" t="s">
        <v>5</v>
      </c>
      <c r="H27" s="12" t="s">
        <v>6</v>
      </c>
      <c r="I27" s="12" t="s">
        <v>7</v>
      </c>
      <c r="J27" s="12" t="s">
        <v>8</v>
      </c>
      <c r="K27" s="12" t="s">
        <v>9</v>
      </c>
      <c r="L27" s="12" t="s">
        <v>10</v>
      </c>
      <c r="M27" s="12" t="s">
        <v>11</v>
      </c>
      <c r="N27" s="12" t="s">
        <v>12</v>
      </c>
      <c r="O27" s="12" t="s">
        <v>13</v>
      </c>
      <c r="P27" s="12" t="s">
        <v>14</v>
      </c>
      <c r="Q27" s="12" t="s">
        <v>15</v>
      </c>
      <c r="R27" s="12" t="s">
        <v>16</v>
      </c>
      <c r="S27" s="12" t="s">
        <v>17</v>
      </c>
      <c r="T27" s="12" t="s">
        <v>18</v>
      </c>
      <c r="U27" s="12" t="s">
        <v>19</v>
      </c>
      <c r="V27" s="12" t="s">
        <v>20</v>
      </c>
      <c r="W27" s="12" t="s">
        <v>21</v>
      </c>
      <c r="X27" s="12" t="s">
        <v>22</v>
      </c>
      <c r="Y27" s="13" t="s">
        <v>23</v>
      </c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</row>
    <row r="28" spans="1:75" s="7" customFormat="1" ht="23.25" customHeight="1" x14ac:dyDescent="0.2">
      <c r="A28" s="25" t="s">
        <v>28</v>
      </c>
      <c r="B28" s="41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40"/>
    </row>
    <row r="29" spans="1:75" s="7" customFormat="1" ht="23.25" customHeight="1" x14ac:dyDescent="0.2">
      <c r="A29" s="25" t="s">
        <v>24</v>
      </c>
      <c r="B29" s="41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40"/>
    </row>
    <row r="30" spans="1:75" s="7" customFormat="1" ht="23.25" customHeight="1" x14ac:dyDescent="0.2">
      <c r="A30" s="25" t="s">
        <v>25</v>
      </c>
      <c r="B30" s="41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40"/>
    </row>
    <row r="31" spans="1:75" s="7" customFormat="1" ht="23.25" customHeight="1" x14ac:dyDescent="0.2">
      <c r="A31" s="27" t="s">
        <v>26</v>
      </c>
      <c r="B31" s="41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40"/>
    </row>
    <row r="32" spans="1:75" s="7" customFormat="1" ht="23.25" customHeight="1" x14ac:dyDescent="0.2">
      <c r="A32" s="25" t="s">
        <v>27</v>
      </c>
      <c r="B32" s="41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40"/>
    </row>
    <row r="33" spans="1:75" s="6" customFormat="1" ht="20.25" x14ac:dyDescent="0.2">
      <c r="A33" s="85" t="s">
        <v>143</v>
      </c>
      <c r="B33" s="21" t="s">
        <v>0</v>
      </c>
      <c r="C33" s="12" t="s">
        <v>1</v>
      </c>
      <c r="D33" s="12" t="s">
        <v>2</v>
      </c>
      <c r="E33" s="12" t="s">
        <v>3</v>
      </c>
      <c r="F33" s="12" t="s">
        <v>4</v>
      </c>
      <c r="G33" s="12" t="s">
        <v>5</v>
      </c>
      <c r="H33" s="12" t="s">
        <v>6</v>
      </c>
      <c r="I33" s="12" t="s">
        <v>7</v>
      </c>
      <c r="J33" s="12" t="s">
        <v>8</v>
      </c>
      <c r="K33" s="12" t="s">
        <v>9</v>
      </c>
      <c r="L33" s="12" t="s">
        <v>10</v>
      </c>
      <c r="M33" s="12" t="s">
        <v>11</v>
      </c>
      <c r="N33" s="12" t="s">
        <v>12</v>
      </c>
      <c r="O33" s="12" t="s">
        <v>13</v>
      </c>
      <c r="P33" s="12" t="s">
        <v>14</v>
      </c>
      <c r="Q33" s="12" t="s">
        <v>15</v>
      </c>
      <c r="R33" s="12" t="s">
        <v>16</v>
      </c>
      <c r="S33" s="12" t="s">
        <v>17</v>
      </c>
      <c r="T33" s="12" t="s">
        <v>18</v>
      </c>
      <c r="U33" s="12" t="s">
        <v>19</v>
      </c>
      <c r="V33" s="12" t="s">
        <v>20</v>
      </c>
      <c r="W33" s="12" t="s">
        <v>21</v>
      </c>
      <c r="X33" s="12" t="s">
        <v>22</v>
      </c>
      <c r="Y33" s="13" t="s">
        <v>23</v>
      </c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</row>
    <row r="34" spans="1:75" s="7" customFormat="1" ht="23.25" customHeight="1" x14ac:dyDescent="0.2">
      <c r="A34" s="25" t="s">
        <v>28</v>
      </c>
      <c r="B34" s="41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40"/>
    </row>
    <row r="35" spans="1:75" s="7" customFormat="1" ht="23.25" customHeight="1" x14ac:dyDescent="0.2">
      <c r="A35" s="25" t="s">
        <v>24</v>
      </c>
      <c r="B35" s="41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40"/>
    </row>
    <row r="36" spans="1:75" s="7" customFormat="1" ht="23.25" customHeight="1" x14ac:dyDescent="0.2">
      <c r="A36" s="25" t="s">
        <v>25</v>
      </c>
      <c r="B36" s="41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40"/>
    </row>
    <row r="37" spans="1:75" s="7" customFormat="1" ht="23.25" customHeight="1" x14ac:dyDescent="0.2">
      <c r="A37" s="27" t="s">
        <v>26</v>
      </c>
      <c r="B37" s="41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40"/>
    </row>
    <row r="38" spans="1:75" s="7" customFormat="1" ht="23.25" customHeight="1" x14ac:dyDescent="0.2">
      <c r="A38" s="25" t="s">
        <v>27</v>
      </c>
      <c r="B38" s="41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40"/>
    </row>
    <row r="39" spans="1:75" s="6" customFormat="1" ht="20.25" x14ac:dyDescent="0.2">
      <c r="A39" s="85" t="s">
        <v>144</v>
      </c>
      <c r="B39" s="21" t="s">
        <v>0</v>
      </c>
      <c r="C39" s="12" t="s">
        <v>1</v>
      </c>
      <c r="D39" s="12" t="s">
        <v>2</v>
      </c>
      <c r="E39" s="12" t="s">
        <v>3</v>
      </c>
      <c r="F39" s="12" t="s">
        <v>4</v>
      </c>
      <c r="G39" s="12" t="s">
        <v>5</v>
      </c>
      <c r="H39" s="12" t="s">
        <v>6</v>
      </c>
      <c r="I39" s="12" t="s">
        <v>7</v>
      </c>
      <c r="J39" s="12" t="s">
        <v>8</v>
      </c>
      <c r="K39" s="12" t="s">
        <v>9</v>
      </c>
      <c r="L39" s="12" t="s">
        <v>10</v>
      </c>
      <c r="M39" s="12" t="s">
        <v>11</v>
      </c>
      <c r="N39" s="12" t="s">
        <v>12</v>
      </c>
      <c r="O39" s="12" t="s">
        <v>13</v>
      </c>
      <c r="P39" s="12" t="s">
        <v>14</v>
      </c>
      <c r="Q39" s="12" t="s">
        <v>15</v>
      </c>
      <c r="R39" s="12" t="s">
        <v>16</v>
      </c>
      <c r="S39" s="12" t="s">
        <v>17</v>
      </c>
      <c r="T39" s="12" t="s">
        <v>18</v>
      </c>
      <c r="U39" s="12" t="s">
        <v>19</v>
      </c>
      <c r="V39" s="12" t="s">
        <v>20</v>
      </c>
      <c r="W39" s="12" t="s">
        <v>21</v>
      </c>
      <c r="X39" s="12" t="s">
        <v>22</v>
      </c>
      <c r="Y39" s="13" t="s">
        <v>23</v>
      </c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</row>
    <row r="40" spans="1:75" s="7" customFormat="1" ht="23.25" customHeight="1" x14ac:dyDescent="0.2">
      <c r="A40" s="25" t="s">
        <v>28</v>
      </c>
      <c r="B40" s="41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40"/>
    </row>
    <row r="41" spans="1:75" s="7" customFormat="1" ht="23.25" customHeight="1" x14ac:dyDescent="0.2">
      <c r="A41" s="25" t="s">
        <v>24</v>
      </c>
      <c r="B41" s="41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40"/>
    </row>
    <row r="42" spans="1:75" s="7" customFormat="1" ht="23.25" customHeight="1" x14ac:dyDescent="0.2">
      <c r="A42" s="25" t="s">
        <v>25</v>
      </c>
      <c r="B42" s="41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40"/>
    </row>
    <row r="43" spans="1:75" s="7" customFormat="1" ht="23.25" customHeight="1" x14ac:dyDescent="0.2">
      <c r="A43" s="27" t="s">
        <v>26</v>
      </c>
      <c r="B43" s="41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40"/>
    </row>
    <row r="44" spans="1:75" s="7" customFormat="1" ht="23.25" customHeight="1" x14ac:dyDescent="0.2">
      <c r="A44" s="25" t="s">
        <v>27</v>
      </c>
      <c r="B44" s="41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40"/>
    </row>
    <row r="45" spans="1:75" s="6" customFormat="1" ht="20.25" x14ac:dyDescent="0.2">
      <c r="A45" s="85" t="s">
        <v>145</v>
      </c>
      <c r="B45" s="21" t="s">
        <v>0</v>
      </c>
      <c r="C45" s="12" t="s">
        <v>1</v>
      </c>
      <c r="D45" s="12" t="s">
        <v>2</v>
      </c>
      <c r="E45" s="12" t="s">
        <v>3</v>
      </c>
      <c r="F45" s="12" t="s">
        <v>4</v>
      </c>
      <c r="G45" s="12" t="s">
        <v>5</v>
      </c>
      <c r="H45" s="12" t="s">
        <v>6</v>
      </c>
      <c r="I45" s="12" t="s">
        <v>7</v>
      </c>
      <c r="J45" s="12" t="s">
        <v>8</v>
      </c>
      <c r="K45" s="12" t="s">
        <v>9</v>
      </c>
      <c r="L45" s="12" t="s">
        <v>10</v>
      </c>
      <c r="M45" s="12" t="s">
        <v>11</v>
      </c>
      <c r="N45" s="12" t="s">
        <v>12</v>
      </c>
      <c r="O45" s="12" t="s">
        <v>13</v>
      </c>
      <c r="P45" s="12" t="s">
        <v>14</v>
      </c>
      <c r="Q45" s="12" t="s">
        <v>15</v>
      </c>
      <c r="R45" s="12" t="s">
        <v>16</v>
      </c>
      <c r="S45" s="12" t="s">
        <v>17</v>
      </c>
      <c r="T45" s="12" t="s">
        <v>18</v>
      </c>
      <c r="U45" s="12" t="s">
        <v>19</v>
      </c>
      <c r="V45" s="12" t="s">
        <v>20</v>
      </c>
      <c r="W45" s="12" t="s">
        <v>21</v>
      </c>
      <c r="X45" s="12" t="s">
        <v>22</v>
      </c>
      <c r="Y45" s="13" t="s">
        <v>23</v>
      </c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</row>
    <row r="46" spans="1:75" s="7" customFormat="1" ht="23.25" customHeight="1" x14ac:dyDescent="0.2">
      <c r="A46" s="25" t="s">
        <v>28</v>
      </c>
      <c r="B46" s="41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40"/>
    </row>
    <row r="47" spans="1:75" s="7" customFormat="1" ht="23.25" customHeight="1" x14ac:dyDescent="0.2">
      <c r="A47" s="25" t="s">
        <v>24</v>
      </c>
      <c r="B47" s="41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40"/>
    </row>
    <row r="48" spans="1:75" s="7" customFormat="1" ht="23.25" customHeight="1" x14ac:dyDescent="0.2">
      <c r="A48" s="25" t="s">
        <v>25</v>
      </c>
      <c r="B48" s="41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40"/>
    </row>
    <row r="49" spans="1:75" s="7" customFormat="1" ht="23.25" customHeight="1" x14ac:dyDescent="0.2">
      <c r="A49" s="27" t="s">
        <v>26</v>
      </c>
      <c r="B49" s="41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40"/>
    </row>
    <row r="50" spans="1:75" s="7" customFormat="1" ht="23.25" customHeight="1" x14ac:dyDescent="0.2">
      <c r="A50" s="25" t="s">
        <v>27</v>
      </c>
      <c r="B50" s="41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40"/>
    </row>
    <row r="51" spans="1:75" s="6" customFormat="1" ht="20.25" x14ac:dyDescent="0.2">
      <c r="A51" s="85" t="s">
        <v>146</v>
      </c>
      <c r="B51" s="21" t="s">
        <v>0</v>
      </c>
      <c r="C51" s="12" t="s">
        <v>1</v>
      </c>
      <c r="D51" s="12" t="s">
        <v>2</v>
      </c>
      <c r="E51" s="12" t="s">
        <v>3</v>
      </c>
      <c r="F51" s="12" t="s">
        <v>4</v>
      </c>
      <c r="G51" s="12" t="s">
        <v>5</v>
      </c>
      <c r="H51" s="12" t="s">
        <v>6</v>
      </c>
      <c r="I51" s="12" t="s">
        <v>7</v>
      </c>
      <c r="J51" s="12" t="s">
        <v>8</v>
      </c>
      <c r="K51" s="12" t="s">
        <v>9</v>
      </c>
      <c r="L51" s="12" t="s">
        <v>10</v>
      </c>
      <c r="M51" s="12" t="s">
        <v>11</v>
      </c>
      <c r="N51" s="12" t="s">
        <v>12</v>
      </c>
      <c r="O51" s="12" t="s">
        <v>13</v>
      </c>
      <c r="P51" s="12" t="s">
        <v>14</v>
      </c>
      <c r="Q51" s="12" t="s">
        <v>15</v>
      </c>
      <c r="R51" s="12" t="s">
        <v>16</v>
      </c>
      <c r="S51" s="12" t="s">
        <v>17</v>
      </c>
      <c r="T51" s="12" t="s">
        <v>18</v>
      </c>
      <c r="U51" s="12" t="s">
        <v>19</v>
      </c>
      <c r="V51" s="12" t="s">
        <v>20</v>
      </c>
      <c r="W51" s="12" t="s">
        <v>21</v>
      </c>
      <c r="X51" s="12" t="s">
        <v>22</v>
      </c>
      <c r="Y51" s="13" t="s">
        <v>23</v>
      </c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</row>
    <row r="52" spans="1:75" s="7" customFormat="1" ht="23.25" customHeight="1" x14ac:dyDescent="0.2">
      <c r="A52" s="25" t="s">
        <v>28</v>
      </c>
      <c r="B52" s="41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40"/>
    </row>
    <row r="53" spans="1:75" s="7" customFormat="1" ht="23.25" customHeight="1" x14ac:dyDescent="0.2">
      <c r="A53" s="25" t="s">
        <v>24</v>
      </c>
      <c r="B53" s="41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40"/>
    </row>
    <row r="54" spans="1:75" s="7" customFormat="1" ht="23.25" customHeight="1" x14ac:dyDescent="0.2">
      <c r="A54" s="25" t="s">
        <v>25</v>
      </c>
      <c r="B54" s="41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40"/>
    </row>
    <row r="55" spans="1:75" s="7" customFormat="1" ht="23.25" customHeight="1" x14ac:dyDescent="0.2">
      <c r="A55" s="27" t="s">
        <v>26</v>
      </c>
      <c r="B55" s="41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40"/>
    </row>
    <row r="56" spans="1:75" s="7" customFormat="1" ht="23.25" customHeight="1" x14ac:dyDescent="0.2">
      <c r="A56" s="25" t="s">
        <v>27</v>
      </c>
      <c r="B56" s="41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40"/>
    </row>
    <row r="57" spans="1:75" s="6" customFormat="1" ht="20.25" x14ac:dyDescent="0.2">
      <c r="A57" s="85" t="s">
        <v>147</v>
      </c>
      <c r="B57" s="21" t="s">
        <v>0</v>
      </c>
      <c r="C57" s="12" t="s">
        <v>1</v>
      </c>
      <c r="D57" s="12" t="s">
        <v>2</v>
      </c>
      <c r="E57" s="12" t="s">
        <v>3</v>
      </c>
      <c r="F57" s="12" t="s">
        <v>4</v>
      </c>
      <c r="G57" s="12" t="s">
        <v>5</v>
      </c>
      <c r="H57" s="12" t="s">
        <v>6</v>
      </c>
      <c r="I57" s="12" t="s">
        <v>7</v>
      </c>
      <c r="J57" s="12" t="s">
        <v>8</v>
      </c>
      <c r="K57" s="12" t="s">
        <v>9</v>
      </c>
      <c r="L57" s="12" t="s">
        <v>10</v>
      </c>
      <c r="M57" s="12" t="s">
        <v>11</v>
      </c>
      <c r="N57" s="12" t="s">
        <v>12</v>
      </c>
      <c r="O57" s="12" t="s">
        <v>13</v>
      </c>
      <c r="P57" s="12" t="s">
        <v>14</v>
      </c>
      <c r="Q57" s="12" t="s">
        <v>15</v>
      </c>
      <c r="R57" s="12" t="s">
        <v>16</v>
      </c>
      <c r="S57" s="12" t="s">
        <v>17</v>
      </c>
      <c r="T57" s="12" t="s">
        <v>18</v>
      </c>
      <c r="U57" s="12" t="s">
        <v>19</v>
      </c>
      <c r="V57" s="12" t="s">
        <v>20</v>
      </c>
      <c r="W57" s="12" t="s">
        <v>21</v>
      </c>
      <c r="X57" s="12" t="s">
        <v>22</v>
      </c>
      <c r="Y57" s="13" t="s">
        <v>23</v>
      </c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</row>
    <row r="58" spans="1:75" s="7" customFormat="1" ht="23.25" customHeight="1" x14ac:dyDescent="0.2">
      <c r="A58" s="25" t="s">
        <v>28</v>
      </c>
      <c r="B58" s="41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40"/>
    </row>
    <row r="59" spans="1:75" s="7" customFormat="1" ht="23.25" customHeight="1" x14ac:dyDescent="0.2">
      <c r="A59" s="25" t="s">
        <v>24</v>
      </c>
      <c r="B59" s="41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40"/>
    </row>
    <row r="60" spans="1:75" s="7" customFormat="1" ht="23.25" customHeight="1" x14ac:dyDescent="0.2">
      <c r="A60" s="25" t="s">
        <v>25</v>
      </c>
      <c r="B60" s="41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40"/>
    </row>
    <row r="61" spans="1:75" s="7" customFormat="1" ht="23.25" customHeight="1" x14ac:dyDescent="0.2">
      <c r="A61" s="27" t="s">
        <v>26</v>
      </c>
      <c r="B61" s="41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</row>
    <row r="62" spans="1:75" s="7" customFormat="1" ht="23.25" customHeight="1" x14ac:dyDescent="0.2">
      <c r="A62" s="25" t="s">
        <v>27</v>
      </c>
      <c r="B62" s="41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</row>
    <row r="63" spans="1:75" s="6" customFormat="1" ht="20.25" x14ac:dyDescent="0.2">
      <c r="A63" s="85" t="s">
        <v>148</v>
      </c>
      <c r="B63" s="21" t="s">
        <v>0</v>
      </c>
      <c r="C63" s="12" t="s">
        <v>1</v>
      </c>
      <c r="D63" s="12" t="s">
        <v>2</v>
      </c>
      <c r="E63" s="12" t="s">
        <v>3</v>
      </c>
      <c r="F63" s="12" t="s">
        <v>4</v>
      </c>
      <c r="G63" s="12" t="s">
        <v>5</v>
      </c>
      <c r="H63" s="12" t="s">
        <v>6</v>
      </c>
      <c r="I63" s="12" t="s">
        <v>7</v>
      </c>
      <c r="J63" s="12" t="s">
        <v>8</v>
      </c>
      <c r="K63" s="12" t="s">
        <v>9</v>
      </c>
      <c r="L63" s="12" t="s">
        <v>10</v>
      </c>
      <c r="M63" s="12" t="s">
        <v>11</v>
      </c>
      <c r="N63" s="12" t="s">
        <v>12</v>
      </c>
      <c r="O63" s="12" t="s">
        <v>13</v>
      </c>
      <c r="P63" s="12" t="s">
        <v>14</v>
      </c>
      <c r="Q63" s="12" t="s">
        <v>15</v>
      </c>
      <c r="R63" s="12" t="s">
        <v>16</v>
      </c>
      <c r="S63" s="12" t="s">
        <v>17</v>
      </c>
      <c r="T63" s="12" t="s">
        <v>18</v>
      </c>
      <c r="U63" s="12" t="s">
        <v>19</v>
      </c>
      <c r="V63" s="12" t="s">
        <v>20</v>
      </c>
      <c r="W63" s="12" t="s">
        <v>21</v>
      </c>
      <c r="X63" s="12" t="s">
        <v>22</v>
      </c>
      <c r="Y63" s="13" t="s">
        <v>23</v>
      </c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</row>
    <row r="64" spans="1:75" s="7" customFormat="1" ht="23.25" customHeight="1" x14ac:dyDescent="0.2">
      <c r="A64" s="25" t="s">
        <v>28</v>
      </c>
      <c r="B64" s="41"/>
      <c r="C64" s="39"/>
      <c r="D64" s="39"/>
      <c r="E64" s="39"/>
      <c r="F64" s="41"/>
      <c r="G64" s="39"/>
      <c r="H64" s="39"/>
      <c r="I64" s="39"/>
      <c r="J64" s="41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</row>
    <row r="65" spans="1:75" s="7" customFormat="1" ht="23.25" customHeight="1" x14ac:dyDescent="0.2">
      <c r="A65" s="25" t="s">
        <v>24</v>
      </c>
      <c r="B65" s="42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4"/>
    </row>
    <row r="66" spans="1:75" s="7" customFormat="1" ht="23.25" customHeight="1" x14ac:dyDescent="0.2">
      <c r="A66" s="25" t="s">
        <v>25</v>
      </c>
      <c r="B66" s="41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</row>
    <row r="67" spans="1:75" s="7" customFormat="1" ht="23.25" customHeight="1" x14ac:dyDescent="0.2">
      <c r="A67" s="27" t="s">
        <v>26</v>
      </c>
      <c r="B67" s="45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7"/>
    </row>
    <row r="68" spans="1:75" s="7" customFormat="1" ht="23.25" customHeight="1" x14ac:dyDescent="0.2">
      <c r="A68" s="28" t="s">
        <v>27</v>
      </c>
      <c r="B68" s="48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50"/>
    </row>
    <row r="69" spans="1:75" s="6" customFormat="1" ht="20.25" x14ac:dyDescent="0.2">
      <c r="A69" s="85" t="s">
        <v>149</v>
      </c>
      <c r="B69" s="21" t="s">
        <v>0</v>
      </c>
      <c r="C69" s="12" t="s">
        <v>1</v>
      </c>
      <c r="D69" s="12" t="s">
        <v>2</v>
      </c>
      <c r="E69" s="12" t="s">
        <v>3</v>
      </c>
      <c r="F69" s="12" t="s">
        <v>4</v>
      </c>
      <c r="G69" s="12" t="s">
        <v>5</v>
      </c>
      <c r="H69" s="12" t="s">
        <v>6</v>
      </c>
      <c r="I69" s="12" t="s">
        <v>7</v>
      </c>
      <c r="J69" s="12" t="s">
        <v>8</v>
      </c>
      <c r="K69" s="12" t="s">
        <v>9</v>
      </c>
      <c r="L69" s="12" t="s">
        <v>10</v>
      </c>
      <c r="M69" s="12" t="s">
        <v>11</v>
      </c>
      <c r="N69" s="12" t="s">
        <v>12</v>
      </c>
      <c r="O69" s="12" t="s">
        <v>13</v>
      </c>
      <c r="P69" s="12" t="s">
        <v>14</v>
      </c>
      <c r="Q69" s="12" t="s">
        <v>15</v>
      </c>
      <c r="R69" s="12" t="s">
        <v>16</v>
      </c>
      <c r="S69" s="12" t="s">
        <v>17</v>
      </c>
      <c r="T69" s="12" t="s">
        <v>18</v>
      </c>
      <c r="U69" s="12" t="s">
        <v>19</v>
      </c>
      <c r="V69" s="12" t="s">
        <v>20</v>
      </c>
      <c r="W69" s="12" t="s">
        <v>21</v>
      </c>
      <c r="X69" s="12" t="s">
        <v>22</v>
      </c>
      <c r="Y69" s="13" t="s">
        <v>23</v>
      </c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</row>
    <row r="70" spans="1:75" s="7" customFormat="1" ht="23.25" customHeight="1" x14ac:dyDescent="0.2">
      <c r="A70" s="25" t="s">
        <v>28</v>
      </c>
      <c r="B70" s="41"/>
      <c r="C70" s="39"/>
      <c r="D70" s="39"/>
      <c r="E70" s="39"/>
      <c r="F70" s="41"/>
      <c r="G70" s="39"/>
      <c r="H70" s="39"/>
      <c r="I70" s="39"/>
      <c r="J70" s="41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</row>
    <row r="71" spans="1:75" s="7" customFormat="1" ht="23.25" customHeight="1" x14ac:dyDescent="0.2">
      <c r="A71" s="25" t="s">
        <v>24</v>
      </c>
      <c r="B71" s="42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4"/>
    </row>
    <row r="72" spans="1:75" s="7" customFormat="1" ht="23.25" customHeight="1" x14ac:dyDescent="0.2">
      <c r="A72" s="25" t="s">
        <v>25</v>
      </c>
      <c r="B72" s="41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40"/>
    </row>
    <row r="73" spans="1:75" s="7" customFormat="1" ht="23.25" customHeight="1" x14ac:dyDescent="0.2">
      <c r="A73" s="27" t="s">
        <v>26</v>
      </c>
      <c r="B73" s="45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7"/>
    </row>
    <row r="74" spans="1:75" s="7" customFormat="1" ht="23.25" customHeight="1" x14ac:dyDescent="0.2">
      <c r="A74" s="28" t="s">
        <v>27</v>
      </c>
      <c r="B74" s="48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50"/>
    </row>
    <row r="75" spans="1:75" s="6" customFormat="1" ht="20.25" x14ac:dyDescent="0.2">
      <c r="A75" s="85" t="s">
        <v>150</v>
      </c>
      <c r="B75" s="21" t="s">
        <v>0</v>
      </c>
      <c r="C75" s="12" t="s">
        <v>1</v>
      </c>
      <c r="D75" s="12" t="s">
        <v>2</v>
      </c>
      <c r="E75" s="12" t="s">
        <v>3</v>
      </c>
      <c r="F75" s="12" t="s">
        <v>4</v>
      </c>
      <c r="G75" s="12" t="s">
        <v>5</v>
      </c>
      <c r="H75" s="12" t="s">
        <v>6</v>
      </c>
      <c r="I75" s="12" t="s">
        <v>7</v>
      </c>
      <c r="J75" s="12" t="s">
        <v>8</v>
      </c>
      <c r="K75" s="12" t="s">
        <v>9</v>
      </c>
      <c r="L75" s="12" t="s">
        <v>10</v>
      </c>
      <c r="M75" s="12" t="s">
        <v>11</v>
      </c>
      <c r="N75" s="12" t="s">
        <v>12</v>
      </c>
      <c r="O75" s="12" t="s">
        <v>13</v>
      </c>
      <c r="P75" s="12" t="s">
        <v>14</v>
      </c>
      <c r="Q75" s="12" t="s">
        <v>15</v>
      </c>
      <c r="R75" s="12" t="s">
        <v>16</v>
      </c>
      <c r="S75" s="12" t="s">
        <v>17</v>
      </c>
      <c r="T75" s="12" t="s">
        <v>18</v>
      </c>
      <c r="U75" s="12" t="s">
        <v>19</v>
      </c>
      <c r="V75" s="12" t="s">
        <v>20</v>
      </c>
      <c r="W75" s="12" t="s">
        <v>21</v>
      </c>
      <c r="X75" s="12" t="s">
        <v>22</v>
      </c>
      <c r="Y75" s="13" t="s">
        <v>23</v>
      </c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</row>
    <row r="76" spans="1:75" s="7" customFormat="1" ht="23.25" customHeight="1" x14ac:dyDescent="0.2">
      <c r="A76" s="25" t="s">
        <v>28</v>
      </c>
      <c r="B76" s="41"/>
      <c r="C76" s="39"/>
      <c r="D76" s="39"/>
      <c r="E76" s="39"/>
      <c r="F76" s="41"/>
      <c r="G76" s="39"/>
      <c r="H76" s="39"/>
      <c r="I76" s="39"/>
      <c r="J76" s="41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</row>
    <row r="77" spans="1:75" s="7" customFormat="1" ht="23.25" customHeight="1" x14ac:dyDescent="0.2">
      <c r="A77" s="25" t="s">
        <v>24</v>
      </c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4"/>
    </row>
    <row r="78" spans="1:75" s="7" customFormat="1" ht="23.25" customHeight="1" x14ac:dyDescent="0.2">
      <c r="A78" s="25" t="s">
        <v>25</v>
      </c>
      <c r="B78" s="41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40"/>
    </row>
    <row r="79" spans="1:75" s="7" customFormat="1" ht="23.25" customHeight="1" x14ac:dyDescent="0.2">
      <c r="A79" s="27" t="s">
        <v>26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7"/>
    </row>
    <row r="80" spans="1:75" s="7" customFormat="1" ht="23.25" customHeight="1" x14ac:dyDescent="0.2">
      <c r="A80" s="28" t="s">
        <v>27</v>
      </c>
      <c r="B80" s="48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50"/>
    </row>
    <row r="81" spans="1:25" s="7" customFormat="1" ht="23.25" customHeight="1" x14ac:dyDescent="0.2">
      <c r="A81" s="11" t="s">
        <v>31</v>
      </c>
      <c r="B81" s="21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3"/>
    </row>
    <row r="82" spans="1:25" s="7" customFormat="1" ht="23.25" customHeight="1" x14ac:dyDescent="0.2">
      <c r="A82" s="25"/>
      <c r="B82" s="59" t="b">
        <f>IF(COUNTIF(Tabelle1!$B$1:$M$1,Tabelle1!$A$1)&gt;0,INDEX(Verteiler!$A$3:$Y$3,1,MATCH(Tabelle1!$A$1,Tabelle1!$B$1:$M$1,0))&amp;" "&amp;INDEX(Verteiler!$B$3:$Y$3,1,MATCH(Tabelle1!$A$1,Tabelle1!$B$1:$M$1,0)))</f>
        <v>0</v>
      </c>
      <c r="C82" s="58" t="str">
        <f>IF(COUNTIF(Tabelle1!$B$3:$M$3,Tabelle1!$A$3)&gt;0,Verteiler!$A$3&amp;" "&amp;Verteiler!$B$3:$Y$3, "-")</f>
        <v>-</v>
      </c>
      <c r="D82" s="59" t="str">
        <f>IF(COUNTIF(Tabelle1!$B$5:$M$5,Tabelle1!$A$5),"x","-")</f>
        <v>-</v>
      </c>
      <c r="E82" s="59" t="str">
        <f>IF(COUNTIF(Tabelle1!$B$7:$M$7,Tabelle1!$A$7),"x","-")</f>
        <v>-</v>
      </c>
      <c r="F82" s="58" t="str">
        <f>IF(COUNTIF(Tabelle1!$B$9:$M$9,Tabelle1!$A$9),"x","-")</f>
        <v>-</v>
      </c>
      <c r="G82" s="58" t="str">
        <f>IF(COUNTIF(Tabelle1!$B$11:$M$11,Tabelle1!$A$11),"x","-")</f>
        <v>-</v>
      </c>
      <c r="H82" s="59" t="str">
        <f>IF(COUNTIF(Tabelle1!$B$13:$M$13,Tabelle1!$A$13),"x","-")</f>
        <v>-</v>
      </c>
      <c r="I82" s="58" t="str">
        <f>IF(COUNTIF(Tabelle1!$B$15:$M$15,Tabelle1!$A$15),"x","-")</f>
        <v>-</v>
      </c>
      <c r="J82" s="58" t="str">
        <f>IF(COUNTIF(Tabelle1!$B$17:$M$173,Tabelle1!$A$17),"x","-")</f>
        <v>-</v>
      </c>
      <c r="K82" s="59" t="str">
        <f>IF(COUNTIF(Tabelle1!$B$19:$M$19,Tabelle1!$A$19),"x","-")</f>
        <v>-</v>
      </c>
      <c r="L82" s="58" t="str">
        <f>IF(COUNTIF(Tabelle1!$B$21:$M$21,Tabelle1!$A$21),"x","-")</f>
        <v>-</v>
      </c>
      <c r="M82" s="58" t="str">
        <f>IF(COUNTIF(Tabelle1!$B$23:$M$23,Tabelle1!$A$23),"x","-")</f>
        <v>-</v>
      </c>
      <c r="N82" s="59" t="str">
        <f>IF(COUNTIF(Tabelle1!$B$25:$M$25,Tabelle1!$A$25),"x","-")</f>
        <v>-</v>
      </c>
      <c r="O82" s="58" t="str">
        <f>IF(COUNTIF(Tabelle1!$B$27:$M$27,Tabelle1!$A$27),"x","-")</f>
        <v>-</v>
      </c>
      <c r="P82" s="58" t="str">
        <f>IF(COUNTIF(Tabelle1!$B$29:$M$29,Tabelle1!$A$29),"x","-")</f>
        <v>-</v>
      </c>
      <c r="Q82" s="59" t="str">
        <f>IF(COUNTIF(Tabelle1!$B$31:$M$31,Tabelle1!$A$31),"x","-")</f>
        <v>-</v>
      </c>
      <c r="R82" s="58" t="str">
        <f>IF(COUNTIF(Tabelle1!$B$33:$M$33,Tabelle1!$A$33),"x","-")</f>
        <v>-</v>
      </c>
      <c r="S82" s="58" t="str">
        <f>IF(COUNTIF(Tabelle1!$B$35:$M$35,Tabelle1!$A$35),"x","-")</f>
        <v>-</v>
      </c>
      <c r="T82" s="59" t="str">
        <f>IF(COUNTIF(Tabelle1!$B$37:$M$37,Tabelle1!$A$37),"x","-")</f>
        <v>-</v>
      </c>
      <c r="U82" s="58" t="str">
        <f>IF(COUNTIF(Tabelle1!$B$39:$M$39,Tabelle1!$A$39),"x","-")</f>
        <v>-</v>
      </c>
      <c r="V82" s="58" t="str">
        <f>IF(COUNTIF(Tabelle1!$B$41:$M$41,Tabelle1!$A$41),"x","-")</f>
        <v>-</v>
      </c>
      <c r="W82" s="59" t="str">
        <f>IF(COUNTIF(Tabelle1!$B$43:$M$43,Tabelle1!$A$43),"x","-")</f>
        <v>-</v>
      </c>
      <c r="X82" s="58" t="str">
        <f>IF(COUNTIF(Tabelle1!$B$45:$M$45,Tabelle1!$A$45),"x","-")</f>
        <v>-</v>
      </c>
      <c r="Y82" s="58" t="str">
        <f>IF(COUNTIF(Tabelle1!$B$47:$M$47,Tabelle1!$A$47),"x","-")</f>
        <v>-</v>
      </c>
    </row>
    <row r="83" spans="1:25" ht="23.25" customHeight="1" x14ac:dyDescent="0.2">
      <c r="A83" s="25"/>
      <c r="B83" s="60" t="str">
        <f>IF(COUNTIF(Tabelle1!$B$2:$M$2,Tabelle1!$A$2),"x","-")</f>
        <v>-</v>
      </c>
      <c r="C83" s="61" t="str">
        <f>IF(COUNTIF(Tabelle1!$B$4:$M$4,Tabelle1!$A$4),"x","-")</f>
        <v>-</v>
      </c>
      <c r="D83" s="61" t="str">
        <f>IF(COUNTIF(Tabelle1!$B$6:$M$6,Tabelle1!$A$6),"x","-")</f>
        <v>-</v>
      </c>
      <c r="E83" s="60" t="str">
        <f>IF(COUNTIF(Tabelle1!$B$8:$M$8,Tabelle1!$A$8),"x","-")</f>
        <v>-</v>
      </c>
      <c r="F83" s="61" t="str">
        <f>IF(COUNTIF(Tabelle1!$B$10:$M$10,Tabelle1!$A$10),"x","-")</f>
        <v>-</v>
      </c>
      <c r="G83" s="61" t="str">
        <f>IF(COUNTIF(Tabelle1!$B$12:$M$12,Tabelle1!$A$12),"x","-")</f>
        <v>-</v>
      </c>
      <c r="H83" s="60" t="str">
        <f>IF(COUNTIF(Tabelle1!$B$14:$M$14,Tabelle1!$A$14),"x","-")</f>
        <v>-</v>
      </c>
      <c r="I83" s="61" t="str">
        <f>IF(COUNTIF(Tabelle1!$B$16:$M$16,Tabelle1!$A$16),"x","-")</f>
        <v>-</v>
      </c>
      <c r="J83" s="61" t="str">
        <f>IF(COUNTIF(Tabelle1!$B$18:$M$18,Tabelle1!$A$18),"x","-")</f>
        <v>-</v>
      </c>
      <c r="K83" s="60" t="str">
        <f>IF(COUNTIF(Tabelle1!$B$20:$M$20,Tabelle1!$A$20),"x","-")</f>
        <v>-</v>
      </c>
      <c r="L83" s="61" t="str">
        <f>IF(COUNTIF(Tabelle1!$B$22:$M$22,Tabelle1!$A$22),"x","-")</f>
        <v>-</v>
      </c>
      <c r="M83" s="61" t="str">
        <f>IF(COUNTIF(Tabelle1!$B$24:$M$24,Tabelle1!$A$24),"x","-")</f>
        <v>-</v>
      </c>
      <c r="N83" s="60" t="str">
        <f>IF(COUNTIF(Tabelle1!$B$26:$M$26,Tabelle1!$A$26),"x","-")</f>
        <v>-</v>
      </c>
      <c r="O83" s="61" t="str">
        <f>IF(COUNTIF(Tabelle1!$B$28:$M$28,Tabelle1!$A$28),"x","-")</f>
        <v>-</v>
      </c>
      <c r="P83" s="61" t="str">
        <f>IF(COUNTIF(Tabelle1!$B$30:$M$30,Tabelle1!$A$30),"x","-")</f>
        <v>-</v>
      </c>
      <c r="Q83" s="60" t="str">
        <f>IF(COUNTIF(Tabelle1!$B$32:$M$32,Tabelle1!$A$32),"x","-")</f>
        <v>-</v>
      </c>
      <c r="R83" s="61" t="str">
        <f>IF(COUNTIF(Tabelle1!$B$34:$M$34,Tabelle1!$A$34),"x","-")</f>
        <v>-</v>
      </c>
      <c r="S83" s="61" t="str">
        <f>IF(COUNTIF(Tabelle1!$B$36:$M$36,Tabelle1!$A$36),"x","-")</f>
        <v>-</v>
      </c>
      <c r="T83" s="60" t="str">
        <f>IF(COUNTIF(Tabelle1!$B$38:$M$38,Tabelle1!$A$38),"x","-")</f>
        <v>-</v>
      </c>
      <c r="U83" s="61" t="str">
        <f>IF(COUNTIF(Tabelle1!$B$40:$M$40,Tabelle1!$A$40),"x","-")</f>
        <v>-</v>
      </c>
      <c r="V83" s="61" t="str">
        <f>IF(COUNTIF(Tabelle1!$B$42:$M$42,Tabelle1!$A$42),"x","-")</f>
        <v>-</v>
      </c>
      <c r="W83" s="60" t="str">
        <f>IF(COUNTIF(Tabelle1!$B$44:$M$44,Tabelle1!$A$44),"x","-")</f>
        <v>-</v>
      </c>
      <c r="X83" s="61" t="str">
        <f>IF(COUNTIF(Tabelle1!$B$46:$M$46,Tabelle1!$A$46),"x","-")</f>
        <v>-</v>
      </c>
      <c r="Y83" s="61" t="str">
        <f>IF(COUNTIF(Tabelle1!$B$48:$M$48,Tabelle1!$A$48),"x","-")</f>
        <v>-</v>
      </c>
    </row>
    <row r="84" spans="1:25" s="7" customFormat="1" ht="23.25" customHeight="1" x14ac:dyDescent="0.2">
      <c r="A84" s="11" t="s">
        <v>32</v>
      </c>
      <c r="B84" s="21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3"/>
    </row>
    <row r="85" spans="1:25" s="7" customFormat="1" ht="23.25" customHeight="1" x14ac:dyDescent="0.2">
      <c r="A85" s="25"/>
      <c r="B85" s="59" t="str">
        <f>IF(COUNTIF(Tabelle1!$B$51:$M$51,Tabelle1!$A$51),"x","-")</f>
        <v>-</v>
      </c>
      <c r="C85" s="58" t="str">
        <f>IF(COUNTIF(Tabelle1!$B$53:$M$53,Tabelle1!$A$53),"x","-")</f>
        <v>-</v>
      </c>
      <c r="D85" s="59" t="str">
        <f>IF(COUNTIF(Tabelle1!$B$55:$M$55,Tabelle1!$A$55),"x","-")</f>
        <v>-</v>
      </c>
      <c r="E85" s="59" t="str">
        <f>IF(COUNTIF(Tabelle1!$B$57:$M$57,Tabelle1!$A$57),"x","-")</f>
        <v>-</v>
      </c>
      <c r="F85" s="58" t="str">
        <f>IF(COUNTIF(Tabelle1!$B$59:$M$59,Tabelle1!$A$59),"x","-")</f>
        <v>-</v>
      </c>
      <c r="G85" s="58" t="str">
        <f>IF(COUNTIF(Tabelle1!$B$61:$M$61,Tabelle1!$A$61),"x","-")</f>
        <v>-</v>
      </c>
      <c r="H85" s="59" t="str">
        <f>IF(COUNTIF(Tabelle1!$B$63:$M$63,Tabelle1!$A$63),"x","-")</f>
        <v>-</v>
      </c>
      <c r="I85" s="58" t="str">
        <f>IF(COUNTIF(Tabelle1!$B$65:$M$65,Tabelle1!$A$65),"x","-")</f>
        <v>-</v>
      </c>
      <c r="J85" s="58" t="str">
        <f>IF(COUNTIF(Tabelle1!$B$67:$M$67,Tabelle1!$A$67),"x","-")</f>
        <v>-</v>
      </c>
      <c r="K85" s="59" t="str">
        <f>IF(COUNTIF(Tabelle1!$B$69:$M$69,Tabelle1!$A$69),"x","-")</f>
        <v>-</v>
      </c>
      <c r="L85" s="58" t="str">
        <f>IF(COUNTIF(Tabelle1!$B$71:$M$71,Tabelle1!$A$71),"x","-")</f>
        <v>-</v>
      </c>
      <c r="M85" s="58" t="str">
        <f>IF(COUNTIF(Tabelle1!$B$73:$M$73,Tabelle1!$A$73),"x","-")</f>
        <v>-</v>
      </c>
      <c r="N85" s="59" t="str">
        <f>IF(COUNTIF(Tabelle1!$B$75:$M$75,Tabelle1!$A$75),"x","-")</f>
        <v>-</v>
      </c>
      <c r="O85" s="58" t="str">
        <f>IF(COUNTIF(Tabelle1!$B$77:$M$77,Tabelle1!$A$77),"x","-")</f>
        <v>-</v>
      </c>
      <c r="P85" s="58" t="str">
        <f>IF(COUNTIF(Tabelle1!$B$79:$M$79,Tabelle1!$A$79),"x","-")</f>
        <v>-</v>
      </c>
      <c r="Q85" s="59" t="str">
        <f>IF(COUNTIF(Tabelle1!$B$81:$M$81,Tabelle1!$A$81),"x","-")</f>
        <v>-</v>
      </c>
      <c r="R85" s="58" t="str">
        <f>IF(COUNTIF(Tabelle1!$B$83:$M$83,Tabelle1!$A$83),"x","-")</f>
        <v>-</v>
      </c>
      <c r="S85" s="58" t="str">
        <f>IF(COUNTIF(Tabelle1!$B$85:$M$85,Tabelle1!$A$85),"x","-")</f>
        <v>-</v>
      </c>
      <c r="T85" s="59" t="str">
        <f>IF(COUNTIF(Tabelle1!$B$87:$M$87,Tabelle1!$A$87),"x","-")</f>
        <v>-</v>
      </c>
      <c r="U85" s="58" t="str">
        <f>IF(COUNTIF(Tabelle1!$B$89:$M$89,Tabelle1!$A$89),"x","-")</f>
        <v>-</v>
      </c>
      <c r="V85" s="58" t="str">
        <f>IF(COUNTIF(Tabelle1!$B$91:$M$91,Tabelle1!$A$91),"x","-")</f>
        <v>-</v>
      </c>
      <c r="W85" s="59" t="str">
        <f>IF(COUNTIF(Tabelle1!$B$93:$M$93,Tabelle1!$A$93),"x","-")</f>
        <v>-</v>
      </c>
      <c r="X85" s="58" t="str">
        <f>IF(COUNTIF(Tabelle1!$B$95:$M$95,Tabelle1!$A$95),"x","-")</f>
        <v>-</v>
      </c>
      <c r="Y85" s="58" t="str">
        <f>IF(COUNTIF(Tabelle1!$B$97:$M$97,Tabelle1!$A$97),"x","-")</f>
        <v>-</v>
      </c>
    </row>
    <row r="86" spans="1:25" ht="23.25" customHeight="1" x14ac:dyDescent="0.2">
      <c r="A86" s="25"/>
      <c r="B86" s="60" t="str">
        <f>IF(COUNTIF(Tabelle1!$B$52:$M$52,Tabelle1!$A$52),"x","-")</f>
        <v>-</v>
      </c>
      <c r="C86" s="61" t="str">
        <f>IF(COUNTIF(Tabelle1!$B$54:$M$54,Tabelle1!$A$54),"x","-")</f>
        <v>-</v>
      </c>
      <c r="D86" s="61" t="str">
        <f>IF(COUNTIF(Tabelle1!$B$56:$M$56,Tabelle1!$A$56),"x","-")</f>
        <v>-</v>
      </c>
      <c r="E86" s="60" t="str">
        <f>IF(COUNTIF(Tabelle1!$B$58:$M$58,Tabelle1!$A$58),"x","-")</f>
        <v>-</v>
      </c>
      <c r="F86" s="61" t="str">
        <f>IF(COUNTIF(Tabelle1!$B$60:$M$60,Tabelle1!$A$60),"x","-")</f>
        <v>-</v>
      </c>
      <c r="G86" s="61" t="str">
        <f>IF(COUNTIF(Tabelle1!$B$62:$M$62,Tabelle1!$A$62),"x","-")</f>
        <v>-</v>
      </c>
      <c r="H86" s="60" t="str">
        <f>IF(COUNTIF(Tabelle1!$B$64:$M$64,Tabelle1!$A$64),"x","-")</f>
        <v>-</v>
      </c>
      <c r="I86" s="61" t="str">
        <f>IF(COUNTIF(Tabelle1!$B$66:$M$66,Tabelle1!$A$66),"x","-")</f>
        <v>-</v>
      </c>
      <c r="J86" s="61" t="str">
        <f>IF(COUNTIF(Tabelle1!$B$68:$M$68,Tabelle1!$A$68),"x","-")</f>
        <v>-</v>
      </c>
      <c r="K86" s="60" t="str">
        <f>IF(COUNTIF(Tabelle1!$B$70:$M$70,Tabelle1!$A$70),"x","-")</f>
        <v>-</v>
      </c>
      <c r="L86" s="61" t="str">
        <f>IF(COUNTIF(Tabelle1!$B$72:$M$72,Tabelle1!$A$72),"x","-")</f>
        <v>-</v>
      </c>
      <c r="M86" s="61" t="str">
        <f>IF(COUNTIF(Tabelle1!$B$74:$M$74,Tabelle1!$A$74),"x","-")</f>
        <v>-</v>
      </c>
      <c r="N86" s="60" t="str">
        <f>IF(COUNTIF(Tabelle1!$B$76:$M$76,Tabelle1!$A$76),"x","-")</f>
        <v>-</v>
      </c>
      <c r="O86" s="61" t="str">
        <f>IF(COUNTIF(Tabelle1!$B$78:$M$78,Tabelle1!$A$78),"x","-")</f>
        <v>-</v>
      </c>
      <c r="P86" s="61" t="str">
        <f>IF(COUNTIF(Tabelle1!$B$80:$M$80,Tabelle1!$A$80),"x","-")</f>
        <v>-</v>
      </c>
      <c r="Q86" s="60" t="str">
        <f>IF(COUNTIF(Tabelle1!$B$82:$M$82,Tabelle1!$A$82),"x","-")</f>
        <v>-</v>
      </c>
      <c r="R86" s="61" t="str">
        <f>IF(COUNTIF(Tabelle1!$B$84:$M$84,Tabelle1!$A$84),"x","-")</f>
        <v>-</v>
      </c>
      <c r="S86" s="61" t="str">
        <f>IF(COUNTIF(Tabelle1!$B$86:$M$86,Tabelle1!$A$86),"x","-")</f>
        <v>-</v>
      </c>
      <c r="T86" s="60" t="str">
        <f>IF(COUNTIF(Tabelle1!$B$88:$M$88,Tabelle1!$A$88),"x","-")</f>
        <v>-</v>
      </c>
      <c r="U86" s="61" t="str">
        <f>IF(COUNTIF(Tabelle1!$B$90:$M$90,Tabelle1!$A$90),"x","-")</f>
        <v>-</v>
      </c>
      <c r="V86" s="61" t="str">
        <f>IF(COUNTIF(Tabelle1!$B$92:$M$92,Tabelle1!$A$92),"x","-")</f>
        <v>-</v>
      </c>
      <c r="W86" s="60" t="str">
        <f>IF(COUNTIF(Tabelle1!$B$94:$M$94,Tabelle1!$A$94),"x","-")</f>
        <v>-</v>
      </c>
      <c r="X86" s="61" t="str">
        <f>IF(COUNTIF(Tabelle1!$B$96:$M$96,Tabelle1!$A$96),"x","-")</f>
        <v>-</v>
      </c>
      <c r="Y86" s="61" t="str">
        <f>IF(COUNTIF(Tabelle1!$B$98:$M$98,Tabelle1!$A$98),"x","-")</f>
        <v>-</v>
      </c>
    </row>
    <row r="87" spans="1:25" ht="23.25" customHeight="1" x14ac:dyDescent="0.2">
      <c r="A87" s="75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</row>
    <row r="88" spans="1:25" ht="23.25" customHeight="1" x14ac:dyDescent="0.2">
      <c r="A88" s="75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</row>
    <row r="89" spans="1:25" s="7" customFormat="1" ht="23.25" customHeight="1" x14ac:dyDescent="0.2">
      <c r="A89" s="76"/>
      <c r="B89" s="77"/>
      <c r="C89" s="77"/>
      <c r="D89" s="77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9"/>
    </row>
    <row r="90" spans="1:25" s="7" customFormat="1" ht="23.25" customHeight="1" x14ac:dyDescent="0.2">
      <c r="A90" s="81"/>
      <c r="B90" s="77"/>
      <c r="C90" s="77"/>
      <c r="D90" s="77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</row>
    <row r="91" spans="1:25" x14ac:dyDescent="0.2">
      <c r="A91" s="81"/>
      <c r="B91" s="77"/>
      <c r="C91" s="77"/>
      <c r="D91" s="77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</row>
    <row r="92" spans="1:25" x14ac:dyDescent="0.2">
      <c r="A92" s="8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</row>
    <row r="93" spans="1:25" x14ac:dyDescent="0.2">
      <c r="A93" s="8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</row>
    <row r="94" spans="1:25" x14ac:dyDescent="0.2">
      <c r="A94" s="83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</row>
    <row r="95" spans="1:25" x14ac:dyDescent="0.2">
      <c r="A95" s="83"/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</row>
    <row r="96" spans="1:25" x14ac:dyDescent="0.2">
      <c r="A96" s="83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</row>
    <row r="97" spans="1:25" x14ac:dyDescent="0.2">
      <c r="A97" s="82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</row>
    <row r="98" spans="1:25" x14ac:dyDescent="0.2">
      <c r="A98" s="82"/>
      <c r="B98" s="78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</row>
    <row r="99" spans="1:25" x14ac:dyDescent="0.2">
      <c r="A99" s="80"/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9"/>
    </row>
    <row r="100" spans="1:25" x14ac:dyDescent="0.2">
      <c r="A100" s="80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9"/>
    </row>
    <row r="101" spans="1:25" x14ac:dyDescent="0.2">
      <c r="A101" s="29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9"/>
    </row>
    <row r="102" spans="1:25" x14ac:dyDescent="0.2">
      <c r="A102" s="29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9"/>
    </row>
    <row r="103" spans="1:25" x14ac:dyDescent="0.2">
      <c r="A103" s="31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3"/>
    </row>
    <row r="104" spans="1:25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s="1" customFormat="1" x14ac:dyDescent="0.2">
      <c r="A105" s="3"/>
    </row>
    <row r="106" spans="1:25" s="1" customFormat="1" x14ac:dyDescent="0.2">
      <c r="A106" s="3"/>
    </row>
    <row r="107" spans="1:25" s="1" customFormat="1" x14ac:dyDescent="0.2">
      <c r="A107" s="3"/>
    </row>
    <row r="108" spans="1:25" s="1" customFormat="1" x14ac:dyDescent="0.2">
      <c r="A108" s="3"/>
    </row>
    <row r="109" spans="1:25" s="1" customFormat="1" x14ac:dyDescent="0.2">
      <c r="A109" s="3"/>
    </row>
    <row r="110" spans="1:25" s="1" customFormat="1" x14ac:dyDescent="0.2">
      <c r="A110" s="3"/>
    </row>
    <row r="111" spans="1:25" s="1" customFormat="1" x14ac:dyDescent="0.2">
      <c r="A111" s="3"/>
    </row>
    <row r="112" spans="1:25" s="1" customFormat="1" x14ac:dyDescent="0.2">
      <c r="A112" s="3"/>
    </row>
    <row r="113" spans="1:25" s="1" customFormat="1" x14ac:dyDescent="0.2">
      <c r="A113" s="3"/>
    </row>
    <row r="114" spans="1:25" s="1" customFormat="1" x14ac:dyDescent="0.2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</row>
    <row r="115" spans="1:25" s="1" customFormat="1" x14ac:dyDescent="0.2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</row>
    <row r="116" spans="1:25" s="1" customFormat="1" x14ac:dyDescent="0.2">
      <c r="A116" s="51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</row>
    <row r="117" spans="1:25" s="1" customFormat="1" x14ac:dyDescent="0.2">
      <c r="A117" s="52"/>
      <c r="B117" s="30"/>
      <c r="C117" s="30"/>
      <c r="D117" s="30"/>
      <c r="E117" s="35"/>
      <c r="F117" s="35"/>
      <c r="G117" s="35"/>
      <c r="H117" s="35"/>
      <c r="I117" s="35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</row>
    <row r="118" spans="1:25" s="1" customFormat="1" x14ac:dyDescent="0.2">
      <c r="A118" s="53"/>
      <c r="B118" s="38"/>
      <c r="C118" s="38"/>
      <c r="D118" s="38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</row>
    <row r="119" spans="1:25" s="1" customFormat="1" x14ac:dyDescent="0.2">
      <c r="A119" s="54"/>
      <c r="B119" s="36"/>
      <c r="C119" s="36"/>
      <c r="D119" s="36"/>
      <c r="E119" s="37"/>
      <c r="F119" s="37"/>
      <c r="G119" s="37"/>
      <c r="H119" s="3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</row>
    <row r="120" spans="1:25" s="1" customFormat="1" x14ac:dyDescent="0.2">
      <c r="A120" s="51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</row>
    <row r="121" spans="1:25" x14ac:dyDescent="0.2">
      <c r="A121" s="51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</row>
    <row r="122" spans="1:25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55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</row>
    <row r="123" spans="1:25" x14ac:dyDescent="0.2">
      <c r="A123" s="22"/>
      <c r="B123" s="56"/>
      <c r="C123" s="22"/>
      <c r="D123" s="56"/>
      <c r="E123" s="22"/>
      <c r="F123" s="56"/>
      <c r="G123" s="22"/>
      <c r="H123" s="22"/>
      <c r="I123" s="22"/>
      <c r="J123" s="22"/>
      <c r="K123" s="22"/>
      <c r="L123" s="22"/>
      <c r="M123" s="22"/>
      <c r="N123" s="57"/>
      <c r="O123" s="57"/>
      <c r="P123" s="22"/>
      <c r="Q123" s="57"/>
      <c r="R123" s="22"/>
      <c r="S123" s="22"/>
      <c r="T123" s="22"/>
      <c r="U123" s="22"/>
      <c r="V123" s="22"/>
      <c r="W123" s="22"/>
      <c r="X123" s="22"/>
      <c r="Y123" s="22"/>
    </row>
    <row r="124" spans="1:25" x14ac:dyDescent="0.2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</row>
    <row r="125" spans="1:25" x14ac:dyDescent="0.2">
      <c r="A125" s="51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</row>
    <row r="126" spans="1:25" x14ac:dyDescent="0.2">
      <c r="A126" s="51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</row>
    <row r="127" spans="1:25" x14ac:dyDescent="0.2">
      <c r="A127" s="51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</row>
    <row r="128" spans="1:25" x14ac:dyDescent="0.2">
      <c r="A128" s="51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</row>
    <row r="129" spans="1:25" x14ac:dyDescent="0.2">
      <c r="A129" s="51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</row>
    <row r="130" spans="1:25" x14ac:dyDescent="0.2">
      <c r="A130" s="51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</row>
    <row r="131" spans="1:25" x14ac:dyDescent="0.2">
      <c r="A131" s="51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</row>
    <row r="132" spans="1:25" x14ac:dyDescent="0.2">
      <c r="A132" s="51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</row>
    <row r="133" spans="1:25" x14ac:dyDescent="0.2">
      <c r="A133" s="51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</row>
    <row r="134" spans="1:25" x14ac:dyDescent="0.2">
      <c r="A134" s="51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</row>
    <row r="135" spans="1:25" x14ac:dyDescent="0.2">
      <c r="A135" s="51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</row>
    <row r="136" spans="1:25" x14ac:dyDescent="0.2">
      <c r="A136" s="51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</row>
    <row r="137" spans="1:25" x14ac:dyDescent="0.2">
      <c r="A137" s="51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</row>
  </sheetData>
  <mergeCells count="3">
    <mergeCell ref="AA18:AA21"/>
    <mergeCell ref="AA22:AA25"/>
    <mergeCell ref="Z5:AC5"/>
  </mergeCells>
  <phoneticPr fontId="0" type="noConversion"/>
  <conditionalFormatting sqref="B82">
    <cfRule type="cellIs" dxfId="14" priority="16" stopIfTrue="1" operator="equal">
      <formula>"X"</formula>
    </cfRule>
  </conditionalFormatting>
  <conditionalFormatting sqref="B82:Y83">
    <cfRule type="cellIs" dxfId="13" priority="14" stopIfTrue="1" operator="equal">
      <formula>"-"</formula>
    </cfRule>
    <cfRule type="cellIs" dxfId="12" priority="15" stopIfTrue="1" operator="equal">
      <formula>"X"</formula>
    </cfRule>
  </conditionalFormatting>
  <conditionalFormatting sqref="B85:Y88">
    <cfRule type="cellIs" dxfId="11" priority="11" stopIfTrue="1" operator="equal">
      <formula>"-"</formula>
    </cfRule>
    <cfRule type="cellIs" dxfId="10" priority="12" stopIfTrue="1" operator="equal">
      <formula>"X"</formula>
    </cfRule>
  </conditionalFormatting>
  <conditionalFormatting sqref="AC19">
    <cfRule type="cellIs" dxfId="9" priority="10" stopIfTrue="1" operator="equal">
      <formula>"X"</formula>
    </cfRule>
  </conditionalFormatting>
  <conditionalFormatting sqref="AC19:AZ20">
    <cfRule type="cellIs" dxfId="8" priority="4" stopIfTrue="1" operator="equal">
      <formula>"-"</formula>
    </cfRule>
    <cfRule type="cellIs" dxfId="7" priority="5" stopIfTrue="1" operator="equal">
      <formula>"x"</formula>
    </cfRule>
    <cfRule type="cellIs" dxfId="6" priority="8" stopIfTrue="1" operator="equal">
      <formula>"-"</formula>
    </cfRule>
    <cfRule type="cellIs" dxfId="5" priority="9" stopIfTrue="1" operator="equal">
      <formula>"X"</formula>
    </cfRule>
  </conditionalFormatting>
  <conditionalFormatting sqref="AC23:AZ24">
    <cfRule type="cellIs" dxfId="4" priority="6" stopIfTrue="1" operator="equal">
      <formula>"-"</formula>
    </cfRule>
    <cfRule type="cellIs" dxfId="3" priority="7" stopIfTrue="1" operator="equal">
      <formula>"X"</formula>
    </cfRule>
  </conditionalFormatting>
  <conditionalFormatting sqref="B8:Y8 B14:Y14 B20:Y20 B26:Y26 B32:Y32 B38:Y38 B44:Y44 B50:Y50 B56:Y56 B62:Y62 B68:Y68">
    <cfRule type="duplicateValues" dxfId="2" priority="3" stopIfTrue="1"/>
  </conditionalFormatting>
  <conditionalFormatting sqref="B74:Y74">
    <cfRule type="duplicateValues" dxfId="1" priority="2" stopIfTrue="1"/>
  </conditionalFormatting>
  <conditionalFormatting sqref="B80:Y80">
    <cfRule type="duplicateValues" dxfId="0" priority="1" stopIfTrue="1"/>
  </conditionalFormatting>
  <printOptions horizontalCentered="1" gridLines="1"/>
  <pageMargins left="0.19685039370078741" right="0.19685039370078741" top="0.62" bottom="0.19685039370078741" header="0.51181102362204722" footer="0.18"/>
  <pageSetup paperSize="9" scale="85" fitToHeight="3" orientation="landscape" r:id="rId1"/>
  <headerFooter alignWithMargins="0"/>
  <rowBreaks count="3" manualBreakCount="3">
    <brk id="26" max="39" man="1"/>
    <brk id="50" max="39" man="1"/>
    <brk id="80" max="39" man="1"/>
  </rowBreaks>
  <ignoredErrors>
    <ignoredError sqref="B4:Y6 B3:I3 K3:Y3 AC18:AZ18 AC25:AZ25 AC23 AD24:AZ24 L8 P8:Y8 B8:D8 B9:Y40 B7:Y7 J8:K8 B41:Y75 M8:O8 AC21:AZ22 AD19:AZ19 F8:I8 AE20:AZ2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U98"/>
  <sheetViews>
    <sheetView workbookViewId="0">
      <selection activeCell="C1" sqref="C1"/>
    </sheetView>
  </sheetViews>
  <sheetFormatPr baseColWidth="10" defaultRowHeight="12.75" x14ac:dyDescent="0.2"/>
  <sheetData>
    <row r="1" spans="1:21" x14ac:dyDescent="0.2">
      <c r="A1" s="67" t="s">
        <v>81</v>
      </c>
      <c r="B1" s="58" t="str">
        <f>IF(COUNTIF(Verteiler!$B$8:$Y$8,Tabelle1!$A$1),"1_1","-")</f>
        <v>-</v>
      </c>
      <c r="C1" s="58" t="str">
        <f>IF(COUNTIF(Verteiler!$B$14:$Y$14,Tabelle1!$A$1),"1_1","-")</f>
        <v>-</v>
      </c>
      <c r="D1" s="58" t="str">
        <f>IF(COUNTIF(Verteiler!$B$20:$Y$20,Tabelle1!$A$1),"1_1","-")</f>
        <v>-</v>
      </c>
      <c r="E1" s="58" t="str">
        <f>IF(COUNTIF(Verteiler!$B$26:$Y$26,Tabelle1!$A$1),"1_1","-")</f>
        <v>-</v>
      </c>
      <c r="F1" s="58" t="str">
        <f>IF(COUNTIF(Verteiler!$B$32:$Y$32,Tabelle1!$A$1),"1_1","-")</f>
        <v>-</v>
      </c>
      <c r="G1" s="58" t="str">
        <f>IF(COUNTIF(Verteiler!$B$38:$Y$38,Tabelle1!$A$1),"1_1","-")</f>
        <v>-</v>
      </c>
      <c r="H1" s="58" t="str">
        <f>IF(COUNTIF(Verteiler!$B$44:$Y$44,Tabelle1!$A$1),"1_1","-")</f>
        <v>-</v>
      </c>
      <c r="I1" s="58" t="str">
        <f>IF(COUNTIF(Verteiler!$B$50:$Y$50,Tabelle1!$A$1),"1_1","-")</f>
        <v>-</v>
      </c>
      <c r="J1" s="58" t="str">
        <f>IF(COUNTIF(Verteiler!$B$56:$Y$56,Tabelle1!$A$1),"1_1","-")</f>
        <v>-</v>
      </c>
      <c r="K1" s="58" t="str">
        <f>IF(COUNTIF(Verteiler!$B$62:$Y$62,Tabelle1!$A$1),"1_1","-")</f>
        <v>-</v>
      </c>
      <c r="L1" s="58" t="str">
        <f>IF(COUNTIF(Verteiler!$B$68:$Y$68,Tabelle1!$A$1),"1_1","-")</f>
        <v>-</v>
      </c>
      <c r="M1" s="58" t="str">
        <f>IF(COUNTIF(Verteiler!$B$38:$Y$38,Tabelle1!$A$1),"1_1","-")</f>
        <v>-</v>
      </c>
      <c r="S1" s="58" t="str">
        <f>IF(COUNTIF(Verteiler!$B$38:$Y$38,Tabelle1!$A$1),"1_1","-")</f>
        <v>-</v>
      </c>
      <c r="U1" t="s">
        <v>81</v>
      </c>
    </row>
    <row r="2" spans="1:21" x14ac:dyDescent="0.2">
      <c r="A2" s="67" t="s">
        <v>82</v>
      </c>
      <c r="B2" s="58" t="str">
        <f>IF(COUNTIF(Verteiler!$B$8:$Y$8,Tabelle1!$A$2),"1_2","-")</f>
        <v>-</v>
      </c>
      <c r="C2" s="58" t="str">
        <f>IF(COUNTIF(Verteiler!$B$14:$Y$14,Tabelle1!$A$2),"1_2","-")</f>
        <v>-</v>
      </c>
      <c r="D2" s="58" t="str">
        <f>IF(COUNTIF(Verteiler!$B$20:$Y$20,Tabelle1!$A$2),"1_2","-")</f>
        <v>-</v>
      </c>
      <c r="E2" s="58" t="str">
        <f>IF(COUNTIF(Verteiler!$B$26:$Y$26,Tabelle1!$A$2),"1_2","-")</f>
        <v>-</v>
      </c>
      <c r="F2" s="58" t="str">
        <f>IF(COUNTIF(Verteiler!$B$32:$Y$32,Tabelle1!$A$2),"1_2","-")</f>
        <v>-</v>
      </c>
      <c r="G2" s="58" t="str">
        <f>IF(COUNTIF(Verteiler!$B$38:$Y$38,Tabelle1!$A$2),"1_2","-")</f>
        <v>-</v>
      </c>
      <c r="H2" s="58" t="str">
        <f>IF(COUNTIF(Verteiler!$B$44:$Y$44,Tabelle1!$A$2),"1_2","-")</f>
        <v>-</v>
      </c>
      <c r="I2" s="58" t="str">
        <f>IF(COUNTIF(Verteiler!$B$50:$Y$50,Tabelle1!$A$2),"1_2","-")</f>
        <v>-</v>
      </c>
      <c r="J2" s="58" t="str">
        <f>IF(COUNTIF(Verteiler!$B$56:$Y$56,Tabelle1!$A$2),"1_2","-")</f>
        <v>-</v>
      </c>
      <c r="K2" s="58" t="str">
        <f>IF(COUNTIF(Verteiler!$B$62:$Y$62,Tabelle1!$A$2),"1_2","-")</f>
        <v>-</v>
      </c>
      <c r="L2" s="58" t="str">
        <f>IF(COUNTIF(Verteiler!$B$68:$Y$68,Tabelle1!$A$2),"1_2","-")</f>
        <v>-</v>
      </c>
      <c r="M2" s="58" t="str">
        <f>IF(COUNTIF(Verteiler!$B$38:$Y$38,Tabelle1!$A$2),"1_2","-")</f>
        <v>-</v>
      </c>
      <c r="S2" s="58" t="str">
        <f>IF(COUNTIF(Verteiler!$B$38:$Y$38,Tabelle1!$A$2),"1_2","-")</f>
        <v>-</v>
      </c>
      <c r="U2" t="s">
        <v>82</v>
      </c>
    </row>
    <row r="3" spans="1:21" x14ac:dyDescent="0.2">
      <c r="A3" s="67" t="s">
        <v>83</v>
      </c>
      <c r="B3" s="58" t="str">
        <f>IF(COUNTIF(Verteiler!$B$8:$Y$8,Tabelle1!$A$3),"1_3","-")</f>
        <v>-</v>
      </c>
      <c r="C3" s="58" t="str">
        <f>IF(COUNTIF(Verteiler!$B$14:$Y$14,Tabelle1!$A$3),"1_3","-")</f>
        <v>-</v>
      </c>
      <c r="D3" s="58" t="str">
        <f>IF(COUNTIF(Verteiler!$B$20:$Y$20,Tabelle1!$A$3),"1_3","-")</f>
        <v>-</v>
      </c>
      <c r="E3" s="58" t="str">
        <f>IF(COUNTIF(Verteiler!$B$26:$Y$26,Tabelle1!$A$3),"1_3","-")</f>
        <v>-</v>
      </c>
      <c r="F3" s="58" t="str">
        <f>IF(COUNTIF(Verteiler!$B$32:$Y$32,Tabelle1!$A$3),"1_3","-")</f>
        <v>-</v>
      </c>
      <c r="G3" s="58" t="str">
        <f>IF(COUNTIF(Verteiler!$B$38:$Y$38,Tabelle1!$A$3),"1_3","-")</f>
        <v>-</v>
      </c>
      <c r="H3" s="58" t="str">
        <f>IF(COUNTIF(Verteiler!$B$44:$Y$44,Tabelle1!$A$3),"1_3","-")</f>
        <v>-</v>
      </c>
      <c r="I3" s="58" t="str">
        <f>IF(COUNTIF(Verteiler!$B$50:$Y$50,Tabelle1!$A$3),"1_3","-")</f>
        <v>-</v>
      </c>
      <c r="J3" s="58" t="str">
        <f>IF(COUNTIF(Verteiler!$B$56:$Y$56,Tabelle1!$A$3),"1_3","-")</f>
        <v>-</v>
      </c>
      <c r="K3" s="58" t="str">
        <f>IF(COUNTIF(Verteiler!$B$62:$Y$62,Tabelle1!$A$3),"1_3","-")</f>
        <v>-</v>
      </c>
      <c r="L3" s="58" t="str">
        <f>IF(COUNTIF(Verteiler!$B$68:$Y$68,Tabelle1!$A$3),"1_3","-")</f>
        <v>-</v>
      </c>
      <c r="M3" s="58" t="str">
        <f>IF(COUNTIF(Verteiler!$B$38:$Y$38,Tabelle1!$A$3),"1_3","-")</f>
        <v>-</v>
      </c>
      <c r="S3" s="58" t="str">
        <f>IF(COUNTIF(Verteiler!$B$38:$Y$38,Tabelle1!$A$3),"1_3","-")</f>
        <v>-</v>
      </c>
      <c r="U3" t="s">
        <v>83</v>
      </c>
    </row>
    <row r="4" spans="1:21" x14ac:dyDescent="0.2">
      <c r="A4" s="67" t="s">
        <v>84</v>
      </c>
      <c r="B4" s="58" t="str">
        <f>IF(COUNTIF(Verteiler!$B$8:$Y$8,Tabelle1!$A$4),"1_4","-")</f>
        <v>-</v>
      </c>
      <c r="C4" s="58" t="str">
        <f>IF(COUNTIF(Verteiler!$B$14:$Y$14,Tabelle1!$A$4),"1_4","-")</f>
        <v>-</v>
      </c>
      <c r="D4" s="58" t="str">
        <f>IF(COUNTIF(Verteiler!$B$20:$Y$20,Tabelle1!$A$4),"1_4","-")</f>
        <v>-</v>
      </c>
      <c r="E4" s="58" t="str">
        <f>IF(COUNTIF(Verteiler!$B$26:$Y$26,Tabelle1!$A$4),"1_4","-")</f>
        <v>-</v>
      </c>
      <c r="F4" s="58" t="str">
        <f>IF(COUNTIF(Verteiler!$B$32:$Y$32,Tabelle1!$A$4),"1_4","-")</f>
        <v>-</v>
      </c>
      <c r="G4" s="58" t="str">
        <f>IF(COUNTIF(Verteiler!$B$38:$Y$38,Tabelle1!$A$4),"1_4","-")</f>
        <v>-</v>
      </c>
      <c r="H4" s="58" t="str">
        <f>IF(COUNTIF(Verteiler!$B$44:$Y$44,Tabelle1!$A$4),"1_4","-")</f>
        <v>-</v>
      </c>
      <c r="I4" s="58" t="str">
        <f>IF(COUNTIF(Verteiler!$B$50:$Y$50,Tabelle1!$A$4),"1_4","-")</f>
        <v>-</v>
      </c>
      <c r="J4" s="58" t="str">
        <f>IF(COUNTIF(Verteiler!$B$56:$Y$56,Tabelle1!$A$4),"1_4","-")</f>
        <v>-</v>
      </c>
      <c r="K4" s="58" t="str">
        <f>IF(COUNTIF(Verteiler!$B$62:$Y$62,Tabelle1!$A$4),"1_4","-")</f>
        <v>-</v>
      </c>
      <c r="L4" s="58" t="str">
        <f>IF(COUNTIF(Verteiler!$B$68:$Y$68,Tabelle1!$A$4),"1_4","-")</f>
        <v>-</v>
      </c>
      <c r="M4" s="58" t="str">
        <f>IF(COUNTIF(Verteiler!$B$38:$Y$38,Tabelle1!$A$4),"1_4","-")</f>
        <v>-</v>
      </c>
      <c r="S4" s="58" t="str">
        <f>IF(COUNTIF(Verteiler!$B$38:$Y$38,Tabelle1!$A$1),"1_1","-")</f>
        <v>-</v>
      </c>
      <c r="U4" t="s">
        <v>84</v>
      </c>
    </row>
    <row r="5" spans="1:21" x14ac:dyDescent="0.2">
      <c r="A5" s="67" t="s">
        <v>85</v>
      </c>
      <c r="B5" s="58" t="str">
        <f>IF(COUNTIF(Verteiler!$B$8:$Y$8,Tabelle1!$A$5),"1_5","-")</f>
        <v>-</v>
      </c>
      <c r="C5" s="58" t="str">
        <f>IF(COUNTIF(Verteiler!$B$14:$Y$14,Tabelle1!$A$5),"1_5","-")</f>
        <v>-</v>
      </c>
      <c r="D5" s="58" t="str">
        <f>IF(COUNTIF(Verteiler!$B$20:$Y$20,Tabelle1!$A$5),"1_5","-")</f>
        <v>-</v>
      </c>
      <c r="E5" s="58" t="str">
        <f>IF(COUNTIF(Verteiler!$B$26:$Y$26,Tabelle1!$A$5),"1_5","-")</f>
        <v>-</v>
      </c>
      <c r="F5" s="58" t="str">
        <f>IF(COUNTIF(Verteiler!$B$32:$Y$32,Tabelle1!$A$5),"1_5","-")</f>
        <v>-</v>
      </c>
      <c r="G5" s="58" t="str">
        <f>IF(COUNTIF(Verteiler!$B$38:$Y$38,Tabelle1!$A$5),"1_5","-")</f>
        <v>-</v>
      </c>
      <c r="H5" s="58" t="str">
        <f>IF(COUNTIF(Verteiler!$B$44:$Y$44,Tabelle1!$A$5),"1_5","-")</f>
        <v>-</v>
      </c>
      <c r="I5" s="58" t="str">
        <f>IF(COUNTIF(Verteiler!$B$50:$Y$50,Tabelle1!$A$5),"1_5","-")</f>
        <v>-</v>
      </c>
      <c r="J5" s="58" t="str">
        <f>IF(COUNTIF(Verteiler!$B$56:$Y$56,Tabelle1!$A$5),"1_5","-")</f>
        <v>-</v>
      </c>
      <c r="K5" s="58" t="str">
        <f>IF(COUNTIF(Verteiler!$B$62:$Y$62,Tabelle1!$A$5),"1_5","-")</f>
        <v>-</v>
      </c>
      <c r="L5" s="58" t="str">
        <f>IF(COUNTIF(Verteiler!$B$68:$Y$68,Tabelle1!$A$5),"1_5","-")</f>
        <v>-</v>
      </c>
      <c r="M5" s="58" t="str">
        <f>IF(COUNTIF(Verteiler!$B$38:$Y$38,Tabelle1!$A$5),"1_5","-")</f>
        <v>-</v>
      </c>
      <c r="S5" s="58" t="str">
        <f>IF(COUNTIF(Verteiler!$B$38:$Y$38,Tabelle1!$A$2),"1_2","-")</f>
        <v>-</v>
      </c>
      <c r="U5" t="s">
        <v>85</v>
      </c>
    </row>
    <row r="6" spans="1:21" x14ac:dyDescent="0.2">
      <c r="A6" s="67" t="s">
        <v>86</v>
      </c>
      <c r="B6" s="58" t="str">
        <f>IF(COUNTIF(Verteiler!$B$8:$Y$8,Tabelle1!$A$6),"1_6","-")</f>
        <v>-</v>
      </c>
      <c r="C6" s="58" t="str">
        <f>IF(COUNTIF(Verteiler!$B$14:$Y$14,Tabelle1!$A$6),"1_6","-")</f>
        <v>-</v>
      </c>
      <c r="D6" s="58" t="str">
        <f>IF(COUNTIF(Verteiler!$B$20:$Y$20,Tabelle1!$A$6),"1_6","-")</f>
        <v>-</v>
      </c>
      <c r="E6" s="58" t="str">
        <f>IF(COUNTIF(Verteiler!$B$26:$Y$26,Tabelle1!$A$6),"1_6","-")</f>
        <v>-</v>
      </c>
      <c r="F6" s="58" t="str">
        <f>IF(COUNTIF(Verteiler!$B$32:$Y$32,Tabelle1!$A$6),"1_6","-")</f>
        <v>-</v>
      </c>
      <c r="G6" s="58" t="str">
        <f>IF(COUNTIF(Verteiler!$B$38:$Y$38,Tabelle1!$A$6),"1_6","-")</f>
        <v>-</v>
      </c>
      <c r="H6" s="58" t="str">
        <f>IF(COUNTIF(Verteiler!$B$44:$Y$44,Tabelle1!$A$6),"1_6","-")</f>
        <v>-</v>
      </c>
      <c r="I6" s="58" t="str">
        <f>IF(COUNTIF(Verteiler!$B$50:$Y$50,Tabelle1!$A$6),"1_6","-")</f>
        <v>-</v>
      </c>
      <c r="J6" s="58" t="str">
        <f>IF(COUNTIF(Verteiler!$B$56:$Y$56,Tabelle1!$A$6),"1_6","-")</f>
        <v>-</v>
      </c>
      <c r="K6" s="58" t="str">
        <f>IF(COUNTIF(Verteiler!$B$62:$Y$62,Tabelle1!$A$6),"1_6","-")</f>
        <v>-</v>
      </c>
      <c r="L6" s="58" t="str">
        <f>IF(COUNTIF(Verteiler!$B$68:$Y$68,Tabelle1!$A$6),"1_6","-")</f>
        <v>-</v>
      </c>
      <c r="M6" s="58" t="str">
        <f>IF(COUNTIF(Verteiler!$B$38:$Y$38,Tabelle1!$A$6),"1_6","-")</f>
        <v>-</v>
      </c>
      <c r="S6" s="58" t="str">
        <f>IF(COUNTIF(Verteiler!$B$38:$Y$38,Tabelle1!$A$3),"1_3","-")</f>
        <v>-</v>
      </c>
      <c r="U6" t="s">
        <v>86</v>
      </c>
    </row>
    <row r="7" spans="1:21" x14ac:dyDescent="0.2">
      <c r="A7" s="67" t="s">
        <v>87</v>
      </c>
      <c r="B7" s="58" t="str">
        <f>IF(COUNTIF(Verteiler!$B$8:$Y$8,Tabelle1!$A$7),"1_7","-")</f>
        <v>-</v>
      </c>
      <c r="C7" s="58" t="str">
        <f>IF(COUNTIF(Verteiler!$B$14:$Y$14,Tabelle1!$A$7),"1_7","-")</f>
        <v>-</v>
      </c>
      <c r="D7" s="58" t="str">
        <f>IF(COUNTIF(Verteiler!$B$20:$Y$20,Tabelle1!$A$7),"1_7","-")</f>
        <v>-</v>
      </c>
      <c r="E7" s="58" t="str">
        <f>IF(COUNTIF(Verteiler!$B$26:$Y$26,Tabelle1!$A$7),"1_7","-")</f>
        <v>-</v>
      </c>
      <c r="F7" s="58" t="str">
        <f>IF(COUNTIF(Verteiler!$B$32:$Y$32,Tabelle1!$A$7),"1_7","-")</f>
        <v>-</v>
      </c>
      <c r="G7" s="58" t="str">
        <f>IF(COUNTIF(Verteiler!$B$38:$Y$38,Tabelle1!$A$7),"1_7","-")</f>
        <v>-</v>
      </c>
      <c r="H7" s="58" t="str">
        <f>IF(COUNTIF(Verteiler!$B$44:$Y$44,Tabelle1!$A$7),"1_7","-")</f>
        <v>-</v>
      </c>
      <c r="I7" s="58" t="str">
        <f>IF(COUNTIF(Verteiler!$B$50:$Y$50,Tabelle1!$A$7),"1_7","-")</f>
        <v>-</v>
      </c>
      <c r="J7" s="58" t="str">
        <f>IF(COUNTIF(Verteiler!$B$56:$Y$56,Tabelle1!$A$7),"1_7","-")</f>
        <v>-</v>
      </c>
      <c r="K7" s="58" t="str">
        <f>IF(COUNTIF(Verteiler!$B$62:$Y$62,Tabelle1!$A$7),"1_7","-")</f>
        <v>-</v>
      </c>
      <c r="L7" s="58" t="str">
        <f>IF(COUNTIF(Verteiler!$B$68:$Y$68,Tabelle1!$A$7),"1_7","-")</f>
        <v>-</v>
      </c>
      <c r="M7" s="58" t="str">
        <f>IF(COUNTIF(Verteiler!$B$38:$Y$38,Tabelle1!$A$7),"1_7","-")</f>
        <v>-</v>
      </c>
      <c r="S7" s="58" t="str">
        <f>IF(COUNTIF(Verteiler!$B$38:$Y$38,Tabelle1!$A$1),"1_1","-")</f>
        <v>-</v>
      </c>
      <c r="U7" t="s">
        <v>87</v>
      </c>
    </row>
    <row r="8" spans="1:21" x14ac:dyDescent="0.2">
      <c r="A8" s="67" t="s">
        <v>88</v>
      </c>
      <c r="B8" s="58" t="str">
        <f>IF(COUNTIF(Verteiler!$B$8:$Y$8,Tabelle1!$A$8),"1_8","-")</f>
        <v>-</v>
      </c>
      <c r="C8" s="58" t="str">
        <f>IF(COUNTIF(Verteiler!$B$14:$Y$14,Tabelle1!$A$8),"1_8","-")</f>
        <v>-</v>
      </c>
      <c r="D8" s="58" t="str">
        <f>IF(COUNTIF(Verteiler!$B$20:$Y$20,Tabelle1!$A$8),"1_8","-")</f>
        <v>-</v>
      </c>
      <c r="E8" s="58" t="str">
        <f>IF(COUNTIF(Verteiler!$B$26:$Y$26,Tabelle1!$A$8),"1_8","-")</f>
        <v>-</v>
      </c>
      <c r="F8" s="58" t="str">
        <f>IF(COUNTIF(Verteiler!$B$32:$Y$32,Tabelle1!$A$8),"1_8","-")</f>
        <v>-</v>
      </c>
      <c r="G8" s="58" t="str">
        <f>IF(COUNTIF(Verteiler!$B$38:$Y$38,Tabelle1!$A$8),"1_8","-")</f>
        <v>-</v>
      </c>
      <c r="H8" s="58" t="str">
        <f>IF(COUNTIF(Verteiler!$B$44:$Y$44,Tabelle1!$A$8),"1_8","-")</f>
        <v>-</v>
      </c>
      <c r="I8" s="58" t="str">
        <f>IF(COUNTIF(Verteiler!$B$50:$Y$50,Tabelle1!$A$8),"1_8","-")</f>
        <v>-</v>
      </c>
      <c r="J8" s="58" t="str">
        <f>IF(COUNTIF(Verteiler!$B$56:$Y$56,Tabelle1!$A$8),"1_8","-")</f>
        <v>-</v>
      </c>
      <c r="K8" s="58" t="str">
        <f>IF(COUNTIF(Verteiler!$B$62:$Y$62,Tabelle1!$A$8),"1_8","-")</f>
        <v>-</v>
      </c>
      <c r="L8" s="58" t="str">
        <f>IF(COUNTIF(Verteiler!$B$68:$Y$68,Tabelle1!$A$8),"1_8","-")</f>
        <v>-</v>
      </c>
      <c r="M8" s="58" t="str">
        <f>IF(COUNTIF(Verteiler!$B$38:$Y$38,Tabelle1!$A$8),"1_8","-")</f>
        <v>-</v>
      </c>
      <c r="S8" s="58" t="str">
        <f>IF(COUNTIF(Verteiler!$B$38:$Y$38,Tabelle1!$A$2),"1_2","-")</f>
        <v>-</v>
      </c>
      <c r="U8" t="s">
        <v>88</v>
      </c>
    </row>
    <row r="9" spans="1:21" x14ac:dyDescent="0.2">
      <c r="A9" s="67" t="s">
        <v>89</v>
      </c>
      <c r="B9" s="58" t="str">
        <f>IF(COUNTIF(Verteiler!$B$8:$Y$8,Tabelle1!$A$9),"1_9","-")</f>
        <v>-</v>
      </c>
      <c r="C9" s="58" t="str">
        <f>IF(COUNTIF(Verteiler!$B$14:$Y$14,Tabelle1!$A$9),"1_9","-")</f>
        <v>-</v>
      </c>
      <c r="D9" s="58" t="str">
        <f>IF(COUNTIF(Verteiler!$B$20:$Y$20,Tabelle1!$A$9),"1_9","-")</f>
        <v>-</v>
      </c>
      <c r="E9" s="58" t="str">
        <f>IF(COUNTIF(Verteiler!$B$26:$Y$26,Tabelle1!$A$9),"1_9","-")</f>
        <v>-</v>
      </c>
      <c r="F9" s="58" t="str">
        <f>IF(COUNTIF(Verteiler!$B$32:$Y$32,Tabelle1!$A$9),"1_9","-")</f>
        <v>-</v>
      </c>
      <c r="G9" s="58" t="str">
        <f>IF(COUNTIF(Verteiler!$B$38:$Y$38,Tabelle1!$A$9),"1_9","-")</f>
        <v>-</v>
      </c>
      <c r="H9" s="58" t="str">
        <f>IF(COUNTIF(Verteiler!$B$44:$Y$44,Tabelle1!$A$9),"1_9","-")</f>
        <v>-</v>
      </c>
      <c r="I9" s="58" t="str">
        <f>IF(COUNTIF(Verteiler!$B$50:$Y$50,Tabelle1!$A$9),"1_9","-")</f>
        <v>-</v>
      </c>
      <c r="J9" s="58" t="str">
        <f>IF(COUNTIF(Verteiler!$B$56:$Y$56,Tabelle1!$A$9),"1_9","-")</f>
        <v>-</v>
      </c>
      <c r="K9" s="58" t="str">
        <f>IF(COUNTIF(Verteiler!$B$62:$Y$62,Tabelle1!$A$9),"1_9","-")</f>
        <v>-</v>
      </c>
      <c r="L9" s="58" t="str">
        <f>IF(COUNTIF(Verteiler!$B$68:$Y$68,Tabelle1!$A$9),"1_9","-")</f>
        <v>-</v>
      </c>
      <c r="M9" s="58" t="str">
        <f>IF(COUNTIF(Verteiler!$B$38:$Y$38,Tabelle1!$A$9),"1_9","-")</f>
        <v>-</v>
      </c>
      <c r="S9" s="58" t="str">
        <f>IF(COUNTIF(Verteiler!$B$38:$Y$38,Tabelle1!$A$3),"1_3","-")</f>
        <v>-</v>
      </c>
      <c r="U9" t="s">
        <v>89</v>
      </c>
    </row>
    <row r="10" spans="1:21" x14ac:dyDescent="0.2">
      <c r="A10" s="67" t="s">
        <v>90</v>
      </c>
      <c r="B10" s="58" t="str">
        <f>IF(COUNTIF(Verteiler!$B$8:$Y$8,Tabelle1!$A$10),"1_10","-")</f>
        <v>-</v>
      </c>
      <c r="C10" s="58" t="str">
        <f>IF(COUNTIF(Verteiler!$B$14:$Y$14,Tabelle1!$A$10),"1_10","-")</f>
        <v>-</v>
      </c>
      <c r="D10" s="58" t="str">
        <f>IF(COUNTIF(Verteiler!$B$114:$Y$114,Tabelle1!$A$10),"1_10","-")</f>
        <v>-</v>
      </c>
      <c r="E10" s="58" t="str">
        <f>IF(COUNTIF(Verteiler!$B$120:$Y$120,Tabelle1!$A$10),"1_10","-")</f>
        <v>-</v>
      </c>
      <c r="F10" s="58" t="str">
        <f>IF(COUNTIF(Verteiler!$B$32:$Y$32,Tabelle1!$A$10),"1_10","-")</f>
        <v>-</v>
      </c>
      <c r="G10" s="58" t="str">
        <f>IF(COUNTIF(Verteiler!$B$38:$Y$38,Tabelle1!$A$10),"1_10","-")</f>
        <v>-</v>
      </c>
      <c r="H10" s="58" t="str">
        <f>IF(COUNTIF(Verteiler!$B$44:$Y$44,Tabelle1!$A$10),"1_10","-")</f>
        <v>-</v>
      </c>
      <c r="I10" s="58" t="str">
        <f>IF(COUNTIF(Verteiler!$B$50:$Y$50,Tabelle1!$A$10),"1_10","-")</f>
        <v>-</v>
      </c>
      <c r="J10" s="58" t="str">
        <f>IF(COUNTIF(Verteiler!$B$56:$Y$56,Tabelle1!$A$10),"1_10","-")</f>
        <v>-</v>
      </c>
      <c r="K10" s="58" t="str">
        <f>IF(COUNTIF(Verteiler!$B$62:$Y$62,Tabelle1!$A$10),"1_10","-")</f>
        <v>-</v>
      </c>
      <c r="L10" s="58" t="str">
        <f>IF(COUNTIF(Verteiler!$B$68:$Y$68,Tabelle1!$A$10),"1_10","-")</f>
        <v>-</v>
      </c>
      <c r="M10" s="58" t="str">
        <f>IF(COUNTIF(Verteiler!$B$38:$Y$38,Tabelle1!$A$10),"1_10","-")</f>
        <v>-</v>
      </c>
      <c r="S10" s="58" t="str">
        <f>IF(COUNTIF(Verteiler!$B$38:$Y$38,Tabelle1!$A$1),"1_1","-")</f>
        <v>-</v>
      </c>
      <c r="U10" t="s">
        <v>90</v>
      </c>
    </row>
    <row r="11" spans="1:21" x14ac:dyDescent="0.2">
      <c r="A11" s="67" t="s">
        <v>91</v>
      </c>
      <c r="B11" s="58" t="str">
        <f>IF(COUNTIF(Verteiler!$B$8:$Y$8,Tabelle1!$A$11),"1_11","-")</f>
        <v>-</v>
      </c>
      <c r="C11" s="58" t="str">
        <f>IF(COUNTIF(Verteiler!$B$14:$Y$14,Tabelle1!$A$11),"1_11","-")</f>
        <v>-</v>
      </c>
      <c r="D11" s="58" t="str">
        <f>IF(COUNTIF(Verteiler!$B$20:$Y$20,Tabelle1!$A$11),"1_11","-")</f>
        <v>-</v>
      </c>
      <c r="E11" s="58" t="str">
        <f>IF(COUNTIF(Verteiler!$B$26:$Y$26,Tabelle1!$A$11),"1_11","-")</f>
        <v>-</v>
      </c>
      <c r="F11" s="58" t="str">
        <f>IF(COUNTIF(Verteiler!$B$32:$Y$32,Tabelle1!$A$11),"1_11","-")</f>
        <v>-</v>
      </c>
      <c r="G11" s="58" t="str">
        <f>IF(COUNTIF(Verteiler!$B$38:$Y$38,Tabelle1!$A$11),"1_11","-")</f>
        <v>-</v>
      </c>
      <c r="H11" s="58" t="str">
        <f>IF(COUNTIF(Verteiler!$B$44:$Y$44,Tabelle1!$A$11),"1_11","-")</f>
        <v>-</v>
      </c>
      <c r="I11" s="58" t="str">
        <f>IF(COUNTIF(Verteiler!$B$50:$Y$50,Tabelle1!$A$11),"1_11","-")</f>
        <v>-</v>
      </c>
      <c r="J11" s="58" t="str">
        <f>IF(COUNTIF(Verteiler!$B$56:$Y$56,Tabelle1!$A$11),"1_11","-")</f>
        <v>-</v>
      </c>
      <c r="K11" s="58" t="str">
        <f>IF(COUNTIF(Verteiler!$B$62:$Y$62,Tabelle1!$A$11),"1_11","-")</f>
        <v>-</v>
      </c>
      <c r="L11" s="58" t="str">
        <f>IF(COUNTIF(Verteiler!$B$68:$Y$68,Tabelle1!$A$11),"1_11","-")</f>
        <v>-</v>
      </c>
      <c r="M11" s="58" t="str">
        <f>IF(COUNTIF(Verteiler!$B$38:$Y$38,Tabelle1!$A$11),"1_11","-")</f>
        <v>-</v>
      </c>
      <c r="S11" s="58" t="str">
        <f>IF(COUNTIF(Verteiler!$B$38:$Y$38,Tabelle1!$A$2),"1_2","-")</f>
        <v>-</v>
      </c>
      <c r="U11" t="s">
        <v>91</v>
      </c>
    </row>
    <row r="12" spans="1:21" x14ac:dyDescent="0.2">
      <c r="A12" s="67" t="s">
        <v>92</v>
      </c>
      <c r="B12" s="58" t="str">
        <f>IF(COUNTIF(Verteiler!$B$8:$Y$8,Tabelle1!$A$12),"1_12","-")</f>
        <v>-</v>
      </c>
      <c r="C12" s="58" t="str">
        <f>IF(COUNTIF(Verteiler!$B$14:$Y$14,Tabelle1!$A$12),"1_12","-")</f>
        <v>-</v>
      </c>
      <c r="D12" s="58" t="str">
        <f>IF(COUNTIF(Verteiler!$B$20:$Y$20,Tabelle1!$A$12),"1_12","-")</f>
        <v>-</v>
      </c>
      <c r="E12" s="58" t="str">
        <f>IF(COUNTIF(Verteiler!$B$26:$Y$26,Tabelle1!$A$12),"1_12","-")</f>
        <v>-</v>
      </c>
      <c r="F12" s="58" t="str">
        <f>IF(COUNTIF(Verteiler!$B$32:$Y$32,Tabelle1!$A$12),"1_12","-")</f>
        <v>-</v>
      </c>
      <c r="G12" s="58" t="str">
        <f>IF(COUNTIF(Verteiler!$B$38:$Y$38,Tabelle1!$A$12),"1_12","-")</f>
        <v>-</v>
      </c>
      <c r="H12" s="58" t="str">
        <f>IF(COUNTIF(Verteiler!$B$44:$Y$44,Tabelle1!$A$12),"1_12","-")</f>
        <v>-</v>
      </c>
      <c r="I12" s="58" t="str">
        <f>IF(COUNTIF(Verteiler!$B$50:$Y$50,Tabelle1!$A$12),"1_12","-")</f>
        <v>-</v>
      </c>
      <c r="J12" s="58" t="str">
        <f>IF(COUNTIF(Verteiler!$B$56:$Y$56,Tabelle1!$A$12),"1_12","-")</f>
        <v>-</v>
      </c>
      <c r="K12" s="58" t="str">
        <f>IF(COUNTIF(Verteiler!$B$62:$Y$62,Tabelle1!$A$12),"1_12","-")</f>
        <v>-</v>
      </c>
      <c r="L12" s="58" t="str">
        <f>IF(COUNTIF(Verteiler!$B$68:$Y$68,Tabelle1!$A$12),"1_12","-")</f>
        <v>-</v>
      </c>
      <c r="M12" s="58" t="str">
        <f>IF(COUNTIF(Verteiler!$B$38:$Y$38,Tabelle1!$A$12),"1_12","-")</f>
        <v>-</v>
      </c>
      <c r="S12" s="58" t="str">
        <f>IF(COUNTIF(Verteiler!$B$38:$Y$38,Tabelle1!$A$3),"1_3","-")</f>
        <v>-</v>
      </c>
      <c r="U12" t="s">
        <v>92</v>
      </c>
    </row>
    <row r="13" spans="1:21" x14ac:dyDescent="0.2">
      <c r="A13" s="67" t="s">
        <v>93</v>
      </c>
      <c r="B13" s="58" t="str">
        <f>IF(COUNTIF(Verteiler!$B$8:$Y$8,Tabelle1!$A$13),"1_13","-")</f>
        <v>-</v>
      </c>
      <c r="C13" s="58" t="str">
        <f>IF(COUNTIF(Verteiler!$B$14:$Y$14,Tabelle1!$A$13),"1_13","-")</f>
        <v>-</v>
      </c>
      <c r="D13" s="58" t="str">
        <f>IF(COUNTIF(Verteiler!$B$20:$Y$20,Tabelle1!$A$13),"1_13","-")</f>
        <v>-</v>
      </c>
      <c r="E13" s="58" t="str">
        <f>IF(COUNTIF(Verteiler!$B$26:$Y$26,Tabelle1!$A$13),"1_13","-")</f>
        <v>-</v>
      </c>
      <c r="F13" s="58" t="str">
        <f>IF(COUNTIF(Verteiler!$B$32:$Y$32,Tabelle1!$A$13),"1_13","-")</f>
        <v>-</v>
      </c>
      <c r="G13" s="58" t="str">
        <f>IF(COUNTIF(Verteiler!$B$38:$Y$38,Tabelle1!$A$13),"1_13","-")</f>
        <v>-</v>
      </c>
      <c r="H13" s="58" t="str">
        <f>IF(COUNTIF(Verteiler!$B$44:$Y$44,Tabelle1!$A$13),"1_13","-")</f>
        <v>-</v>
      </c>
      <c r="I13" s="58" t="str">
        <f>IF(COUNTIF(Verteiler!$B$50:$Y$50,Tabelle1!$A$13),"1_13","-")</f>
        <v>-</v>
      </c>
      <c r="J13" s="58" t="str">
        <f>IF(COUNTIF(Verteiler!$B$56:$Y$56,Tabelle1!$A$13),"1_13","-")</f>
        <v>-</v>
      </c>
      <c r="K13" s="58" t="str">
        <f>IF(COUNTIF(Verteiler!$B$62:$Y$62,Tabelle1!$A$13),"1_13","-")</f>
        <v>-</v>
      </c>
      <c r="L13" s="58" t="str">
        <f>IF(COUNTIF(Verteiler!$B$68:$Y$68,Tabelle1!$A$13),"1_13","-")</f>
        <v>-</v>
      </c>
      <c r="M13" s="58" t="str">
        <f>IF(COUNTIF(Verteiler!$B$38:$Y$38,Tabelle1!$A$13),"1_13","-")</f>
        <v>-</v>
      </c>
      <c r="S13" s="58" t="str">
        <f>IF(COUNTIF(Verteiler!$B$38:$Y$38,Tabelle1!$A$1),"1_1","-")</f>
        <v>-</v>
      </c>
      <c r="U13" t="s">
        <v>93</v>
      </c>
    </row>
    <row r="14" spans="1:21" x14ac:dyDescent="0.2">
      <c r="A14" s="67" t="s">
        <v>94</v>
      </c>
      <c r="B14" s="58" t="str">
        <f>IF(COUNTIF(Verteiler!$B$8:$Y$8,Tabelle1!$A$14),"1_14","-")</f>
        <v>-</v>
      </c>
      <c r="C14" s="58" t="str">
        <f>IF(COUNTIF(Verteiler!$B$14:$Y$14,Tabelle1!$A$14),"1_14","-")</f>
        <v>-</v>
      </c>
      <c r="D14" s="58" t="str">
        <f>IF(COUNTIF(Verteiler!$B$20:$Y$20,Tabelle1!$A$14),"1_14","-")</f>
        <v>-</v>
      </c>
      <c r="E14" s="58" t="str">
        <f>IF(COUNTIF(Verteiler!$B$26:$Y$26,Tabelle1!$A$14),"1_14","-")</f>
        <v>-</v>
      </c>
      <c r="F14" s="58" t="str">
        <f>IF(COUNTIF(Verteiler!$B$32:$Y$32,Tabelle1!$A$14),"1_14","-")</f>
        <v>-</v>
      </c>
      <c r="G14" s="58" t="str">
        <f>IF(COUNTIF(Verteiler!$B$38:$Y$38,Tabelle1!$A$14),"1_14","-")</f>
        <v>-</v>
      </c>
      <c r="H14" s="58" t="str">
        <f>IF(COUNTIF(Verteiler!$B$44:$Y$44,Tabelle1!$A$14),"1_14","-")</f>
        <v>-</v>
      </c>
      <c r="I14" s="58" t="str">
        <f>IF(COUNTIF(Verteiler!$B$50:$Y$50,Tabelle1!$A$14),"1_14","-")</f>
        <v>-</v>
      </c>
      <c r="J14" s="58" t="str">
        <f>IF(COUNTIF(Verteiler!$B$56:$Y$56,Tabelle1!$A$14),"1_14","-")</f>
        <v>-</v>
      </c>
      <c r="K14" s="58" t="str">
        <f>IF(COUNTIF(Verteiler!$B$62:$Y$62,Tabelle1!$A$14),"1_14","-")</f>
        <v>-</v>
      </c>
      <c r="L14" s="58" t="str">
        <f>IF(COUNTIF(Verteiler!$B$68:$Y$68,Tabelle1!$A$14),"1_14","-")</f>
        <v>-</v>
      </c>
      <c r="M14" s="58" t="str">
        <f>IF(COUNTIF(Verteiler!$B$38:$Y$38,Tabelle1!$A$14),"1_14","-")</f>
        <v>-</v>
      </c>
      <c r="S14" s="58" t="str">
        <f>IF(COUNTIF(Verteiler!$B$38:$Y$38,Tabelle1!$A$2),"1_2","-")</f>
        <v>-</v>
      </c>
      <c r="U14" t="s">
        <v>94</v>
      </c>
    </row>
    <row r="15" spans="1:21" x14ac:dyDescent="0.2">
      <c r="A15" s="67" t="s">
        <v>95</v>
      </c>
      <c r="B15" s="58" t="str">
        <f>IF(COUNTIF(Verteiler!$B$8:$Y$8,Tabelle1!$A$15),"15","-")</f>
        <v>-</v>
      </c>
      <c r="C15" s="58" t="str">
        <f>IF(COUNTIF(Verteiler!$B$14:$Y$14,Tabelle1!$A$15),"15","-")</f>
        <v>-</v>
      </c>
      <c r="D15" s="58" t="str">
        <f>IF(COUNTIF(Verteiler!$B$20:$Y$20,Tabelle1!$A$15),"15","-")</f>
        <v>-</v>
      </c>
      <c r="E15" s="58" t="str">
        <f>IF(COUNTIF(Verteiler!$B$26:$Y$26,Tabelle1!$A$15),"15","-")</f>
        <v>-</v>
      </c>
      <c r="F15" s="58" t="str">
        <f>IF(COUNTIF(Verteiler!$B$32:$Y$32,Tabelle1!$A$15),"15","-")</f>
        <v>-</v>
      </c>
      <c r="G15" s="58" t="str">
        <f>IF(COUNTIF(Verteiler!$B$38:$Y$38,Tabelle1!$A$15),"15","-")</f>
        <v>-</v>
      </c>
      <c r="H15" s="58" t="str">
        <f>IF(COUNTIF(Verteiler!$B$44:$Y$44,Tabelle1!$A$15),"15","-")</f>
        <v>-</v>
      </c>
      <c r="I15" s="58" t="str">
        <f>IF(COUNTIF(Verteiler!$B$50:$Y$50,Tabelle1!$A$15),"15","-")</f>
        <v>-</v>
      </c>
      <c r="J15" s="58" t="str">
        <f>IF(COUNTIF(Verteiler!$B$56:$Y$56,Tabelle1!$A$15),"15","-")</f>
        <v>-</v>
      </c>
      <c r="K15" s="58" t="str">
        <f>IF(COUNTIF(Verteiler!$B$62:$Y$62,Tabelle1!$A$15),"15","-")</f>
        <v>-</v>
      </c>
      <c r="L15" s="58" t="str">
        <f>IF(COUNTIF(Verteiler!$B$68:$Y$68,Tabelle1!$A$15),"15","-")</f>
        <v>-</v>
      </c>
      <c r="M15" s="58" t="str">
        <f>IF(COUNTIF(Verteiler!$B$38:$Y$38,Tabelle1!$A$15),"15","-")</f>
        <v>-</v>
      </c>
      <c r="S15" s="58" t="str">
        <f>IF(COUNTIF(Verteiler!$B$38:$Y$38,Tabelle1!$A$3),"1_3","-")</f>
        <v>-</v>
      </c>
      <c r="U15" t="s">
        <v>95</v>
      </c>
    </row>
    <row r="16" spans="1:21" x14ac:dyDescent="0.2">
      <c r="A16" s="67" t="s">
        <v>96</v>
      </c>
      <c r="B16" s="58" t="str">
        <f>IF(COUNTIF(Verteiler!$B$8:$Y$8,Tabelle1!$A$16),"16","-")</f>
        <v>-</v>
      </c>
      <c r="C16" s="58" t="str">
        <f>IF(COUNTIF(Verteiler!$B$14:$Y$14,Tabelle1!$A$16),"16","-")</f>
        <v>-</v>
      </c>
      <c r="D16" s="58" t="str">
        <f>IF(COUNTIF(Verteiler!$B$20:$Y$20,Tabelle1!$A$16),"16","-")</f>
        <v>-</v>
      </c>
      <c r="E16" s="58" t="str">
        <f>IF(COUNTIF(Verteiler!$B$26:$Y$26,Tabelle1!$A$16),"16","-")</f>
        <v>-</v>
      </c>
      <c r="F16" s="58" t="str">
        <f>IF(COUNTIF(Verteiler!$B$32:$Y$32,Tabelle1!$A$16),"16","-")</f>
        <v>-</v>
      </c>
      <c r="G16" s="58" t="str">
        <f>IF(COUNTIF(Verteiler!$B$38:$Y$38,Tabelle1!$A$16),"16","-")</f>
        <v>-</v>
      </c>
      <c r="H16" s="58" t="str">
        <f>IF(COUNTIF(Verteiler!$B$44:$Y$44,Tabelle1!$A$16),"16","-")</f>
        <v>-</v>
      </c>
      <c r="I16" s="58" t="str">
        <f>IF(COUNTIF(Verteiler!$B$50:$Y$50,Tabelle1!$A$16),"16","-")</f>
        <v>-</v>
      </c>
      <c r="J16" s="58" t="str">
        <f>IF(COUNTIF(Verteiler!$B$56:$Y$56,Tabelle1!$A$16),"16","-")</f>
        <v>-</v>
      </c>
      <c r="K16" s="58" t="str">
        <f>IF(COUNTIF(Verteiler!$B$62:$Y$62,Tabelle1!$A$16),"16","-")</f>
        <v>-</v>
      </c>
      <c r="L16" s="58" t="str">
        <f>IF(COUNTIF(Verteiler!$B$68:$Y$68,Tabelle1!$A$16),"16","-")</f>
        <v>-</v>
      </c>
      <c r="M16" s="58" t="str">
        <f>IF(COUNTIF(Verteiler!$B$38:$Y$38,Tabelle1!$A$16),"16","-")</f>
        <v>-</v>
      </c>
      <c r="S16" s="58" t="str">
        <f>IF(COUNTIF(Verteiler!$B$38:$Y$38,Tabelle1!$A$1),"1_1","-")</f>
        <v>-</v>
      </c>
      <c r="U16" t="s">
        <v>96</v>
      </c>
    </row>
    <row r="17" spans="1:21" x14ac:dyDescent="0.2">
      <c r="A17" s="67" t="s">
        <v>97</v>
      </c>
      <c r="B17" s="58" t="str">
        <f>IF(COUNTIF(Verteiler!$B$8:$Y$8,Tabelle1!$A$17),"17","-")</f>
        <v>-</v>
      </c>
      <c r="C17" s="58" t="str">
        <f>IF(COUNTIF(Verteiler!$B$14:$Y$14,Tabelle1!$A$17),"17","-")</f>
        <v>-</v>
      </c>
      <c r="D17" s="58" t="str">
        <f>IF(COUNTIF(Verteiler!$B$20:$Y$20,Tabelle1!$A$17),"17","-")</f>
        <v>-</v>
      </c>
      <c r="E17" s="58" t="str">
        <f>IF(COUNTIF(Verteiler!$B$26:$Y$26,Tabelle1!$A$17),"17","-")</f>
        <v>-</v>
      </c>
      <c r="F17" s="58" t="str">
        <f>IF(COUNTIF(Verteiler!$B$32:$Y$32,Tabelle1!$A$17),"17","-")</f>
        <v>-</v>
      </c>
      <c r="G17" s="58" t="str">
        <f>IF(COUNTIF(Verteiler!$B$38:$Y$38,Tabelle1!$A$17),"17","-")</f>
        <v>-</v>
      </c>
      <c r="H17" s="58" t="str">
        <f>IF(COUNTIF(Verteiler!$B$44:$Y$44,Tabelle1!$A$17),"17","-")</f>
        <v>-</v>
      </c>
      <c r="I17" s="58" t="str">
        <f>IF(COUNTIF(Verteiler!$B$50:$Y$50,Tabelle1!$A$17),"17","-")</f>
        <v>-</v>
      </c>
      <c r="J17" s="58" t="str">
        <f>IF(COUNTIF(Verteiler!$B$56:$Y$56,Tabelle1!$A$17),"17","-")</f>
        <v>-</v>
      </c>
      <c r="K17" s="58" t="str">
        <f>IF(COUNTIF(Verteiler!$B$62:$Y$62,Tabelle1!$A$17),"17","-")</f>
        <v>-</v>
      </c>
      <c r="L17" s="58" t="str">
        <f>IF(COUNTIF(Verteiler!$B$68:$Y$68,Tabelle1!$A$17),"17","-")</f>
        <v>-</v>
      </c>
      <c r="M17" s="58" t="str">
        <f>IF(COUNTIF(Verteiler!$B$38:$Y$38,Tabelle1!$A$17),"17","-")</f>
        <v>-</v>
      </c>
      <c r="S17" s="58" t="str">
        <f>IF(COUNTIF(Verteiler!$B$38:$Y$38,Tabelle1!$A$2),"1_2","-")</f>
        <v>-</v>
      </c>
      <c r="U17" t="s">
        <v>97</v>
      </c>
    </row>
    <row r="18" spans="1:21" x14ac:dyDescent="0.2">
      <c r="A18" s="67" t="s">
        <v>98</v>
      </c>
      <c r="B18" s="58" t="str">
        <f>IF(COUNTIF(Verteiler!$B$8:$Y$8,Tabelle1!$A$18),"18","-")</f>
        <v>-</v>
      </c>
      <c r="C18" s="58" t="str">
        <f>IF(COUNTIF(Verteiler!$B$14:$Y$14,Tabelle1!$A$18),"18","-")</f>
        <v>-</v>
      </c>
      <c r="D18" s="58" t="str">
        <f>IF(COUNTIF(Verteiler!$B$20:$Y$20,Tabelle1!$A$18),"18","-")</f>
        <v>-</v>
      </c>
      <c r="E18" s="58" t="str">
        <f>IF(COUNTIF(Verteiler!$B$26:$Y$26,Tabelle1!$A$18),"18","-")</f>
        <v>-</v>
      </c>
      <c r="F18" s="58" t="str">
        <f>IF(COUNTIF(Verteiler!$B$32:$Y$32,Tabelle1!$A$18),"18","-")</f>
        <v>-</v>
      </c>
      <c r="G18" s="58" t="str">
        <f>IF(COUNTIF(Verteiler!$B$38:$Y$38,Tabelle1!$A$18),"18","-")</f>
        <v>-</v>
      </c>
      <c r="H18" s="58" t="str">
        <f>IF(COUNTIF(Verteiler!$B$44:$Y$44,Tabelle1!$A$18),"18","-")</f>
        <v>-</v>
      </c>
      <c r="I18" s="58" t="str">
        <f>IF(COUNTIF(Verteiler!$B$50:$Y$50,Tabelle1!$A$18),"18","-")</f>
        <v>-</v>
      </c>
      <c r="J18" s="58" t="str">
        <f>IF(COUNTIF(Verteiler!$B$56:$Y$56,Tabelle1!$A$18),"18","-")</f>
        <v>-</v>
      </c>
      <c r="K18" s="58" t="str">
        <f>IF(COUNTIF(Verteiler!$B$62:$Y$62,Tabelle1!$A$18),"18","-")</f>
        <v>-</v>
      </c>
      <c r="L18" s="58" t="str">
        <f>IF(COUNTIF(Verteiler!$B$68:$Y$68,Tabelle1!$A$18),"18","-")</f>
        <v>-</v>
      </c>
      <c r="M18" s="58" t="str">
        <f>IF(COUNTIF(Verteiler!$B$38:$Y$38,Tabelle1!$A$18),"18","-")</f>
        <v>-</v>
      </c>
      <c r="S18" s="58" t="str">
        <f>IF(COUNTIF(Verteiler!$B$38:$Y$38,Tabelle1!$A$3),"1_3","-")</f>
        <v>-</v>
      </c>
      <c r="U18" t="s">
        <v>98</v>
      </c>
    </row>
    <row r="19" spans="1:21" x14ac:dyDescent="0.2">
      <c r="A19" s="67" t="s">
        <v>99</v>
      </c>
      <c r="B19" s="58" t="str">
        <f>IF(COUNTIF(Verteiler!$B$8:$Y$8,Tabelle1!$A$19),"19","-")</f>
        <v>-</v>
      </c>
      <c r="C19" s="58" t="str">
        <f>IF(COUNTIF(Verteiler!$B$14:$Y$14,Tabelle1!$A$19),"19","-")</f>
        <v>-</v>
      </c>
      <c r="D19" s="58" t="str">
        <f>IF(COUNTIF(Verteiler!$B$20:$Y$20,Tabelle1!$A$19),"19","-")</f>
        <v>-</v>
      </c>
      <c r="E19" s="58" t="str">
        <f>IF(COUNTIF(Verteiler!$B$26:$Y$26,Tabelle1!$A$19),"19","-")</f>
        <v>-</v>
      </c>
      <c r="F19" s="58" t="str">
        <f>IF(COUNTIF(Verteiler!$B$32:$Y$32,Tabelle1!$A$19),"19","-")</f>
        <v>-</v>
      </c>
      <c r="G19" s="58" t="str">
        <f>IF(COUNTIF(Verteiler!$B$38:$Y$38,Tabelle1!$A$19),"19","-")</f>
        <v>-</v>
      </c>
      <c r="H19" s="58" t="str">
        <f>IF(COUNTIF(Verteiler!$B$44:$Y$44,Tabelle1!$A$19),"19","-")</f>
        <v>-</v>
      </c>
      <c r="I19" s="58" t="str">
        <f>IF(COUNTIF(Verteiler!$B$50:$Y$50,Tabelle1!$A$19),"19","-")</f>
        <v>-</v>
      </c>
      <c r="J19" s="58" t="str">
        <f>IF(COUNTIF(Verteiler!$B$56:$Y$56,Tabelle1!$A$19),"19","-")</f>
        <v>-</v>
      </c>
      <c r="K19" s="58" t="str">
        <f>IF(COUNTIF(Verteiler!$B$62:$Y$62,Tabelle1!$A$19),"19","-")</f>
        <v>-</v>
      </c>
      <c r="L19" s="58" t="str">
        <f>IF(COUNTIF(Verteiler!$B$68:$Y$68,Tabelle1!$A$19),"19","-")</f>
        <v>-</v>
      </c>
      <c r="M19" s="58" t="str">
        <f>IF(COUNTIF(Verteiler!$B$38:$Y$38,Tabelle1!$A$19),"19","-")</f>
        <v>-</v>
      </c>
      <c r="S19" s="58" t="str">
        <f>IF(COUNTIF(Verteiler!$B$38:$Y$38,Tabelle1!$A$1),"1_1","-")</f>
        <v>-</v>
      </c>
      <c r="U19" t="s">
        <v>99</v>
      </c>
    </row>
    <row r="20" spans="1:21" x14ac:dyDescent="0.2">
      <c r="A20" s="67" t="s">
        <v>100</v>
      </c>
      <c r="B20" s="58" t="str">
        <f>IF(COUNTIF(Verteiler!$B$8:$Y$8,Tabelle1!$A$20),"20","-")</f>
        <v>-</v>
      </c>
      <c r="C20" s="58" t="str">
        <f>IF(COUNTIF(Verteiler!$B$14:$Y$14,Tabelle1!$A$20),"20","-")</f>
        <v>-</v>
      </c>
      <c r="D20" s="58" t="str">
        <f>IF(COUNTIF(Verteiler!$B$20:$Y$20,Tabelle1!$A$20),"20","-")</f>
        <v>-</v>
      </c>
      <c r="E20" s="58" t="str">
        <f>IF(COUNTIF(Verteiler!$B$26:$Y$26,Tabelle1!$A$20),"20","-")</f>
        <v>-</v>
      </c>
      <c r="F20" s="58" t="str">
        <f>IF(COUNTIF(Verteiler!$B$32:$Y$32,Tabelle1!$A$20),"20","-")</f>
        <v>-</v>
      </c>
      <c r="G20" s="58" t="str">
        <f>IF(COUNTIF(Verteiler!$B$38:$Y$38,Tabelle1!$A$20),"20","-")</f>
        <v>-</v>
      </c>
      <c r="H20" s="58" t="str">
        <f>IF(COUNTIF(Verteiler!$B$44:$Y$44,Tabelle1!$A$20),"20","-")</f>
        <v>-</v>
      </c>
      <c r="I20" s="58" t="str">
        <f>IF(COUNTIF(Verteiler!$B$50:$Y$50,Tabelle1!$A$20),"20","-")</f>
        <v>-</v>
      </c>
      <c r="J20" s="58" t="str">
        <f>IF(COUNTIF(Verteiler!$B$56:$Y$56,Tabelle1!$A$20),"20","-")</f>
        <v>-</v>
      </c>
      <c r="K20" s="58" t="str">
        <f>IF(COUNTIF(Verteiler!$B$62:$Y$62,Tabelle1!$A$20),"20","-")</f>
        <v>-</v>
      </c>
      <c r="L20" s="58" t="str">
        <f>IF(COUNTIF(Verteiler!$B$68:$Y$68,Tabelle1!$A$20),"20","-")</f>
        <v>-</v>
      </c>
      <c r="M20" s="58" t="str">
        <f>IF(COUNTIF(Verteiler!$B$38:$Y$38,Tabelle1!$A$20),"20","-")</f>
        <v>-</v>
      </c>
      <c r="S20" s="58" t="str">
        <f>IF(COUNTIF(Verteiler!$B$38:$Y$38,Tabelle1!$A$2),"1_2","-")</f>
        <v>-</v>
      </c>
      <c r="U20" t="s">
        <v>100</v>
      </c>
    </row>
    <row r="21" spans="1:21" x14ac:dyDescent="0.2">
      <c r="A21" s="67" t="s">
        <v>101</v>
      </c>
      <c r="B21" s="58" t="str">
        <f>IF(COUNTIF(Verteiler!$B$8:$Y$8,Tabelle1!$A$21),"21","-")</f>
        <v>-</v>
      </c>
      <c r="C21" s="58" t="str">
        <f>IF(COUNTIF(Verteiler!$B$14:$Y$14,Tabelle1!$A$21),"21","-")</f>
        <v>-</v>
      </c>
      <c r="D21" s="58" t="str">
        <f>IF(COUNTIF(Verteiler!$B$20:$Y$20,Tabelle1!$A$21),"21","-")</f>
        <v>-</v>
      </c>
      <c r="E21" s="58" t="str">
        <f>IF(COUNTIF(Verteiler!$B$26:$Y$26,Tabelle1!$A$21),"21","-")</f>
        <v>-</v>
      </c>
      <c r="F21" s="58" t="str">
        <f>IF(COUNTIF(Verteiler!$B$32:$Y$32,Tabelle1!$A$21),"21","-")</f>
        <v>-</v>
      </c>
      <c r="G21" s="58" t="str">
        <f>IF(COUNTIF(Verteiler!$B$38:$Y$38,Tabelle1!$A$21),"21","-")</f>
        <v>-</v>
      </c>
      <c r="H21" s="58" t="str">
        <f>IF(COUNTIF(Verteiler!$B$44:$Y$44,Tabelle1!$A$21),"21","-")</f>
        <v>-</v>
      </c>
      <c r="I21" s="58" t="str">
        <f>IF(COUNTIF(Verteiler!$B$50:$Y$50,Tabelle1!$A$21),"21","-")</f>
        <v>-</v>
      </c>
      <c r="J21" s="58" t="str">
        <f>IF(COUNTIF(Verteiler!$B$56:$Y$56,Tabelle1!$A$21),"21","-")</f>
        <v>-</v>
      </c>
      <c r="K21" s="58" t="str">
        <f>IF(COUNTIF(Verteiler!$B$62:$Y$62,Tabelle1!$A$21),"21","-")</f>
        <v>-</v>
      </c>
      <c r="L21" s="58" t="str">
        <f>IF(COUNTIF(Verteiler!$B$68:$Y$68,Tabelle1!$A$21),"21","-")</f>
        <v>-</v>
      </c>
      <c r="M21" s="58" t="str">
        <f>IF(COUNTIF(Verteiler!$B$38:$Y$38,Tabelle1!$A$21),"21","-")</f>
        <v>-</v>
      </c>
      <c r="S21" s="58" t="str">
        <f>IF(COUNTIF(Verteiler!$B$38:$Y$38,Tabelle1!$A$3),"1_3","-")</f>
        <v>-</v>
      </c>
      <c r="U21" t="s">
        <v>101</v>
      </c>
    </row>
    <row r="22" spans="1:21" x14ac:dyDescent="0.2">
      <c r="A22" s="67" t="s">
        <v>102</v>
      </c>
      <c r="B22" s="58" t="str">
        <f>IF(COUNTIF(Verteiler!$B$8:$Y$8,Tabelle1!$A$22),"22","-")</f>
        <v>-</v>
      </c>
      <c r="C22" s="58" t="str">
        <f>IF(COUNTIF(Verteiler!$B$14:$Y$14,Tabelle1!$A$22),"22","-")</f>
        <v>-</v>
      </c>
      <c r="D22" s="58" t="str">
        <f>IF(COUNTIF(Verteiler!$B$20:$Y$20,Tabelle1!$A$22),"22","-")</f>
        <v>-</v>
      </c>
      <c r="E22" s="58" t="str">
        <f>IF(COUNTIF(Verteiler!$B$26:$Y$26,Tabelle1!$A$22),"22","-")</f>
        <v>-</v>
      </c>
      <c r="F22" s="58" t="str">
        <f>IF(COUNTIF(Verteiler!$B$32:$Y$32,Tabelle1!$A$22),"22","-")</f>
        <v>-</v>
      </c>
      <c r="G22" s="58" t="str">
        <f>IF(COUNTIF(Verteiler!$B$38:$Y$38,Tabelle1!$A$22),"22","-")</f>
        <v>-</v>
      </c>
      <c r="H22" s="58" t="str">
        <f>IF(COUNTIF(Verteiler!$B$44:$Y$44,Tabelle1!$A$22),"22","-")</f>
        <v>-</v>
      </c>
      <c r="I22" s="58" t="str">
        <f>IF(COUNTIF(Verteiler!$B$50:$Y$50,Tabelle1!$A$22),"22","-")</f>
        <v>-</v>
      </c>
      <c r="J22" s="58" t="str">
        <f>IF(COUNTIF(Verteiler!$B$56:$Y$56,Tabelle1!$A$22),"22","-")</f>
        <v>-</v>
      </c>
      <c r="K22" s="58" t="str">
        <f>IF(COUNTIF(Verteiler!$B$62:$Y$62,Tabelle1!$A$22),"22","-")</f>
        <v>-</v>
      </c>
      <c r="L22" s="58" t="str">
        <f>IF(COUNTIF(Verteiler!$B$68:$Y$68,Tabelle1!$A$22),"22","-")</f>
        <v>-</v>
      </c>
      <c r="M22" s="58" t="str">
        <f>IF(COUNTIF(Verteiler!$B$38:$Y$38,Tabelle1!$A$22),"22","-")</f>
        <v>-</v>
      </c>
      <c r="S22" s="58" t="str">
        <f>IF(COUNTIF(Verteiler!$B$38:$Y$38,Tabelle1!$A$1),"1_1","-")</f>
        <v>-</v>
      </c>
      <c r="U22" t="s">
        <v>102</v>
      </c>
    </row>
    <row r="23" spans="1:21" x14ac:dyDescent="0.2">
      <c r="A23" s="67" t="s">
        <v>103</v>
      </c>
      <c r="B23" s="58" t="str">
        <f>IF(COUNTIF(Verteiler!$B$8:$Y$8,Tabelle1!$A$23),"23","-")</f>
        <v>-</v>
      </c>
      <c r="C23" s="58" t="str">
        <f>IF(COUNTIF(Verteiler!$B$14:$Y$14,Tabelle1!$A$23),"23","-")</f>
        <v>-</v>
      </c>
      <c r="D23" s="58" t="str">
        <f>IF(COUNTIF(Verteiler!$B$20:$Y$20,Tabelle1!$A$23),"23","-")</f>
        <v>-</v>
      </c>
      <c r="E23" s="58" t="str">
        <f>IF(COUNTIF(Verteiler!$B$26:$Y$26,Tabelle1!$A$23),"23","-")</f>
        <v>-</v>
      </c>
      <c r="F23" s="58" t="str">
        <f>IF(COUNTIF(Verteiler!$B$32:$Y$32,Tabelle1!$A$23),"23","-")</f>
        <v>-</v>
      </c>
      <c r="G23" s="58" t="str">
        <f>IF(COUNTIF(Verteiler!$B$38:$Y$38,Tabelle1!$A$23),"23","-")</f>
        <v>-</v>
      </c>
      <c r="H23" s="58" t="str">
        <f>IF(COUNTIF(Verteiler!$B$44:$Y$44,Tabelle1!$A$23),"23","-")</f>
        <v>-</v>
      </c>
      <c r="I23" s="58" t="str">
        <f>IF(COUNTIF(Verteiler!$B$50:$Y$50,Tabelle1!$A$23),"23","-")</f>
        <v>-</v>
      </c>
      <c r="J23" s="58" t="str">
        <f>IF(COUNTIF(Verteiler!$B$56:$Y$56,Tabelle1!$A$23),"23","-")</f>
        <v>-</v>
      </c>
      <c r="K23" s="58" t="str">
        <f>IF(COUNTIF(Verteiler!$B$62:$Y$62,Tabelle1!$A$23),"23","-")</f>
        <v>-</v>
      </c>
      <c r="L23" s="58" t="str">
        <f>IF(COUNTIF(Verteiler!$B$68:$Y$68,Tabelle1!$A$23),"23","-")</f>
        <v>-</v>
      </c>
      <c r="M23" s="58" t="str">
        <f>IF(COUNTIF(Verteiler!$B$38:$Y$38,Tabelle1!$A$23),"23","-")</f>
        <v>-</v>
      </c>
      <c r="S23" s="58" t="str">
        <f>IF(COUNTIF(Verteiler!$B$38:$Y$38,Tabelle1!$A$2),"1_2","-")</f>
        <v>-</v>
      </c>
      <c r="U23" t="s">
        <v>103</v>
      </c>
    </row>
    <row r="24" spans="1:21" x14ac:dyDescent="0.2">
      <c r="A24" s="67" t="s">
        <v>104</v>
      </c>
      <c r="B24" s="58" t="str">
        <f>IF(COUNTIF(Verteiler!$B$8:$Y$8,Tabelle1!$A$24),"24","-")</f>
        <v>-</v>
      </c>
      <c r="C24" s="58" t="str">
        <f>IF(COUNTIF(Verteiler!$B$14:$Y$14,Tabelle1!$A$24),"24","-")</f>
        <v>-</v>
      </c>
      <c r="D24" s="58" t="str">
        <f>IF(COUNTIF(Verteiler!$B$20:$Y$20,Tabelle1!$A$24),"24","-")</f>
        <v>-</v>
      </c>
      <c r="E24" s="58" t="str">
        <f>IF(COUNTIF(Verteiler!$B$26:$Y$26,Tabelle1!$A$24),"24","-")</f>
        <v>-</v>
      </c>
      <c r="F24" s="58" t="str">
        <f>IF(COUNTIF(Verteiler!$B$32:$Y$32,Tabelle1!$A$24),"24","-")</f>
        <v>-</v>
      </c>
      <c r="G24" s="58" t="str">
        <f>IF(COUNTIF(Verteiler!$B$38:$Y$38,Tabelle1!$A$24),"24","-")</f>
        <v>-</v>
      </c>
      <c r="H24" s="58" t="str">
        <f>IF(COUNTIF(Verteiler!$B$44:$Y$44,Tabelle1!$A$24),"24","-")</f>
        <v>-</v>
      </c>
      <c r="I24" s="58" t="str">
        <f>IF(COUNTIF(Verteiler!$B$50:$Y$50,Tabelle1!$A$24),"24","-")</f>
        <v>-</v>
      </c>
      <c r="J24" s="58" t="str">
        <f>IF(COUNTIF(Verteiler!$B$56:$Y$56,Tabelle1!$A$24),"24","-")</f>
        <v>-</v>
      </c>
      <c r="K24" s="58" t="str">
        <f>IF(COUNTIF(Verteiler!$B$62:$Y$62,Tabelle1!$A$24),"24","-")</f>
        <v>-</v>
      </c>
      <c r="L24" s="58" t="str">
        <f>IF(COUNTIF(Verteiler!$B$68:$Y$68,Tabelle1!$A$24),"24","-")</f>
        <v>-</v>
      </c>
      <c r="M24" s="58" t="str">
        <f>IF(COUNTIF(Verteiler!$B$38:$Y$38,Tabelle1!$A$24),"24","-")</f>
        <v>-</v>
      </c>
      <c r="S24" s="58" t="str">
        <f>IF(COUNTIF(Verteiler!$B$38:$Y$38,Tabelle1!$A$3),"1_3","-")</f>
        <v>-</v>
      </c>
      <c r="U24" t="s">
        <v>104</v>
      </c>
    </row>
    <row r="25" spans="1:21" x14ac:dyDescent="0.2">
      <c r="A25" s="67" t="s">
        <v>105</v>
      </c>
      <c r="B25" s="58" t="str">
        <f>IF(COUNTIF(Verteiler!$B$8:$Y$8,Tabelle1!$A$25),"25","-")</f>
        <v>-</v>
      </c>
      <c r="C25" s="58" t="str">
        <f>IF(COUNTIF(Verteiler!$B$14:$Y$14,Tabelle1!$A$25),"25","-")</f>
        <v>-</v>
      </c>
      <c r="D25" s="58" t="str">
        <f>IF(COUNTIF(Verteiler!$B$20:$Y$20,Tabelle1!$A$25),"25","-")</f>
        <v>-</v>
      </c>
      <c r="E25" s="58" t="str">
        <f>IF(COUNTIF(Verteiler!$B$26:$Y$26,Tabelle1!$A$25),"25","-")</f>
        <v>-</v>
      </c>
      <c r="F25" s="58" t="str">
        <f>IF(COUNTIF(Verteiler!$B$32:$Y$32,Tabelle1!$A$25),"25","-")</f>
        <v>-</v>
      </c>
      <c r="G25" s="58" t="str">
        <f>IF(COUNTIF(Verteiler!$B$38:$Y$38,Tabelle1!$A$25),"25","-")</f>
        <v>-</v>
      </c>
      <c r="H25" s="58" t="str">
        <f>IF(COUNTIF(Verteiler!$B$44:$Y$44,Tabelle1!$A$25),"25","-")</f>
        <v>-</v>
      </c>
      <c r="I25" s="58" t="str">
        <f>IF(COUNTIF(Verteiler!$B$50:$Y$50,Tabelle1!$A$25),"25","-")</f>
        <v>-</v>
      </c>
      <c r="J25" s="58" t="str">
        <f>IF(COUNTIF(Verteiler!$B$56:$Y$56,Tabelle1!$A$25),"25","-")</f>
        <v>-</v>
      </c>
      <c r="K25" s="58" t="str">
        <f>IF(COUNTIF(Verteiler!$B$62:$Y$62,Tabelle1!$A$25),"25","-")</f>
        <v>-</v>
      </c>
      <c r="L25" s="58" t="str">
        <f>IF(COUNTIF(Verteiler!$B$68:$Y$68,Tabelle1!$A$25),"25","-")</f>
        <v>-</v>
      </c>
      <c r="M25" s="58" t="str">
        <f>IF(COUNTIF(Verteiler!$B$38:$Y$38,Tabelle1!$A$25),"25","-")</f>
        <v>-</v>
      </c>
      <c r="S25" s="58" t="str">
        <f>IF(COUNTIF(Verteiler!$B$38:$Y$38,Tabelle1!$A$1),"1_1","-")</f>
        <v>-</v>
      </c>
      <c r="U25" t="s">
        <v>105</v>
      </c>
    </row>
    <row r="26" spans="1:21" x14ac:dyDescent="0.2">
      <c r="A26" s="67" t="s">
        <v>106</v>
      </c>
      <c r="B26" s="58" t="str">
        <f>IF(COUNTIF(Verteiler!$B$8:$Y$8,Tabelle1!$A$26),"26","-")</f>
        <v>-</v>
      </c>
      <c r="C26" s="58" t="str">
        <f>IF(COUNTIF(Verteiler!$B$14:$Y$14,Tabelle1!$A$26),"26","-")</f>
        <v>-</v>
      </c>
      <c r="D26" s="58" t="str">
        <f>IF(COUNTIF(Verteiler!$B$20:$Y$20,Tabelle1!$A$26),"26","-")</f>
        <v>-</v>
      </c>
      <c r="E26" s="58" t="str">
        <f>IF(COUNTIF(Verteiler!$B$26:$Y$26,Tabelle1!$A$26),"26","-")</f>
        <v>-</v>
      </c>
      <c r="F26" s="58" t="str">
        <f>IF(COUNTIF(Verteiler!$B$32:$Y$32,Tabelle1!$A$26),"26","-")</f>
        <v>-</v>
      </c>
      <c r="G26" s="58" t="str">
        <f>IF(COUNTIF(Verteiler!$B$38:$Y$38,Tabelle1!$A$26),"26","-")</f>
        <v>-</v>
      </c>
      <c r="H26" s="58" t="str">
        <f>IF(COUNTIF(Verteiler!$B$44:$Y$44,Tabelle1!$A$26),"26","-")</f>
        <v>-</v>
      </c>
      <c r="I26" s="58" t="str">
        <f>IF(COUNTIF(Verteiler!$B$50:$Y$50,Tabelle1!$A$26),"26","-")</f>
        <v>-</v>
      </c>
      <c r="J26" s="58" t="str">
        <f>IF(COUNTIF(Verteiler!$B$56:$Y$56,Tabelle1!$A$26),"26","-")</f>
        <v>-</v>
      </c>
      <c r="K26" s="58" t="str">
        <f>IF(COUNTIF(Verteiler!$B$62:$Y$62,Tabelle1!$A$26),"26","-")</f>
        <v>-</v>
      </c>
      <c r="L26" s="58" t="str">
        <f>IF(COUNTIF(Verteiler!$B$68:$Y$68,Tabelle1!$A$26),"26","-")</f>
        <v>-</v>
      </c>
      <c r="M26" s="58" t="str">
        <f>IF(COUNTIF(Verteiler!$B$38:$Y$38,Tabelle1!$A$26),"26","-")</f>
        <v>-</v>
      </c>
      <c r="S26" s="58" t="str">
        <f>IF(COUNTIF(Verteiler!$B$38:$Y$38,Tabelle1!$A$2),"1_2","-")</f>
        <v>-</v>
      </c>
      <c r="U26" t="s">
        <v>106</v>
      </c>
    </row>
    <row r="27" spans="1:21" x14ac:dyDescent="0.2">
      <c r="A27" s="67" t="s">
        <v>107</v>
      </c>
      <c r="B27" s="58" t="str">
        <f>IF(COUNTIF(Verteiler!$B$8:$Y$8,Tabelle1!$A$27),"27","-")</f>
        <v>-</v>
      </c>
      <c r="C27" s="58" t="str">
        <f>IF(COUNTIF(Verteiler!$B$14:$Y$14,Tabelle1!$A$27),"27","-")</f>
        <v>-</v>
      </c>
      <c r="D27" s="58" t="str">
        <f>IF(COUNTIF(Verteiler!$B$20:$Y$20,Tabelle1!$A$27),"27","-")</f>
        <v>-</v>
      </c>
      <c r="E27" s="58" t="str">
        <f>IF(COUNTIF(Verteiler!$B$26:$Y$26,Tabelle1!$A$27),"27","-")</f>
        <v>-</v>
      </c>
      <c r="F27" s="58" t="str">
        <f>IF(COUNTIF(Verteiler!$B$32:$Y$32,Tabelle1!$A$27),"27","-")</f>
        <v>-</v>
      </c>
      <c r="G27" s="58" t="str">
        <f>IF(COUNTIF(Verteiler!$B$38:$Y$38,Tabelle1!$A$27),"27","-")</f>
        <v>-</v>
      </c>
      <c r="H27" s="58" t="str">
        <f>IF(COUNTIF(Verteiler!$B$44:$Y$44,Tabelle1!$A$27),"27","-")</f>
        <v>-</v>
      </c>
      <c r="I27" s="58" t="str">
        <f>IF(COUNTIF(Verteiler!$B$50:$Y$50,Tabelle1!$A$27),"27","-")</f>
        <v>-</v>
      </c>
      <c r="J27" s="58" t="str">
        <f>IF(COUNTIF(Verteiler!$B$56:$Y$56,Tabelle1!$A$27),"27","-")</f>
        <v>-</v>
      </c>
      <c r="K27" s="58" t="str">
        <f>IF(COUNTIF(Verteiler!$B$62:$Y$62,Tabelle1!$A$27),"27","-")</f>
        <v>-</v>
      </c>
      <c r="L27" s="58" t="str">
        <f>IF(COUNTIF(Verteiler!$B$68:$Y$68,Tabelle1!$A$27),"27","-")</f>
        <v>-</v>
      </c>
      <c r="M27" s="58" t="str">
        <f>IF(COUNTIF(Verteiler!$B$38:$Y$38,Tabelle1!$A$27),"27","-")</f>
        <v>-</v>
      </c>
      <c r="S27" s="58" t="str">
        <f>IF(COUNTIF(Verteiler!$B$38:$Y$38,Tabelle1!$A$3),"1_3","-")</f>
        <v>-</v>
      </c>
      <c r="U27" t="s">
        <v>107</v>
      </c>
    </row>
    <row r="28" spans="1:21" x14ac:dyDescent="0.2">
      <c r="A28" s="67" t="s">
        <v>108</v>
      </c>
      <c r="B28" s="58" t="str">
        <f>IF(COUNTIF(Verteiler!$B$8:$Y$8,Tabelle1!$A$28),"28","-")</f>
        <v>-</v>
      </c>
      <c r="C28" s="58" t="str">
        <f>IF(COUNTIF(Verteiler!$B$14:$Y$14,Tabelle1!$A$28),"28","-")</f>
        <v>-</v>
      </c>
      <c r="D28" s="58" t="str">
        <f>IF(COUNTIF(Verteiler!$B$20:$Y$20,Tabelle1!$A$28),"28","-")</f>
        <v>-</v>
      </c>
      <c r="E28" s="58" t="str">
        <f>IF(COUNTIF(Verteiler!$B$26:$Y$26,Tabelle1!$A$28),"28","-")</f>
        <v>-</v>
      </c>
      <c r="F28" s="58" t="str">
        <f>IF(COUNTIF(Verteiler!$B$32:$Y$32,Tabelle1!$A$28),"28","-")</f>
        <v>-</v>
      </c>
      <c r="G28" s="58" t="str">
        <f>IF(COUNTIF(Verteiler!$B$38:$Y$38,Tabelle1!$A$28),"28","-")</f>
        <v>-</v>
      </c>
      <c r="H28" s="58" t="str">
        <f>IF(COUNTIF(Verteiler!$B$44:$Y$44,Tabelle1!$A$28),"28","-")</f>
        <v>-</v>
      </c>
      <c r="I28" s="58" t="str">
        <f>IF(COUNTIF(Verteiler!$B$50:$Y$50,Tabelle1!$A$28),"28","-")</f>
        <v>-</v>
      </c>
      <c r="J28" s="58" t="str">
        <f>IF(COUNTIF(Verteiler!$B$56:$Y$56,Tabelle1!$A$28),"28","-")</f>
        <v>-</v>
      </c>
      <c r="K28" s="58" t="str">
        <f>IF(COUNTIF(Verteiler!$B$62:$Y$62,Tabelle1!$A$28),"28","-")</f>
        <v>-</v>
      </c>
      <c r="L28" s="58" t="str">
        <f>IF(COUNTIF(Verteiler!$B$68:$Y$68,Tabelle1!$A$28),"28","-")</f>
        <v>-</v>
      </c>
      <c r="M28" s="58" t="str">
        <f>IF(COUNTIF(Verteiler!$B$38:$Y$38,Tabelle1!$A$28),"28","-")</f>
        <v>-</v>
      </c>
      <c r="S28" s="58" t="str">
        <f>IF(COUNTIF(Verteiler!$B$38:$Y$38,Tabelle1!$A$1),"1_1","-")</f>
        <v>-</v>
      </c>
      <c r="U28" t="s">
        <v>108</v>
      </c>
    </row>
    <row r="29" spans="1:21" x14ac:dyDescent="0.2">
      <c r="A29" s="67" t="s">
        <v>109</v>
      </c>
      <c r="B29" s="58" t="str">
        <f>IF(COUNTIF(Verteiler!$B$8:$Y$8,Tabelle1!$A$29),"29","-")</f>
        <v>-</v>
      </c>
      <c r="C29" s="58" t="str">
        <f>IF(COUNTIF(Verteiler!$B$14:$Y$14,Tabelle1!$A$29),"29","-")</f>
        <v>-</v>
      </c>
      <c r="D29" s="58" t="str">
        <f>IF(COUNTIF(Verteiler!$B$20:$Y$20,Tabelle1!$A$29),"29","-")</f>
        <v>-</v>
      </c>
      <c r="E29" s="58" t="str">
        <f>IF(COUNTIF(Verteiler!$B$26:$Y$26,Tabelle1!$A$29),"29","-")</f>
        <v>-</v>
      </c>
      <c r="F29" s="58" t="str">
        <f>IF(COUNTIF(Verteiler!$B$32:$Y$32,Tabelle1!$A$29),"29","-")</f>
        <v>-</v>
      </c>
      <c r="G29" s="58" t="str">
        <f>IF(COUNTIF(Verteiler!$B$38:$Y$38,Tabelle1!$A$29),"29","-")</f>
        <v>-</v>
      </c>
      <c r="H29" s="58" t="str">
        <f>IF(COUNTIF(Verteiler!$B$44:$Y$44,Tabelle1!$A$29),"29","-")</f>
        <v>-</v>
      </c>
      <c r="I29" s="58" t="str">
        <f>IF(COUNTIF(Verteiler!$B$50:$Y$50,Tabelle1!$A$29),"29","-")</f>
        <v>-</v>
      </c>
      <c r="J29" s="58" t="str">
        <f>IF(COUNTIF(Verteiler!$B$56:$Y$56,Tabelle1!$A$29),"29","-")</f>
        <v>-</v>
      </c>
      <c r="K29" s="58" t="str">
        <f>IF(COUNTIF(Verteiler!$B$62:$Y$62,Tabelle1!$A$29),"29","-")</f>
        <v>-</v>
      </c>
      <c r="L29" s="58" t="str">
        <f>IF(COUNTIF(Verteiler!$B$68:$Y$68,Tabelle1!$A$29),"29","-")</f>
        <v>-</v>
      </c>
      <c r="M29" s="58" t="str">
        <f>IF(COUNTIF(Verteiler!$B$38:$Y$38,Tabelle1!$A$29),"29","-")</f>
        <v>-</v>
      </c>
      <c r="S29" s="58" t="str">
        <f>IF(COUNTIF(Verteiler!$B$38:$Y$38,Tabelle1!$A$2),"1_2","-")</f>
        <v>-</v>
      </c>
      <c r="U29" t="s">
        <v>109</v>
      </c>
    </row>
    <row r="30" spans="1:21" x14ac:dyDescent="0.2">
      <c r="A30" s="67" t="s">
        <v>110</v>
      </c>
      <c r="B30" s="58" t="str">
        <f>IF(COUNTIF(Verteiler!$B$8:$Y$8,Tabelle1!$A$30),"30","-")</f>
        <v>-</v>
      </c>
      <c r="C30" s="58" t="str">
        <f>IF(COUNTIF(Verteiler!$B$14:$Y$14,Tabelle1!$A$30),"30","-")</f>
        <v>-</v>
      </c>
      <c r="D30" s="58" t="str">
        <f>IF(COUNTIF(Verteiler!$B$20:$Y$20,Tabelle1!$A$30),"30","-")</f>
        <v>-</v>
      </c>
      <c r="E30" s="58" t="str">
        <f>IF(COUNTIF(Verteiler!$B$26:$Y$26,Tabelle1!$A$30),"30","-")</f>
        <v>-</v>
      </c>
      <c r="F30" s="58" t="str">
        <f>IF(COUNTIF(Verteiler!$B$32:$Y$32,Tabelle1!$A$30),"30","-")</f>
        <v>-</v>
      </c>
      <c r="G30" s="58" t="str">
        <f>IF(COUNTIF(Verteiler!$B$38:$Y$38,Tabelle1!$A$30),"30","-")</f>
        <v>-</v>
      </c>
      <c r="H30" s="58" t="str">
        <f>IF(COUNTIF(Verteiler!$B$44:$Y$44,Tabelle1!$A$30),"30","-")</f>
        <v>-</v>
      </c>
      <c r="I30" s="58" t="str">
        <f>IF(COUNTIF(Verteiler!$B$50:$Y$50,Tabelle1!$A$30),"30","-")</f>
        <v>-</v>
      </c>
      <c r="J30" s="58" t="str">
        <f>IF(COUNTIF(Verteiler!$B$56:$Y$56,Tabelle1!$A$30),"30","-")</f>
        <v>-</v>
      </c>
      <c r="K30" s="58" t="str">
        <f>IF(COUNTIF(Verteiler!$B$62:$Y$62,Tabelle1!$A$30),"30","-")</f>
        <v>-</v>
      </c>
      <c r="L30" s="58" t="str">
        <f>IF(COUNTIF(Verteiler!$B$68:$Y$68,Tabelle1!$A$30),"30","-")</f>
        <v>-</v>
      </c>
      <c r="M30" s="58" t="str">
        <f>IF(COUNTIF(Verteiler!$B$38:$Y$38,Tabelle1!$A$30),"30","-")</f>
        <v>-</v>
      </c>
      <c r="S30" s="58" t="str">
        <f>IF(COUNTIF(Verteiler!$B$38:$Y$38,Tabelle1!$A$3),"1_3","-")</f>
        <v>-</v>
      </c>
      <c r="U30" t="s">
        <v>110</v>
      </c>
    </row>
    <row r="31" spans="1:21" x14ac:dyDescent="0.2">
      <c r="A31" s="67" t="s">
        <v>111</v>
      </c>
      <c r="B31" s="58" t="str">
        <f>IF(COUNTIF(Verteiler!$B$8:$Y$8,Tabelle1!$A$31),"31","-")</f>
        <v>-</v>
      </c>
      <c r="C31" s="58" t="str">
        <f>IF(COUNTIF(Verteiler!$B$14:$Y$14,Tabelle1!$A$31),"31","-")</f>
        <v>-</v>
      </c>
      <c r="D31" s="58" t="str">
        <f>IF(COUNTIF(Verteiler!$B$20:$Y$20,Tabelle1!$A$31),"31","-")</f>
        <v>-</v>
      </c>
      <c r="E31" s="58" t="str">
        <f>IF(COUNTIF(Verteiler!$B$26:$Y$26,Tabelle1!$A$31),"31","-")</f>
        <v>-</v>
      </c>
      <c r="F31" s="58" t="str">
        <f>IF(COUNTIF(Verteiler!$B$32:$Y$32,Tabelle1!$A$31),"31","-")</f>
        <v>-</v>
      </c>
      <c r="G31" s="58" t="str">
        <f>IF(COUNTIF(Verteiler!$B$38:$Y$38,Tabelle1!$A$31),"31","-")</f>
        <v>-</v>
      </c>
      <c r="H31" s="58" t="str">
        <f>IF(COUNTIF(Verteiler!$B$44:$Y$44,Tabelle1!$A$31),"31","-")</f>
        <v>-</v>
      </c>
      <c r="I31" s="58" t="str">
        <f>IF(COUNTIF(Verteiler!$B$50:$Y$50,Tabelle1!$A$31),"31","-")</f>
        <v>-</v>
      </c>
      <c r="J31" s="58" t="str">
        <f>IF(COUNTIF(Verteiler!$B$56:$Y$56,Tabelle1!$A$31),"31","-")</f>
        <v>-</v>
      </c>
      <c r="K31" s="58" t="str">
        <f>IF(COUNTIF(Verteiler!$B$62:$Y$62,Tabelle1!$A$31),"31","-")</f>
        <v>-</v>
      </c>
      <c r="L31" s="58" t="str">
        <f>IF(COUNTIF(Verteiler!$B$68:$Y$68,Tabelle1!$A$31),"31","-")</f>
        <v>-</v>
      </c>
      <c r="M31" s="58" t="str">
        <f>IF(COUNTIF(Verteiler!$B$38:$Y$38,Tabelle1!$A$31),"31","-")</f>
        <v>-</v>
      </c>
      <c r="S31" s="58" t="str">
        <f>IF(COUNTIF(Verteiler!$B$38:$Y$38,Tabelle1!$A$1),"1_1","-")</f>
        <v>-</v>
      </c>
      <c r="U31" t="s">
        <v>111</v>
      </c>
    </row>
    <row r="32" spans="1:21" x14ac:dyDescent="0.2">
      <c r="A32" s="67" t="s">
        <v>112</v>
      </c>
      <c r="B32" s="58" t="str">
        <f>IF(COUNTIF(Verteiler!$B$8:$Y$8,Tabelle1!$A$32),"32","-")</f>
        <v>-</v>
      </c>
      <c r="C32" s="58" t="str">
        <f>IF(COUNTIF(Verteiler!$B$14:$Y$14,Tabelle1!$A$32),"32","-")</f>
        <v>-</v>
      </c>
      <c r="D32" s="58" t="str">
        <f>IF(COUNTIF(Verteiler!$B$20:$Y$20,Tabelle1!$A$32),"32","-")</f>
        <v>-</v>
      </c>
      <c r="E32" s="58" t="str">
        <f>IF(COUNTIF(Verteiler!$B$26:$Y$26,Tabelle1!$A$32),"32","-")</f>
        <v>-</v>
      </c>
      <c r="F32" s="58" t="str">
        <f>IF(COUNTIF(Verteiler!$B$32:$Y$32,Tabelle1!$A$32),"32","-")</f>
        <v>-</v>
      </c>
      <c r="G32" s="58" t="str">
        <f>IF(COUNTIF(Verteiler!$B$38:$Y$38,Tabelle1!$A$32),"32","-")</f>
        <v>-</v>
      </c>
      <c r="H32" s="58" t="str">
        <f>IF(COUNTIF(Verteiler!$B$44:$Y$44,Tabelle1!$A$32),"32","-")</f>
        <v>-</v>
      </c>
      <c r="I32" s="58" t="str">
        <f>IF(COUNTIF(Verteiler!$B$50:$Y$50,Tabelle1!$A$32),"32","-")</f>
        <v>-</v>
      </c>
      <c r="J32" s="58" t="str">
        <f>IF(COUNTIF(Verteiler!$B$56:$Y$56,Tabelle1!$A$32),"32","-")</f>
        <v>-</v>
      </c>
      <c r="K32" s="58" t="str">
        <f>IF(COUNTIF(Verteiler!$B$62:$Y$62,Tabelle1!$A$32),"32","-")</f>
        <v>-</v>
      </c>
      <c r="L32" s="58" t="str">
        <f>IF(COUNTIF(Verteiler!$B$68:$Y$68,Tabelle1!$A$32),"32","-")</f>
        <v>-</v>
      </c>
      <c r="M32" s="58" t="str">
        <f>IF(COUNTIF(Verteiler!$B$38:$Y$38,Tabelle1!$A$32),"32","-")</f>
        <v>-</v>
      </c>
      <c r="S32" s="58" t="str">
        <f>IF(COUNTIF(Verteiler!$B$38:$Y$38,Tabelle1!$A$2),"1_2","-")</f>
        <v>-</v>
      </c>
      <c r="U32" t="s">
        <v>112</v>
      </c>
    </row>
    <row r="33" spans="1:21" x14ac:dyDescent="0.2">
      <c r="A33" s="67" t="s">
        <v>113</v>
      </c>
      <c r="B33" s="58" t="str">
        <f>IF(COUNTIF(Verteiler!$B$8:$Y$8,Tabelle1!$A$33),"33","-")</f>
        <v>-</v>
      </c>
      <c r="C33" s="58" t="str">
        <f>IF(COUNTIF(Verteiler!$B$14:$Y$14,Tabelle1!$A$33),"33","-")</f>
        <v>-</v>
      </c>
      <c r="D33" s="58" t="str">
        <f>IF(COUNTIF(Verteiler!$B$20:$Y$20,Tabelle1!$A$33),"33","-")</f>
        <v>-</v>
      </c>
      <c r="E33" s="58" t="str">
        <f>IF(COUNTIF(Verteiler!$B$26:$Y$26,Tabelle1!$A$33),"33","-")</f>
        <v>-</v>
      </c>
      <c r="F33" s="58" t="str">
        <f>IF(COUNTIF(Verteiler!$B$32:$Y$32,Tabelle1!$A$33),"33","-")</f>
        <v>-</v>
      </c>
      <c r="G33" s="58" t="str">
        <f>IF(COUNTIF(Verteiler!$B$38:$Y$38,Tabelle1!$A$33),"33","-")</f>
        <v>-</v>
      </c>
      <c r="H33" s="58" t="str">
        <f>IF(COUNTIF(Verteiler!$B$44:$Y$44,Tabelle1!$A$33),"33","-")</f>
        <v>-</v>
      </c>
      <c r="I33" s="58" t="str">
        <f>IF(COUNTIF(Verteiler!$B$50:$Y$50,Tabelle1!$A$33),"33","-")</f>
        <v>-</v>
      </c>
      <c r="J33" s="58" t="str">
        <f>IF(COUNTIF(Verteiler!$B$56:$Y$56,Tabelle1!$A$33),"33","-")</f>
        <v>-</v>
      </c>
      <c r="K33" s="58" t="str">
        <f>IF(COUNTIF(Verteiler!$B$62:$Y$62,Tabelle1!$A$33),"33","-")</f>
        <v>-</v>
      </c>
      <c r="L33" s="58" t="str">
        <f>IF(COUNTIF(Verteiler!$B$68:$Y$68,Tabelle1!$A$33),"33","-")</f>
        <v>-</v>
      </c>
      <c r="M33" s="58" t="str">
        <f>IF(COUNTIF(Verteiler!$B$38:$Y$38,Tabelle1!$A$33),"33","-")</f>
        <v>-</v>
      </c>
      <c r="S33" s="58" t="str">
        <f>IF(COUNTIF(Verteiler!$B$38:$Y$38,Tabelle1!$A$3),"1_3","-")</f>
        <v>-</v>
      </c>
      <c r="U33" t="s">
        <v>113</v>
      </c>
    </row>
    <row r="34" spans="1:21" x14ac:dyDescent="0.2">
      <c r="A34" s="67" t="s">
        <v>114</v>
      </c>
      <c r="B34" s="58" t="str">
        <f>IF(COUNTIF(Verteiler!$B$8:$Y$8,Tabelle1!$A$34),"34","-")</f>
        <v>-</v>
      </c>
      <c r="C34" s="58" t="str">
        <f>IF(COUNTIF(Verteiler!$B$14:$Y$14,Tabelle1!$A$34),"34","-")</f>
        <v>-</v>
      </c>
      <c r="D34" s="58" t="str">
        <f>IF(COUNTIF(Verteiler!$B$20:$Y$20,Tabelle1!$A$34),"34","-")</f>
        <v>-</v>
      </c>
      <c r="E34" s="58" t="str">
        <f>IF(COUNTIF(Verteiler!$B$26:$Y$26,Tabelle1!$A$34),"34","-")</f>
        <v>-</v>
      </c>
      <c r="F34" s="58" t="str">
        <f>IF(COUNTIF(Verteiler!$B$32:$Y$32,Tabelle1!$A$34),"34","-")</f>
        <v>-</v>
      </c>
      <c r="G34" s="58" t="str">
        <f>IF(COUNTIF(Verteiler!$B$38:$Y$38,Tabelle1!$A$34),"34","-")</f>
        <v>-</v>
      </c>
      <c r="H34" s="58" t="str">
        <f>IF(COUNTIF(Verteiler!$B$44:$Y$44,Tabelle1!$A$34),"34","-")</f>
        <v>-</v>
      </c>
      <c r="I34" s="58" t="str">
        <f>IF(COUNTIF(Verteiler!$B$50:$Y$50,Tabelle1!$A$34),"34","-")</f>
        <v>-</v>
      </c>
      <c r="J34" s="58" t="str">
        <f>IF(COUNTIF(Verteiler!$B$56:$Y$56,Tabelle1!$A$34),"34","-")</f>
        <v>-</v>
      </c>
      <c r="K34" s="58" t="str">
        <f>IF(COUNTIF(Verteiler!$B$62:$Y$62,Tabelle1!$A$34),"34","-")</f>
        <v>-</v>
      </c>
      <c r="L34" s="58" t="str">
        <f>IF(COUNTIF(Verteiler!$B$68:$Y$68,Tabelle1!$A$34),"34","-")</f>
        <v>-</v>
      </c>
      <c r="M34" s="58" t="str">
        <f>IF(COUNTIF(Verteiler!$B$38:$Y$38,Tabelle1!$A$34),"34","-")</f>
        <v>-</v>
      </c>
      <c r="S34" s="58" t="str">
        <f>IF(COUNTIF(Verteiler!$B$38:$Y$38,Tabelle1!$A$1),"1_1","-")</f>
        <v>-</v>
      </c>
      <c r="U34" t="s">
        <v>114</v>
      </c>
    </row>
    <row r="35" spans="1:21" x14ac:dyDescent="0.2">
      <c r="A35" s="67" t="s">
        <v>115</v>
      </c>
      <c r="B35" s="58" t="str">
        <f>IF(COUNTIF(Verteiler!$B$8:$Y$8,Tabelle1!$A$35),"35","-")</f>
        <v>-</v>
      </c>
      <c r="C35" s="58" t="str">
        <f>IF(COUNTIF(Verteiler!$B$14:$Y$14,Tabelle1!$A$35),"35","-")</f>
        <v>-</v>
      </c>
      <c r="D35" s="58" t="str">
        <f>IF(COUNTIF(Verteiler!$B$20:$Y$20,Tabelle1!$A$35),"35","-")</f>
        <v>-</v>
      </c>
      <c r="E35" s="58" t="str">
        <f>IF(COUNTIF(Verteiler!$B$26:$Y$26,Tabelle1!$A$35),"35","-")</f>
        <v>-</v>
      </c>
      <c r="F35" s="58" t="str">
        <f>IF(COUNTIF(Verteiler!$B$32:$Y$32,Tabelle1!$A$35),"35","-")</f>
        <v>-</v>
      </c>
      <c r="G35" s="58" t="str">
        <f>IF(COUNTIF(Verteiler!$B$38:$Y$38,Tabelle1!$A$35),"35","-")</f>
        <v>-</v>
      </c>
      <c r="H35" s="58" t="str">
        <f>IF(COUNTIF(Verteiler!$B$44:$Y$44,Tabelle1!$A$35),"35","-")</f>
        <v>-</v>
      </c>
      <c r="I35" s="58" t="str">
        <f>IF(COUNTIF(Verteiler!$B$50:$Y$50,Tabelle1!$A$35),"35","-")</f>
        <v>-</v>
      </c>
      <c r="J35" s="58" t="str">
        <f>IF(COUNTIF(Verteiler!$B$56:$Y$56,Tabelle1!$A$35),"35","-")</f>
        <v>-</v>
      </c>
      <c r="K35" s="58" t="str">
        <f>IF(COUNTIF(Verteiler!$B$62:$Y$62,Tabelle1!$A$35),"35","-")</f>
        <v>-</v>
      </c>
      <c r="L35" s="58" t="str">
        <f>IF(COUNTIF(Verteiler!$B$68:$Y$68,Tabelle1!$A$35),"35","-")</f>
        <v>-</v>
      </c>
      <c r="M35" s="58" t="str">
        <f>IF(COUNTIF(Verteiler!$B$38:$Y$38,Tabelle1!$A$35),"35","-")</f>
        <v>-</v>
      </c>
      <c r="S35" s="58" t="str">
        <f>IF(COUNTIF(Verteiler!$B$38:$Y$38,Tabelle1!$A$2),"1_2","-")</f>
        <v>-</v>
      </c>
      <c r="U35" t="s">
        <v>115</v>
      </c>
    </row>
    <row r="36" spans="1:21" x14ac:dyDescent="0.2">
      <c r="A36" s="67" t="s">
        <v>116</v>
      </c>
      <c r="B36" s="58" t="str">
        <f>IF(COUNTIF(Verteiler!$B$8:$Y$8,Tabelle1!$A$36),"36","-")</f>
        <v>-</v>
      </c>
      <c r="C36" s="58" t="str">
        <f>IF(COUNTIF(Verteiler!$B$14:$Y$14,Tabelle1!$A$36),"36","-")</f>
        <v>-</v>
      </c>
      <c r="D36" s="58" t="str">
        <f>IF(COUNTIF(Verteiler!$B$20:$Y$20,Tabelle1!$A$36),"36","-")</f>
        <v>-</v>
      </c>
      <c r="E36" s="58" t="str">
        <f>IF(COUNTIF(Verteiler!$B$26:$Y$26,Tabelle1!$A$36),"36","-")</f>
        <v>-</v>
      </c>
      <c r="F36" s="58" t="str">
        <f>IF(COUNTIF(Verteiler!$B$32:$Y$32,Tabelle1!$A$36),"36","-")</f>
        <v>-</v>
      </c>
      <c r="G36" s="58" t="str">
        <f>IF(COUNTIF(Verteiler!$B$38:$Y$38,Tabelle1!$A$36),"36","-")</f>
        <v>-</v>
      </c>
      <c r="H36" s="58" t="str">
        <f>IF(COUNTIF(Verteiler!$B$44:$Y$44,Tabelle1!$A$36),"36","-")</f>
        <v>-</v>
      </c>
      <c r="I36" s="58" t="str">
        <f>IF(COUNTIF(Verteiler!$B$50:$Y$50,Tabelle1!$A$36),"36","-")</f>
        <v>-</v>
      </c>
      <c r="J36" s="58" t="str">
        <f>IF(COUNTIF(Verteiler!$B$56:$Y$56,Tabelle1!$A$36),"36","-")</f>
        <v>-</v>
      </c>
      <c r="K36" s="58" t="str">
        <f>IF(COUNTIF(Verteiler!$B$62:$Y$62,Tabelle1!$A$36),"36","-")</f>
        <v>-</v>
      </c>
      <c r="L36" s="58" t="str">
        <f>IF(COUNTIF(Verteiler!$B$68:$Y$68,Tabelle1!$A$36),"36","-")</f>
        <v>-</v>
      </c>
      <c r="M36" s="58" t="str">
        <f>IF(COUNTIF(Verteiler!$B$38:$Y$38,Tabelle1!$A$36),"36","-")</f>
        <v>-</v>
      </c>
      <c r="S36" s="58" t="str">
        <f>IF(COUNTIF(Verteiler!$B$38:$Y$38,Tabelle1!$A$3),"1_3","-")</f>
        <v>-</v>
      </c>
      <c r="U36" t="s">
        <v>116</v>
      </c>
    </row>
    <row r="37" spans="1:21" x14ac:dyDescent="0.2">
      <c r="A37" s="67" t="s">
        <v>117</v>
      </c>
      <c r="B37" s="58" t="str">
        <f>IF(COUNTIF(Verteiler!$B$8:$Y$8,Tabelle1!$A$37),"37","-")</f>
        <v>-</v>
      </c>
      <c r="C37" s="58" t="str">
        <f>IF(COUNTIF(Verteiler!$B$14:$Y$14,Tabelle1!$A$37),"37","-")</f>
        <v>-</v>
      </c>
      <c r="D37" s="58" t="str">
        <f>IF(COUNTIF(Verteiler!$B$20:$Y$20,Tabelle1!$A$37),"37","-")</f>
        <v>-</v>
      </c>
      <c r="E37" s="58" t="str">
        <f>IF(COUNTIF(Verteiler!$B$26:$Y$26,Tabelle1!$A$37),"37","-")</f>
        <v>-</v>
      </c>
      <c r="F37" s="58" t="str">
        <f>IF(COUNTIF(Verteiler!$B$32:$Y$32,Tabelle1!$A$37),"37","-")</f>
        <v>-</v>
      </c>
      <c r="G37" s="58" t="str">
        <f>IF(COUNTIF(Verteiler!$B$38:$Y$38,Tabelle1!$A$37),"37","-")</f>
        <v>-</v>
      </c>
      <c r="H37" s="58" t="str">
        <f>IF(COUNTIF(Verteiler!$B$44:$Y$44,Tabelle1!$A$37),"37","-")</f>
        <v>-</v>
      </c>
      <c r="I37" s="58" t="str">
        <f>IF(COUNTIF(Verteiler!$B$50:$Y$50,Tabelle1!$A$37),"37","-")</f>
        <v>-</v>
      </c>
      <c r="J37" s="58" t="str">
        <f>IF(COUNTIF(Verteiler!$B$56:$Y$56,Tabelle1!$A$37),"37","-")</f>
        <v>-</v>
      </c>
      <c r="K37" s="58" t="str">
        <f>IF(COUNTIF(Verteiler!$B$62:$Y$62,Tabelle1!$A$37),"37","-")</f>
        <v>-</v>
      </c>
      <c r="L37" s="58" t="str">
        <f>IF(COUNTIF(Verteiler!$B$68:$Y$68,Tabelle1!$A$37),"37","-")</f>
        <v>-</v>
      </c>
      <c r="M37" s="58" t="str">
        <f>IF(COUNTIF(Verteiler!$B$38:$Y$38,Tabelle1!$A$37),"37","-")</f>
        <v>-</v>
      </c>
      <c r="S37" s="58" t="str">
        <f>IF(COUNTIF(Verteiler!$B$38:$Y$38,Tabelle1!$A$1),"1_1","-")</f>
        <v>-</v>
      </c>
      <c r="U37" t="s">
        <v>117</v>
      </c>
    </row>
    <row r="38" spans="1:21" x14ac:dyDescent="0.2">
      <c r="A38" s="67" t="s">
        <v>118</v>
      </c>
      <c r="B38" s="58" t="str">
        <f>IF(COUNTIF(Verteiler!$B$8:$Y$8,Tabelle1!$A$38),"38","-")</f>
        <v>-</v>
      </c>
      <c r="C38" s="58" t="str">
        <f>IF(COUNTIF(Verteiler!$B$14:$Y$14,Tabelle1!$A$38),"38","-")</f>
        <v>-</v>
      </c>
      <c r="D38" s="58" t="str">
        <f>IF(COUNTIF(Verteiler!$B$20:$Y$20,Tabelle1!$A$38),"38","-")</f>
        <v>-</v>
      </c>
      <c r="E38" s="58" t="str">
        <f>IF(COUNTIF(Verteiler!$B$26:$Y$26,Tabelle1!$A$38),"38","-")</f>
        <v>-</v>
      </c>
      <c r="F38" s="58" t="str">
        <f>IF(COUNTIF(Verteiler!$B$32:$Y$32,Tabelle1!$A$38),"38","-")</f>
        <v>-</v>
      </c>
      <c r="G38" s="58" t="str">
        <f>IF(COUNTIF(Verteiler!$B$38:$Y$38,Tabelle1!$A$38),"38","-")</f>
        <v>-</v>
      </c>
      <c r="H38" s="58" t="str">
        <f>IF(COUNTIF(Verteiler!$B$44:$Y$44,Tabelle1!$A$38),"38","-")</f>
        <v>-</v>
      </c>
      <c r="I38" s="58" t="str">
        <f>IF(COUNTIF(Verteiler!$B$50:$Y$50,Tabelle1!$A$38),"38","-")</f>
        <v>-</v>
      </c>
      <c r="J38" s="58" t="str">
        <f>IF(COUNTIF(Verteiler!$B$56:$Y$56,Tabelle1!$A$38),"38","-")</f>
        <v>-</v>
      </c>
      <c r="K38" s="58" t="str">
        <f>IF(COUNTIF(Verteiler!$B$62:$Y$62,Tabelle1!$A$38),"38","-")</f>
        <v>-</v>
      </c>
      <c r="L38" s="58" t="str">
        <f>IF(COUNTIF(Verteiler!$B$68:$Y$68,Tabelle1!$A$38),"38","-")</f>
        <v>-</v>
      </c>
      <c r="M38" s="58" t="str">
        <f>IF(COUNTIF(Verteiler!$B$38:$Y$38,Tabelle1!$A$38),"38","-")</f>
        <v>-</v>
      </c>
      <c r="S38" s="58" t="str">
        <f>IF(COUNTIF(Verteiler!$B$38:$Y$38,Tabelle1!$A$2),"1_2","-")</f>
        <v>-</v>
      </c>
      <c r="U38" t="s">
        <v>118</v>
      </c>
    </row>
    <row r="39" spans="1:21" x14ac:dyDescent="0.2">
      <c r="A39" s="67" t="s">
        <v>119</v>
      </c>
      <c r="B39" s="58" t="str">
        <f>IF(COUNTIF(Verteiler!$B$8:$Y$8,Tabelle1!$A$39),"39","-")</f>
        <v>-</v>
      </c>
      <c r="C39" s="58" t="str">
        <f>IF(COUNTIF(Verteiler!$B$14:$Y$14,Tabelle1!$A$39),"39","-")</f>
        <v>-</v>
      </c>
      <c r="D39" s="58" t="str">
        <f>IF(COUNTIF(Verteiler!$B$20:$Y$20,Tabelle1!$A$39),"39","-")</f>
        <v>-</v>
      </c>
      <c r="E39" s="58" t="str">
        <f>IF(COUNTIF(Verteiler!$B$26:$Y$26,Tabelle1!$A$39),"39","-")</f>
        <v>-</v>
      </c>
      <c r="F39" s="58" t="str">
        <f>IF(COUNTIF(Verteiler!$B$32:$Y$32,Tabelle1!$A$39),"39","-")</f>
        <v>-</v>
      </c>
      <c r="G39" s="58" t="str">
        <f>IF(COUNTIF(Verteiler!$B$38:$Y$38,Tabelle1!$A$39),"39","-")</f>
        <v>-</v>
      </c>
      <c r="H39" s="58" t="str">
        <f>IF(COUNTIF(Verteiler!$B$44:$Y$44,Tabelle1!$A$39),"39","-")</f>
        <v>-</v>
      </c>
      <c r="I39" s="58" t="str">
        <f>IF(COUNTIF(Verteiler!$B$50:$Y$50,Tabelle1!$A$39),"39","-")</f>
        <v>-</v>
      </c>
      <c r="J39" s="58" t="str">
        <f>IF(COUNTIF(Verteiler!$B$56:$Y$56,Tabelle1!$A$39),"39","-")</f>
        <v>-</v>
      </c>
      <c r="K39" s="58" t="str">
        <f>IF(COUNTIF(Verteiler!$B$62:$Y$62,Tabelle1!$A$39),"39","-")</f>
        <v>-</v>
      </c>
      <c r="L39" s="58" t="str">
        <f>IF(COUNTIF(Verteiler!$B$68:$Y$68,Tabelle1!$A$39),"39","-")</f>
        <v>-</v>
      </c>
      <c r="M39" s="58" t="str">
        <f>IF(COUNTIF(Verteiler!$B$38:$Y$38,Tabelle1!$A$39),"39","-")</f>
        <v>-</v>
      </c>
      <c r="S39" s="58" t="str">
        <f>IF(COUNTIF(Verteiler!$B$38:$Y$38,Tabelle1!$A$3),"1_3","-")</f>
        <v>-</v>
      </c>
      <c r="U39" t="s">
        <v>119</v>
      </c>
    </row>
    <row r="40" spans="1:21" x14ac:dyDescent="0.2">
      <c r="A40" s="67" t="s">
        <v>120</v>
      </c>
      <c r="B40" s="58" t="str">
        <f>IF(COUNTIF(Verteiler!$B$8:$Y$8,Tabelle1!$A$40),"40","-")</f>
        <v>-</v>
      </c>
      <c r="C40" s="58" t="str">
        <f>IF(COUNTIF(Verteiler!$B$14:$Y$14,Tabelle1!$A$40),"40","-")</f>
        <v>-</v>
      </c>
      <c r="D40" s="58" t="str">
        <f>IF(COUNTIF(Verteiler!$B$20:$Y$20,Tabelle1!$A$40),"40","-")</f>
        <v>-</v>
      </c>
      <c r="E40" s="58" t="str">
        <f>IF(COUNTIF(Verteiler!$B$26:$Y$26,Tabelle1!$A$40),"40","-")</f>
        <v>-</v>
      </c>
      <c r="F40" s="58" t="str">
        <f>IF(COUNTIF(Verteiler!$B$32:$Y$32,Tabelle1!$A$40),"40","-")</f>
        <v>-</v>
      </c>
      <c r="G40" s="58" t="str">
        <f>IF(COUNTIF(Verteiler!$B$38:$Y$38,Tabelle1!$A$40),"40","-")</f>
        <v>-</v>
      </c>
      <c r="H40" s="58" t="str">
        <f>IF(COUNTIF(Verteiler!$B$44:$Y$44,Tabelle1!$A$40),"40","-")</f>
        <v>-</v>
      </c>
      <c r="I40" s="58" t="str">
        <f>IF(COUNTIF(Verteiler!$B$50:$Y$50,Tabelle1!$A$40),"40","-")</f>
        <v>-</v>
      </c>
      <c r="J40" s="58" t="str">
        <f>IF(COUNTIF(Verteiler!$B$56:$Y$56,Tabelle1!$A$40),"40","-")</f>
        <v>-</v>
      </c>
      <c r="K40" s="58" t="str">
        <f>IF(COUNTIF(Verteiler!$B$62:$Y$62,Tabelle1!$A$40),"40","-")</f>
        <v>-</v>
      </c>
      <c r="L40" s="58" t="str">
        <f>IF(COUNTIF(Verteiler!$B$68:$Y$68,Tabelle1!$A$40),"40","-")</f>
        <v>-</v>
      </c>
      <c r="M40" s="58" t="str">
        <f>IF(COUNTIF(Verteiler!$B$38:$Y$38,Tabelle1!$A$40),"40","-")</f>
        <v>-</v>
      </c>
      <c r="S40" s="58" t="str">
        <f>IF(COUNTIF(Verteiler!$B$38:$Y$38,Tabelle1!$A$1),"1_1","-")</f>
        <v>-</v>
      </c>
      <c r="U40" t="s">
        <v>120</v>
      </c>
    </row>
    <row r="41" spans="1:21" x14ac:dyDescent="0.2">
      <c r="A41" s="67" t="s">
        <v>121</v>
      </c>
      <c r="B41" s="58" t="str">
        <f>IF(COUNTIF(Verteiler!$B$8:$Y$8,Tabelle1!$A$41),"41","-")</f>
        <v>-</v>
      </c>
      <c r="C41" s="58" t="str">
        <f>IF(COUNTIF(Verteiler!$B$14:$Y$14,Tabelle1!$A$41),"41","-")</f>
        <v>-</v>
      </c>
      <c r="D41" s="58" t="str">
        <f>IF(COUNTIF(Verteiler!$B$20:$Y$20,Tabelle1!$A$41),"41","-")</f>
        <v>-</v>
      </c>
      <c r="E41" s="58" t="str">
        <f>IF(COUNTIF(Verteiler!$B$26:$Y$26,Tabelle1!$A$41),"41","-")</f>
        <v>-</v>
      </c>
      <c r="F41" s="58" t="str">
        <f>IF(COUNTIF(Verteiler!$B$32:$Y$32,Tabelle1!$A$41),"41","-")</f>
        <v>-</v>
      </c>
      <c r="G41" s="58" t="str">
        <f>IF(COUNTIF(Verteiler!$B$38:$Y$38,Tabelle1!$A$41),"41","-")</f>
        <v>-</v>
      </c>
      <c r="H41" s="58" t="str">
        <f>IF(COUNTIF(Verteiler!$B$44:$Y$44,Tabelle1!$A$41),"41","-")</f>
        <v>-</v>
      </c>
      <c r="I41" s="58" t="str">
        <f>IF(COUNTIF(Verteiler!$B$50:$Y$50,Tabelle1!$A$41),"41","-")</f>
        <v>-</v>
      </c>
      <c r="J41" s="58" t="str">
        <f>IF(COUNTIF(Verteiler!$B$56:$Y$56,Tabelle1!$A$41),"41","-")</f>
        <v>-</v>
      </c>
      <c r="K41" s="58" t="str">
        <f>IF(COUNTIF(Verteiler!$B$62:$Y$62,Tabelle1!$A$41),"41","-")</f>
        <v>-</v>
      </c>
      <c r="L41" s="58" t="str">
        <f>IF(COUNTIF(Verteiler!$B$68:$Y$68,Tabelle1!$A$41),"41","-")</f>
        <v>-</v>
      </c>
      <c r="M41" s="58" t="str">
        <f>IF(COUNTIF(Verteiler!$B$38:$Y$38,Tabelle1!$A$41),"41","-")</f>
        <v>-</v>
      </c>
      <c r="S41" s="58" t="str">
        <f>IF(COUNTIF(Verteiler!$B$38:$Y$38,Tabelle1!$A$2),"1_2","-")</f>
        <v>-</v>
      </c>
      <c r="U41" t="s">
        <v>121</v>
      </c>
    </row>
    <row r="42" spans="1:21" x14ac:dyDescent="0.2">
      <c r="A42" s="67" t="s">
        <v>122</v>
      </c>
      <c r="B42" s="58" t="str">
        <f>IF(COUNTIF(Verteiler!$B$8:$Y$8,Tabelle1!$A$42),"42","-")</f>
        <v>-</v>
      </c>
      <c r="C42" s="58" t="str">
        <f>IF(COUNTIF(Verteiler!$B$14:$Y$14,Tabelle1!$A$42),"42","-")</f>
        <v>-</v>
      </c>
      <c r="D42" s="58" t="str">
        <f>IF(COUNTIF(Verteiler!$B$20:$Y$20,Tabelle1!$A$42),"42","-")</f>
        <v>-</v>
      </c>
      <c r="E42" s="58" t="str">
        <f>IF(COUNTIF(Verteiler!$B$26:$Y$26,Tabelle1!$A$42),"42","-")</f>
        <v>-</v>
      </c>
      <c r="F42" s="58" t="str">
        <f>IF(COUNTIF(Verteiler!$B$32:$Y$32,Tabelle1!$A$42),"42","-")</f>
        <v>-</v>
      </c>
      <c r="G42" s="58" t="str">
        <f>IF(COUNTIF(Verteiler!$B$38:$Y$38,Tabelle1!$A$42),"42","-")</f>
        <v>-</v>
      </c>
      <c r="H42" s="58" t="str">
        <f>IF(COUNTIF(Verteiler!$B$44:$Y$44,Tabelle1!$A$42),"42","-")</f>
        <v>-</v>
      </c>
      <c r="I42" s="58" t="str">
        <f>IF(COUNTIF(Verteiler!$B$50:$Y$50,Tabelle1!$A$42),"42","-")</f>
        <v>-</v>
      </c>
      <c r="J42" s="58" t="str">
        <f>IF(COUNTIF(Verteiler!$B$56:$Y$56,Tabelle1!$A$42),"42","-")</f>
        <v>-</v>
      </c>
      <c r="K42" s="58" t="str">
        <f>IF(COUNTIF(Verteiler!$B$62:$Y$62,Tabelle1!$A$42),"42","-")</f>
        <v>-</v>
      </c>
      <c r="L42" s="58" t="str">
        <f>IF(COUNTIF(Verteiler!$B$68:$Y$68,Tabelle1!$A$42),"42","-")</f>
        <v>-</v>
      </c>
      <c r="M42" s="58" t="str">
        <f>IF(COUNTIF(Verteiler!$B$38:$Y$38,Tabelle1!$A$42),"42","-")</f>
        <v>-</v>
      </c>
      <c r="S42" s="58" t="str">
        <f>IF(COUNTIF(Verteiler!$B$38:$Y$38,Tabelle1!$A$3),"1_3","-")</f>
        <v>-</v>
      </c>
      <c r="U42" t="s">
        <v>122</v>
      </c>
    </row>
    <row r="43" spans="1:21" x14ac:dyDescent="0.2">
      <c r="A43" s="67" t="s">
        <v>123</v>
      </c>
      <c r="B43" s="58" t="str">
        <f>IF(COUNTIF(Verteiler!$B$8:$Y$8,Tabelle1!$A$43),"43","-")</f>
        <v>-</v>
      </c>
      <c r="C43" s="58" t="str">
        <f>IF(COUNTIF(Verteiler!$B$14:$Y$14,Tabelle1!$A$43),"43","-")</f>
        <v>-</v>
      </c>
      <c r="D43" s="58" t="str">
        <f>IF(COUNTIF(Verteiler!$B$20:$Y$20,Tabelle1!$A$43),"43","-")</f>
        <v>-</v>
      </c>
      <c r="E43" s="58" t="str">
        <f>IF(COUNTIF(Verteiler!$B$26:$Y$26,Tabelle1!$A$43),"43","-")</f>
        <v>-</v>
      </c>
      <c r="F43" s="58" t="str">
        <f>IF(COUNTIF(Verteiler!$B$32:$Y$32,Tabelle1!$A$43),"43","-")</f>
        <v>-</v>
      </c>
      <c r="G43" s="58" t="str">
        <f>IF(COUNTIF(Verteiler!$B$38:$Y$38,Tabelle1!$A$43),"43","-")</f>
        <v>-</v>
      </c>
      <c r="H43" s="58" t="str">
        <f>IF(COUNTIF(Verteiler!$B$44:$Y$44,Tabelle1!$A$43),"43","-")</f>
        <v>-</v>
      </c>
      <c r="I43" s="58" t="str">
        <f>IF(COUNTIF(Verteiler!$B$50:$Y$50,Tabelle1!$A$43),"43","-")</f>
        <v>-</v>
      </c>
      <c r="J43" s="58" t="str">
        <f>IF(COUNTIF(Verteiler!$B$56:$Y$56,Tabelle1!$A$43),"43","-")</f>
        <v>-</v>
      </c>
      <c r="K43" s="58" t="str">
        <f>IF(COUNTIF(Verteiler!$B$62:$Y$62,Tabelle1!$A$43),"43","-")</f>
        <v>-</v>
      </c>
      <c r="L43" s="58" t="str">
        <f>IF(COUNTIF(Verteiler!$B$68:$Y$68,Tabelle1!$A$43),"43","-")</f>
        <v>-</v>
      </c>
      <c r="M43" s="58" t="str">
        <f>IF(COUNTIF(Verteiler!$B$38:$Y$38,Tabelle1!$A$43),"43","-")</f>
        <v>-</v>
      </c>
      <c r="S43" s="58" t="str">
        <f>IF(COUNTIF(Verteiler!$B$38:$Y$38,Tabelle1!$A$1),"1_1","-")</f>
        <v>-</v>
      </c>
      <c r="U43" t="s">
        <v>123</v>
      </c>
    </row>
    <row r="44" spans="1:21" x14ac:dyDescent="0.2">
      <c r="A44" s="67" t="s">
        <v>124</v>
      </c>
      <c r="B44" s="58" t="str">
        <f>IF(COUNTIF(Verteiler!$B$8:$Y$8,Tabelle1!$A$44),"44","-")</f>
        <v>-</v>
      </c>
      <c r="C44" s="58" t="str">
        <f>IF(COUNTIF(Verteiler!$B$14:$Y$14,Tabelle1!$A$44),"44","-")</f>
        <v>-</v>
      </c>
      <c r="D44" s="58" t="str">
        <f>IF(COUNTIF(Verteiler!$B$20:$Y$20,Tabelle1!$A$44),"44","-")</f>
        <v>-</v>
      </c>
      <c r="E44" s="58" t="str">
        <f>IF(COUNTIF(Verteiler!$B$26:$Y$26,Tabelle1!$A$44),"44","-")</f>
        <v>-</v>
      </c>
      <c r="F44" s="58" t="str">
        <f>IF(COUNTIF(Verteiler!$B$32:$Y$32,Tabelle1!$A$44),"44","-")</f>
        <v>-</v>
      </c>
      <c r="G44" s="58" t="str">
        <f>IF(COUNTIF(Verteiler!$B$38:$Y$38,Tabelle1!$A$44),"44","-")</f>
        <v>-</v>
      </c>
      <c r="H44" s="58" t="str">
        <f>IF(COUNTIF(Verteiler!$B$44:$Y$44,Tabelle1!$A$44),"44","-")</f>
        <v>-</v>
      </c>
      <c r="I44" s="58" t="str">
        <f>IF(COUNTIF(Verteiler!$B$50:$Y$50,Tabelle1!$A$44),"44","-")</f>
        <v>-</v>
      </c>
      <c r="J44" s="58" t="str">
        <f>IF(COUNTIF(Verteiler!$B$56:$Y$56,Tabelle1!$A$44),"44","-")</f>
        <v>-</v>
      </c>
      <c r="K44" s="58" t="str">
        <f>IF(COUNTIF(Verteiler!$B$62:$Y$62,Tabelle1!$A$44),"44","-")</f>
        <v>-</v>
      </c>
      <c r="L44" s="58" t="str">
        <f>IF(COUNTIF(Verteiler!$B$68:$Y$68,Tabelle1!$A$44),"44","-")</f>
        <v>-</v>
      </c>
      <c r="M44" s="58" t="str">
        <f>IF(COUNTIF(Verteiler!$B$38:$Y$38,Tabelle1!$A$44),"44","-")</f>
        <v>-</v>
      </c>
      <c r="S44" s="58" t="str">
        <f>IF(COUNTIF(Verteiler!$B$38:$Y$38,Tabelle1!$A$2),"1_2","-")</f>
        <v>-</v>
      </c>
      <c r="U44" t="s">
        <v>124</v>
      </c>
    </row>
    <row r="45" spans="1:21" x14ac:dyDescent="0.2">
      <c r="A45" s="67" t="s">
        <v>125</v>
      </c>
      <c r="B45" s="58" t="str">
        <f>IF(COUNTIF(Verteiler!$B$8:$Y$8,Tabelle1!$A$45),"45","-")</f>
        <v>-</v>
      </c>
      <c r="C45" s="58" t="str">
        <f>IF(COUNTIF(Verteiler!$B$14:$Y$14,Tabelle1!$A$45),"45","-")</f>
        <v>-</v>
      </c>
      <c r="D45" s="58" t="str">
        <f>IF(COUNTIF(Verteiler!$B$20:$Y$20,Tabelle1!$A$45),"45","-")</f>
        <v>-</v>
      </c>
      <c r="E45" s="58" t="str">
        <f>IF(COUNTIF(Verteiler!$B$26:$Y$26,Tabelle1!$A$45),"45","-")</f>
        <v>-</v>
      </c>
      <c r="F45" s="58" t="str">
        <f>IF(COUNTIF(Verteiler!$B$32:$Y$32,Tabelle1!$A$45),"45","-")</f>
        <v>-</v>
      </c>
      <c r="G45" s="58" t="str">
        <f>IF(COUNTIF(Verteiler!$B$38:$Y$38,Tabelle1!$A$45),"45","-")</f>
        <v>-</v>
      </c>
      <c r="H45" s="58" t="str">
        <f>IF(COUNTIF(Verteiler!$B$44:$Y$44,Tabelle1!$A$45),"45","-")</f>
        <v>-</v>
      </c>
      <c r="I45" s="58" t="str">
        <f>IF(COUNTIF(Verteiler!$B$50:$Y$50,Tabelle1!$A$45),"45","-")</f>
        <v>-</v>
      </c>
      <c r="J45" s="58" t="str">
        <f>IF(COUNTIF(Verteiler!$B$56:$Y$56,Tabelle1!$A$45),"45","-")</f>
        <v>-</v>
      </c>
      <c r="K45" s="58" t="str">
        <f>IF(COUNTIF(Verteiler!$B$62:$Y$62,Tabelle1!$A$45),"45","-")</f>
        <v>-</v>
      </c>
      <c r="L45" s="58" t="str">
        <f>IF(COUNTIF(Verteiler!$B$68:$Y$68,Tabelle1!$A$45),"45","-")</f>
        <v>-</v>
      </c>
      <c r="M45" s="58" t="str">
        <f>IF(COUNTIF(Verteiler!$B$38:$Y$38,Tabelle1!$A$45),"45","-")</f>
        <v>-</v>
      </c>
      <c r="S45" s="58" t="str">
        <f>IF(COUNTIF(Verteiler!$B$38:$Y$38,Tabelle1!$A$3),"1_3","-")</f>
        <v>-</v>
      </c>
      <c r="U45" t="s">
        <v>125</v>
      </c>
    </row>
    <row r="46" spans="1:21" x14ac:dyDescent="0.2">
      <c r="A46" s="67" t="s">
        <v>126</v>
      </c>
      <c r="B46" s="58" t="str">
        <f>IF(COUNTIF(Verteiler!$B$8:$Y$8,Tabelle1!$A$46),"46","-")</f>
        <v>-</v>
      </c>
      <c r="C46" s="58" t="str">
        <f>IF(COUNTIF(Verteiler!$B$14:$Y$14,Tabelle1!$A$46),"46","-")</f>
        <v>-</v>
      </c>
      <c r="D46" s="58" t="str">
        <f>IF(COUNTIF(Verteiler!$B$20:$Y$20,Tabelle1!$A$46),"46","-")</f>
        <v>-</v>
      </c>
      <c r="E46" s="58" t="str">
        <f>IF(COUNTIF(Verteiler!$B$26:$Y$26,Tabelle1!$A$46),"46","-")</f>
        <v>-</v>
      </c>
      <c r="F46" s="58" t="str">
        <f>IF(COUNTIF(Verteiler!$B$32:$Y$32,Tabelle1!$A$46),"46","-")</f>
        <v>-</v>
      </c>
      <c r="G46" s="58" t="str">
        <f>IF(COUNTIF(Verteiler!$B$38:$Y$38,Tabelle1!$A$46),"46","-")</f>
        <v>-</v>
      </c>
      <c r="H46" s="58" t="str">
        <f>IF(COUNTIF(Verteiler!$B$44:$Y$44,Tabelle1!$A$46),"46","-")</f>
        <v>-</v>
      </c>
      <c r="I46" s="58" t="str">
        <f>IF(COUNTIF(Verteiler!$B$50:$Y$50,Tabelle1!$A$46),"46","-")</f>
        <v>-</v>
      </c>
      <c r="J46" s="58" t="str">
        <f>IF(COUNTIF(Verteiler!$B$56:$Y$56,Tabelle1!$A$46),"46","-")</f>
        <v>-</v>
      </c>
      <c r="K46" s="58" t="str">
        <f>IF(COUNTIF(Verteiler!$B$62:$Y$62,Tabelle1!$A$46),"46","-")</f>
        <v>-</v>
      </c>
      <c r="L46" s="58" t="str">
        <f>IF(COUNTIF(Verteiler!$B$68:$Y$68,Tabelle1!$A$46),"46","-")</f>
        <v>-</v>
      </c>
      <c r="M46" s="58" t="str">
        <f>IF(COUNTIF(Verteiler!$B$38:$Y$38,Tabelle1!$A$46),"46","-")</f>
        <v>-</v>
      </c>
      <c r="S46" s="58" t="str">
        <f>IF(COUNTIF(Verteiler!$B$38:$Y$38,Tabelle1!$A$1),"1_1","-")</f>
        <v>-</v>
      </c>
      <c r="U46" t="s">
        <v>126</v>
      </c>
    </row>
    <row r="47" spans="1:21" x14ac:dyDescent="0.2">
      <c r="A47" s="67" t="s">
        <v>127</v>
      </c>
      <c r="B47" s="58" t="str">
        <f>IF(COUNTIF(Verteiler!$B$8:$Y$8,Tabelle1!$A$47),"47","-")</f>
        <v>-</v>
      </c>
      <c r="C47" s="58" t="str">
        <f>IF(COUNTIF(Verteiler!$B$14:$Y$14,Tabelle1!$A$47),"47","-")</f>
        <v>-</v>
      </c>
      <c r="D47" s="58" t="str">
        <f>IF(COUNTIF(Verteiler!$B$20:$Y$20,Tabelle1!$A$47),"47","-")</f>
        <v>-</v>
      </c>
      <c r="E47" s="58" t="str">
        <f>IF(COUNTIF(Verteiler!$B$26:$Y$26,Tabelle1!$A$47),"47","-")</f>
        <v>-</v>
      </c>
      <c r="F47" s="58" t="str">
        <f>IF(COUNTIF(Verteiler!$B$32:$Y$32,Tabelle1!$A$47),"47","-")</f>
        <v>-</v>
      </c>
      <c r="G47" s="58" t="str">
        <f>IF(COUNTIF(Verteiler!$B$38:$Y$38,Tabelle1!$A$47),"47","-")</f>
        <v>-</v>
      </c>
      <c r="H47" s="58" t="str">
        <f>IF(COUNTIF(Verteiler!$B$44:$Y$44,Tabelle1!$A$47),"47","-")</f>
        <v>-</v>
      </c>
      <c r="I47" s="58" t="str">
        <f>IF(COUNTIF(Verteiler!$B$50:$Y$50,Tabelle1!$A$47),"47","-")</f>
        <v>-</v>
      </c>
      <c r="J47" s="58" t="str">
        <f>IF(COUNTIF(Verteiler!$B$56:$Y$56,Tabelle1!$A$47),"47","-")</f>
        <v>-</v>
      </c>
      <c r="K47" s="58" t="str">
        <f>IF(COUNTIF(Verteiler!$B$62:$Y$62,Tabelle1!$A$47),"47","-")</f>
        <v>-</v>
      </c>
      <c r="L47" s="58" t="str">
        <f>IF(COUNTIF(Verteiler!$B$68:$Y$68,Tabelle1!$A$47),"47","-")</f>
        <v>-</v>
      </c>
      <c r="M47" s="58" t="str">
        <f>IF(COUNTIF(Verteiler!$B$38:$Y$38,Tabelle1!$A$47),"47","-")</f>
        <v>-</v>
      </c>
      <c r="S47" s="58" t="str">
        <f>IF(COUNTIF(Verteiler!$B$38:$Y$38,Tabelle1!$A$2),"1_2","-")</f>
        <v>-</v>
      </c>
      <c r="U47" t="s">
        <v>127</v>
      </c>
    </row>
    <row r="48" spans="1:21" x14ac:dyDescent="0.2">
      <c r="A48" s="67" t="s">
        <v>128</v>
      </c>
      <c r="B48" s="58" t="str">
        <f>IF(COUNTIF(Verteiler!$B$8:$Y$8,Tabelle1!$A$48),"48","-")</f>
        <v>-</v>
      </c>
      <c r="C48" s="58" t="str">
        <f>IF(COUNTIF(Verteiler!$B$14:$Y$14,Tabelle1!$A$48),"48","-")</f>
        <v>-</v>
      </c>
      <c r="D48" s="58" t="str">
        <f>IF(COUNTIF(Verteiler!$B$20:$Y$20,Tabelle1!$A$48),"48","-")</f>
        <v>-</v>
      </c>
      <c r="E48" s="58" t="str">
        <f>IF(COUNTIF(Verteiler!$B$26:$Y$26,Tabelle1!$A$48),"48","-")</f>
        <v>-</v>
      </c>
      <c r="F48" s="58" t="str">
        <f>IF(COUNTIF(Verteiler!$B$32:$Y$32,Tabelle1!$A$48),"48","-")</f>
        <v>-</v>
      </c>
      <c r="G48" s="58" t="str">
        <f>IF(COUNTIF(Verteiler!$B$38:$Y$38,Tabelle1!$A$48),"48","-")</f>
        <v>-</v>
      </c>
      <c r="H48" s="58" t="str">
        <f>IF(COUNTIF(Verteiler!$B$44:$Y$44,Tabelle1!$A$48),"48","-")</f>
        <v>-</v>
      </c>
      <c r="I48" s="58" t="str">
        <f>IF(COUNTIF(Verteiler!$B$50:$Y$50,Tabelle1!$A$48),"48","-")</f>
        <v>-</v>
      </c>
      <c r="J48" s="58" t="str">
        <f>IF(COUNTIF(Verteiler!$B$56:$Y$56,Tabelle1!$A$48),"48","-")</f>
        <v>-</v>
      </c>
      <c r="K48" s="58" t="str">
        <f>IF(COUNTIF(Verteiler!$B$62:$Y$62,Tabelle1!$A$48),"48","-")</f>
        <v>-</v>
      </c>
      <c r="L48" s="58" t="str">
        <f>IF(COUNTIF(Verteiler!$B$68:$Y$68,Tabelle1!$A$48),"48","-")</f>
        <v>-</v>
      </c>
      <c r="M48" s="58" t="str">
        <f>IF(COUNTIF(Verteiler!$B$38:$Y$38,Tabelle1!$A$48),"48","-")</f>
        <v>-</v>
      </c>
      <c r="S48" s="58" t="str">
        <f>IF(COUNTIF(Verteiler!$B$38:$Y$38,Tabelle1!$A$3),"1_3","-")</f>
        <v>-</v>
      </c>
      <c r="U48" t="s">
        <v>128</v>
      </c>
    </row>
    <row r="50" spans="1:19" x14ac:dyDescent="0.2">
      <c r="A50" s="62" t="s">
        <v>30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S50" s="63"/>
    </row>
    <row r="51" spans="1:19" x14ac:dyDescent="0.2">
      <c r="A51" s="64" t="s">
        <v>33</v>
      </c>
      <c r="B51" s="65" t="str">
        <f>IF(COUNTIF(Verteiler!$B$8:$Y$8,Tabelle1!$A$51),"n1","-")</f>
        <v>-</v>
      </c>
      <c r="C51" s="65" t="str">
        <f>IF(COUNTIF(Verteiler!$B$14:$Y$14,Tabelle1!$A$51),"n1","-")</f>
        <v>-</v>
      </c>
      <c r="D51" s="65" t="str">
        <f>IF(COUNTIF(Verteiler!$B$20:$Y$20,Tabelle1!$A$51),"n1","-")</f>
        <v>-</v>
      </c>
      <c r="E51" s="65" t="str">
        <f>IF(COUNTIF(Verteiler!$B$26:$Y$26,Tabelle1!$A$51),"n1","-")</f>
        <v>-</v>
      </c>
      <c r="F51" s="65" t="str">
        <f>IF(COUNTIF(Verteiler!$B$32:$Y$32,Tabelle1!$A$51),"n1","-")</f>
        <v>-</v>
      </c>
      <c r="G51" s="65" t="str">
        <f>IF(COUNTIF(Verteiler!$B$38:$Y$38,Tabelle1!$A$51),"n1","-")</f>
        <v>-</v>
      </c>
      <c r="H51" s="65" t="str">
        <f>IF(COUNTIF(Verteiler!$B$44:$Y$44,Tabelle1!$A$51),"n1","-")</f>
        <v>-</v>
      </c>
      <c r="I51" s="65" t="str">
        <f>IF(COUNTIF(Verteiler!$B$50:$Y$50,Tabelle1!$A$51),"n1","-")</f>
        <v>-</v>
      </c>
      <c r="J51" s="65" t="str">
        <f>IF(COUNTIF(Verteiler!$B$56:$Y$56,Tabelle1!$A$51),"n1","-")</f>
        <v>-</v>
      </c>
      <c r="K51" s="65" t="str">
        <f>IF(COUNTIF(Verteiler!$B$62:$Y$62,Tabelle1!$A$51),"n1","-")</f>
        <v>-</v>
      </c>
      <c r="L51" s="65" t="str">
        <f>IF(COUNTIF(Verteiler!$B$68:$Y$68,Tabelle1!$A$51),"n1","-")</f>
        <v>-</v>
      </c>
      <c r="M51" s="65" t="str">
        <f>IF(COUNTIF(Verteiler!$B$38:$Y$38,Tabelle1!$A$51),"n1","-")</f>
        <v>-</v>
      </c>
      <c r="S51" s="65" t="str">
        <f>IF(COUNTIF(Verteiler!$B$38:$Y$38,Tabelle1!$A$51),"n1","-")</f>
        <v>-</v>
      </c>
    </row>
    <row r="52" spans="1:19" x14ac:dyDescent="0.2">
      <c r="A52" s="64" t="s">
        <v>34</v>
      </c>
      <c r="B52" s="65" t="str">
        <f>IF(COUNTIF(Verteiler!$B$8:$Y$8,Tabelle1!$A$52),"n2","-")</f>
        <v>-</v>
      </c>
      <c r="C52" s="65" t="str">
        <f>IF(COUNTIF(Verteiler!$B$14:$Y$14,Tabelle1!$A$52),"n2","-")</f>
        <v>-</v>
      </c>
      <c r="D52" s="65" t="str">
        <f>IF(COUNTIF(Verteiler!$B$20:$Y$20,Tabelle1!$A$52),"n2","-")</f>
        <v>-</v>
      </c>
      <c r="E52" s="65" t="str">
        <f>IF(COUNTIF(Verteiler!$B$26:$Y$26,Tabelle1!$A$52),"n2","-")</f>
        <v>-</v>
      </c>
      <c r="F52" s="65" t="str">
        <f>IF(COUNTIF(Verteiler!$B$32:$Y$32,Tabelle1!$A$52),"n2","-")</f>
        <v>-</v>
      </c>
      <c r="G52" s="65" t="str">
        <f>IF(COUNTIF(Verteiler!$B$38:$Y$38,Tabelle1!$A$52),"n2","-")</f>
        <v>-</v>
      </c>
      <c r="H52" s="65" t="str">
        <f>IF(COUNTIF(Verteiler!$B$44:$Y$44,Tabelle1!$A$52),"n2","-")</f>
        <v>-</v>
      </c>
      <c r="I52" s="65" t="str">
        <f>IF(COUNTIF(Verteiler!$B$50:$Y$50,Tabelle1!$A$52),"n2","-")</f>
        <v>-</v>
      </c>
      <c r="J52" s="65" t="str">
        <f>IF(COUNTIF(Verteiler!$B$56:$Y$56,Tabelle1!$A$52),"n2","-")</f>
        <v>-</v>
      </c>
      <c r="K52" s="65" t="str">
        <f>IF(COUNTIF(Verteiler!$B$62:$Y$62,Tabelle1!$A$52),"n2","-")</f>
        <v>-</v>
      </c>
      <c r="L52" s="65" t="str">
        <f>IF(COUNTIF(Verteiler!$B$68:$Y$68,Tabelle1!$A$52),"n2","-")</f>
        <v>-</v>
      </c>
      <c r="M52" s="65" t="str">
        <f>IF(COUNTIF(Verteiler!$B$38:$Y$38,Tabelle1!$A$52),"n2","-")</f>
        <v>-</v>
      </c>
      <c r="S52" s="65" t="str">
        <f>IF(COUNTIF(Verteiler!$B$38:$Y$38,Tabelle1!$A$52),"n2","-")</f>
        <v>-</v>
      </c>
    </row>
    <row r="53" spans="1:19" x14ac:dyDescent="0.2">
      <c r="A53" s="64" t="s">
        <v>35</v>
      </c>
      <c r="B53" s="65" t="str">
        <f>IF(COUNTIF(Verteiler!$B$8:$Y$8,Tabelle1!$A$53),"3","-")</f>
        <v>-</v>
      </c>
      <c r="C53" s="65" t="str">
        <f>IF(COUNTIF(Verteiler!$B$14:$Y$14,Tabelle1!$A$53),"3","-")</f>
        <v>-</v>
      </c>
      <c r="D53" s="65" t="str">
        <f>IF(COUNTIF(Verteiler!$B$20:$Y$20,Tabelle1!$A$53),"n3","-")</f>
        <v>-</v>
      </c>
      <c r="E53" s="65" t="str">
        <f>IF(COUNTIF(Verteiler!$B$26:$Y$26,Tabelle1!$A$53),"3","-")</f>
        <v>-</v>
      </c>
      <c r="F53" s="65" t="str">
        <f>IF(COUNTIF(Verteiler!$B$32:$Y$32,Tabelle1!$A$53),"3","-")</f>
        <v>-</v>
      </c>
      <c r="G53" s="65" t="str">
        <f>IF(COUNTIF(Verteiler!$B$38:$Y$38,Tabelle1!$A$53),"3","-")</f>
        <v>-</v>
      </c>
      <c r="H53" s="65" t="str">
        <f>IF(COUNTIF(Verteiler!$B$44:$Y$44,Tabelle1!$A$53),"3","-")</f>
        <v>-</v>
      </c>
      <c r="I53" s="65" t="str">
        <f>IF(COUNTIF(Verteiler!$B$50:$Y$50,Tabelle1!$A$53),"3","-")</f>
        <v>-</v>
      </c>
      <c r="J53" s="65" t="str">
        <f>IF(COUNTIF(Verteiler!$B$56:$Y$56,Tabelle1!$A$53),"3","-")</f>
        <v>-</v>
      </c>
      <c r="K53" s="65" t="str">
        <f>IF(COUNTIF(Verteiler!$B$62:$Y$62,Tabelle1!$A$53),"3","-")</f>
        <v>-</v>
      </c>
      <c r="L53" s="65" t="str">
        <f>IF(COUNTIF(Verteiler!$B$68:$Y$68,Tabelle1!$A$53),"3","-")</f>
        <v>-</v>
      </c>
      <c r="M53" s="65" t="str">
        <f>IF(COUNTIF(Verteiler!$B$38:$Y$38,Tabelle1!$A$53),"3","-")</f>
        <v>-</v>
      </c>
      <c r="S53" s="65" t="str">
        <f>IF(COUNTIF(Verteiler!$B$38:$Y$38,Tabelle1!$A$53),"3","-")</f>
        <v>-</v>
      </c>
    </row>
    <row r="54" spans="1:19" x14ac:dyDescent="0.2">
      <c r="A54" s="64" t="s">
        <v>36</v>
      </c>
      <c r="B54" s="65" t="str">
        <f>IF(COUNTIF(Verteiler!$B$8:$Y$8,Tabelle1!$A$54),"n4","-")</f>
        <v>-</v>
      </c>
      <c r="C54" s="65" t="str">
        <f>IF(COUNTIF(Verteiler!$B$14:$Y$14,Tabelle1!$A$54),"n4","-")</f>
        <v>-</v>
      </c>
      <c r="D54" s="65" t="str">
        <f>IF(COUNTIF(Verteiler!$B$20:$Y$20,Tabelle1!$A$54),"n4","-")</f>
        <v>-</v>
      </c>
      <c r="E54" s="65" t="str">
        <f>IF(COUNTIF(Verteiler!$B$26:$Y$26,Tabelle1!$A$54),"n4","-")</f>
        <v>-</v>
      </c>
      <c r="F54" s="65" t="str">
        <f>IF(COUNTIF(Verteiler!$B$32:$Y$32,Tabelle1!$A$54),"n4","-")</f>
        <v>-</v>
      </c>
      <c r="G54" s="65" t="str">
        <f>IF(COUNTIF(Verteiler!$B$38:$Y$38,Tabelle1!$A$54),"n4","-")</f>
        <v>-</v>
      </c>
      <c r="H54" s="65" t="str">
        <f>IF(COUNTIF(Verteiler!$B$44:$Y$44,Tabelle1!$A$54),"n4","-")</f>
        <v>-</v>
      </c>
      <c r="I54" s="65" t="str">
        <f>IF(COUNTIF(Verteiler!$B$50:$Y$50,Tabelle1!$A$54),"n4","-")</f>
        <v>-</v>
      </c>
      <c r="J54" s="65" t="str">
        <f>IF(COUNTIF(Verteiler!$B$56:$Y$56,Tabelle1!$A$54),"n4","-")</f>
        <v>-</v>
      </c>
      <c r="K54" s="65" t="str">
        <f>IF(COUNTIF(Verteiler!$B$62:$Y$62,Tabelle1!$A$54),"n4","-")</f>
        <v>-</v>
      </c>
      <c r="L54" s="65" t="str">
        <f>IF(COUNTIF(Verteiler!$B$68:$Y$68,Tabelle1!$A$54),"n4","-")</f>
        <v>-</v>
      </c>
      <c r="M54" s="65" t="str">
        <f>IF(COUNTIF(Verteiler!$B$38:$Y$38,Tabelle1!$A$54),"n4","-")</f>
        <v>-</v>
      </c>
      <c r="S54" s="65" t="str">
        <f>IF(COUNTIF(Verteiler!$B$38:$Y$38,Tabelle1!$A$54),"n4","-")</f>
        <v>-</v>
      </c>
    </row>
    <row r="55" spans="1:19" x14ac:dyDescent="0.2">
      <c r="A55" s="64" t="s">
        <v>37</v>
      </c>
      <c r="B55" s="65" t="str">
        <f>IF(COUNTIF(Verteiler!$B$8:$Y$8,Tabelle1!$A$55),"n5","-")</f>
        <v>-</v>
      </c>
      <c r="C55" s="65" t="str">
        <f>IF(COUNTIF(Verteiler!$B$14:$Y$14,Tabelle1!$A$55),"n5","-")</f>
        <v>-</v>
      </c>
      <c r="D55" s="65" t="str">
        <f>IF(COUNTIF(Verteiler!$B$20:$Y$20,Tabelle1!$A$55),"n5","-")</f>
        <v>-</v>
      </c>
      <c r="E55" s="65" t="str">
        <f>IF(COUNTIF(Verteiler!$B$26:$Y$26,Tabelle1!$A$55),"n5","-")</f>
        <v>-</v>
      </c>
      <c r="F55" s="65" t="str">
        <f>IF(COUNTIF(Verteiler!$B$32:$Y$32,Tabelle1!$A$55),"n5","-")</f>
        <v>-</v>
      </c>
      <c r="G55" s="65" t="str">
        <f>IF(COUNTIF(Verteiler!$B$38:$Y$38,Tabelle1!$A$55),"n5","-")</f>
        <v>-</v>
      </c>
      <c r="H55" s="65" t="str">
        <f>IF(COUNTIF(Verteiler!$B$44:$Y$44,Tabelle1!$A$55),"n5","-")</f>
        <v>-</v>
      </c>
      <c r="I55" s="65" t="str">
        <f>IF(COUNTIF(Verteiler!$B$50:$Y$50,Tabelle1!$A$55),"n5","-")</f>
        <v>-</v>
      </c>
      <c r="J55" s="65" t="str">
        <f>IF(COUNTIF(Verteiler!$B$56:$Y$56,Tabelle1!$A$55),"n5","-")</f>
        <v>-</v>
      </c>
      <c r="K55" s="65" t="str">
        <f>IF(COUNTIF(Verteiler!$B$62:$Y$62,Tabelle1!$A$55),"n5","-")</f>
        <v>-</v>
      </c>
      <c r="L55" s="65" t="str">
        <f>IF(COUNTIF(Verteiler!$B$68:$Y$68,Tabelle1!$A$55),"n5","-")</f>
        <v>-</v>
      </c>
      <c r="M55" s="65" t="str">
        <f>IF(COUNTIF(Verteiler!$B$38:$Y$38,Tabelle1!$A$55),"n5","-")</f>
        <v>-</v>
      </c>
      <c r="S55" s="65" t="str">
        <f>IF(COUNTIF(Verteiler!$B$38:$Y$38,Tabelle1!$A$55),"n5","-")</f>
        <v>-</v>
      </c>
    </row>
    <row r="56" spans="1:19" x14ac:dyDescent="0.2">
      <c r="A56" s="64" t="s">
        <v>38</v>
      </c>
      <c r="B56" s="65" t="str">
        <f>IF(COUNTIF(Verteiler!$B$8:$Y$8,Tabelle1!$A$56),"n6","-")</f>
        <v>-</v>
      </c>
      <c r="C56" s="65" t="str">
        <f>IF(COUNTIF(Verteiler!$B$14:$Y$14,Tabelle1!$A$56),"n6","-")</f>
        <v>-</v>
      </c>
      <c r="D56" s="65" t="str">
        <f>IF(COUNTIF(Verteiler!$B$20:$Y$20,Tabelle1!$A$56),"n6","-")</f>
        <v>-</v>
      </c>
      <c r="E56" s="65" t="str">
        <f>IF(COUNTIF(Verteiler!$B$26:$Y$26,Tabelle1!$A$56),"n6","-")</f>
        <v>-</v>
      </c>
      <c r="F56" s="65" t="str">
        <f>IF(COUNTIF(Verteiler!$B$32:$Y$32,Tabelle1!$A$56),"n6","-")</f>
        <v>-</v>
      </c>
      <c r="G56" s="65" t="str">
        <f>IF(COUNTIF(Verteiler!$B$38:$Y$38,Tabelle1!$A$56),"n6","-")</f>
        <v>-</v>
      </c>
      <c r="H56" s="65" t="str">
        <f>IF(COUNTIF(Verteiler!$B$44:$Y$44,Tabelle1!$A$56),"n6","-")</f>
        <v>-</v>
      </c>
      <c r="I56" s="65" t="str">
        <f>IF(COUNTIF(Verteiler!$B$50:$Y$50,Tabelle1!$A$56),"n6","-")</f>
        <v>-</v>
      </c>
      <c r="J56" s="65" t="str">
        <f>IF(COUNTIF(Verteiler!$B$56:$Y$56,Tabelle1!$A$56),"n6","-")</f>
        <v>-</v>
      </c>
      <c r="K56" s="65" t="str">
        <f>IF(COUNTIF(Verteiler!$B$62:$Y$62,Tabelle1!$A$56),"n6","-")</f>
        <v>-</v>
      </c>
      <c r="L56" s="65" t="str">
        <f>IF(COUNTIF(Verteiler!$B$68:$Y$68,Tabelle1!$A$56),"n6","-")</f>
        <v>-</v>
      </c>
      <c r="M56" s="65" t="str">
        <f>IF(COUNTIF(Verteiler!$B$38:$Y$38,Tabelle1!$A$56),"n6","-")</f>
        <v>-</v>
      </c>
      <c r="S56" s="65" t="str">
        <f>IF(COUNTIF(Verteiler!$B$38:$Y$38,Tabelle1!$A$56),"n6","-")</f>
        <v>-</v>
      </c>
    </row>
    <row r="57" spans="1:19" x14ac:dyDescent="0.2">
      <c r="A57" s="64" t="s">
        <v>39</v>
      </c>
      <c r="B57" s="65" t="str">
        <f>IF(COUNTIF(Verteiler!$B$8:$Y$8,Tabelle1!$A$57),"n7","-")</f>
        <v>-</v>
      </c>
      <c r="C57" s="65" t="str">
        <f>IF(COUNTIF(Verteiler!$B$14:$Y$14,Tabelle1!$A$57),"n7","-")</f>
        <v>-</v>
      </c>
      <c r="D57" s="65" t="str">
        <f>IF(COUNTIF(Verteiler!$B$20:$Y$20,Tabelle1!$A$57),"n7","-")</f>
        <v>-</v>
      </c>
      <c r="E57" s="65" t="str">
        <f>IF(COUNTIF(Verteiler!$B$26:$Y$26,Tabelle1!$A$57),"n7","-")</f>
        <v>-</v>
      </c>
      <c r="F57" s="65" t="str">
        <f>IF(COUNTIF(Verteiler!$B$32:$Y$32,Tabelle1!$A$57),"n7","-")</f>
        <v>-</v>
      </c>
      <c r="G57" s="65" t="str">
        <f>IF(COUNTIF(Verteiler!$B$38:$Y$38,Tabelle1!$A$57),"n7","-")</f>
        <v>-</v>
      </c>
      <c r="H57" s="65" t="str">
        <f>IF(COUNTIF(Verteiler!$B$44:$Y$44,Tabelle1!$A$57),"n7","-")</f>
        <v>-</v>
      </c>
      <c r="I57" s="65" t="str">
        <f>IF(COUNTIF(Verteiler!$B$50:$Y$50,Tabelle1!$A$57),"n7","-")</f>
        <v>-</v>
      </c>
      <c r="J57" s="65" t="str">
        <f>IF(COUNTIF(Verteiler!$B$56:$Y$56,Tabelle1!$A$57),"n7","-")</f>
        <v>-</v>
      </c>
      <c r="K57" s="65" t="str">
        <f>IF(COUNTIF(Verteiler!$B$62:$Y$62,Tabelle1!$A$57),"n7","-")</f>
        <v>-</v>
      </c>
      <c r="L57" s="65" t="str">
        <f>IF(COUNTIF(Verteiler!$B$68:$Y$68,Tabelle1!$A$57),"n7","-")</f>
        <v>-</v>
      </c>
      <c r="M57" s="65" t="str">
        <f>IF(COUNTIF(Verteiler!$B$38:$Y$38,Tabelle1!$A$57),"n7","-")</f>
        <v>-</v>
      </c>
      <c r="S57" s="65" t="str">
        <f>IF(COUNTIF(Verteiler!$B$38:$Y$38,Tabelle1!$A$57),"n7","-")</f>
        <v>-</v>
      </c>
    </row>
    <row r="58" spans="1:19" x14ac:dyDescent="0.2">
      <c r="A58" s="64" t="s">
        <v>40</v>
      </c>
      <c r="B58" s="65" t="str">
        <f>IF(COUNTIF(Verteiler!$B$8:$Y$8,Tabelle1!$A$58),"n8","-")</f>
        <v>-</v>
      </c>
      <c r="C58" s="65" t="str">
        <f>IF(COUNTIF(Verteiler!$B$14:$Y$14,Tabelle1!$A$58),"n8","-")</f>
        <v>-</v>
      </c>
      <c r="D58" s="65" t="str">
        <f>IF(COUNTIF(Verteiler!$B$20:$Y$20,Tabelle1!$A$58),"n8","-")</f>
        <v>-</v>
      </c>
      <c r="E58" s="65" t="str">
        <f>IF(COUNTIF(Verteiler!$B$26:$Y$26,Tabelle1!$A$58),"n8","-")</f>
        <v>-</v>
      </c>
      <c r="F58" s="65" t="str">
        <f>IF(COUNTIF(Verteiler!$B$32:$Y$32,Tabelle1!$A$58),"n8","-")</f>
        <v>-</v>
      </c>
      <c r="G58" s="65" t="str">
        <f>IF(COUNTIF(Verteiler!$B$38:$Y$38,Tabelle1!$A$58),"n8","-")</f>
        <v>-</v>
      </c>
      <c r="H58" s="65" t="str">
        <f>IF(COUNTIF(Verteiler!$B$44:$Y$44,Tabelle1!$A$58),"n8","-")</f>
        <v>-</v>
      </c>
      <c r="I58" s="65" t="str">
        <f>IF(COUNTIF(Verteiler!$B$50:$Y$50,Tabelle1!$A$58),"n8","-")</f>
        <v>-</v>
      </c>
      <c r="J58" s="65" t="str">
        <f>IF(COUNTIF(Verteiler!$B$56:$Y$56,Tabelle1!$A$58),"n8","-")</f>
        <v>-</v>
      </c>
      <c r="K58" s="65" t="str">
        <f>IF(COUNTIF(Verteiler!$B$62:$Y$62,Tabelle1!$A$58),"n8","-")</f>
        <v>-</v>
      </c>
      <c r="L58" s="65" t="str">
        <f>IF(COUNTIF(Verteiler!$B$68:$Y$68,Tabelle1!$A$58),"n8","-")</f>
        <v>-</v>
      </c>
      <c r="M58" s="65" t="str">
        <f>IF(COUNTIF(Verteiler!$B$38:$Y$38,Tabelle1!$A$58),"n8","-")</f>
        <v>-</v>
      </c>
      <c r="S58" s="65" t="str">
        <f>IF(COUNTIF(Verteiler!$B$38:$Y$38,Tabelle1!$A$58),"n8","-")</f>
        <v>-</v>
      </c>
    </row>
    <row r="59" spans="1:19" x14ac:dyDescent="0.2">
      <c r="A59" s="64" t="s">
        <v>41</v>
      </c>
      <c r="B59" s="65" t="str">
        <f>IF(COUNTIF(Verteiler!$B$8:$Y$8,Tabelle1!$A$59),"n9","-")</f>
        <v>-</v>
      </c>
      <c r="C59" s="65" t="str">
        <f>IF(COUNTIF(Verteiler!$B$14:$Y$14,Tabelle1!$A$59),"n9","-")</f>
        <v>-</v>
      </c>
      <c r="D59" s="65" t="str">
        <f>IF(COUNTIF(Verteiler!$B$20:$Y$20,Tabelle1!$A$59),"n9","-")</f>
        <v>-</v>
      </c>
      <c r="E59" s="65" t="str">
        <f>IF(COUNTIF(Verteiler!$B$26:$Y$26,Tabelle1!$A$59),"n9","-")</f>
        <v>-</v>
      </c>
      <c r="F59" s="65" t="str">
        <f>IF(COUNTIF(Verteiler!$B$32:$Y$32,Tabelle1!$A$59),"n9","-")</f>
        <v>-</v>
      </c>
      <c r="G59" s="65" t="str">
        <f>IF(COUNTIF(Verteiler!$B$38:$Y$38,Tabelle1!$A$59),"n9","-")</f>
        <v>-</v>
      </c>
      <c r="H59" s="65" t="str">
        <f>IF(COUNTIF(Verteiler!$B$44:$Y$44,Tabelle1!$A$59),"n9","-")</f>
        <v>-</v>
      </c>
      <c r="I59" s="65" t="str">
        <f>IF(COUNTIF(Verteiler!$B$50:$Y$50,Tabelle1!$A$59),"n9","-")</f>
        <v>-</v>
      </c>
      <c r="J59" s="65" t="str">
        <f>IF(COUNTIF(Verteiler!$B$56:$Y$56,Tabelle1!$A$59),"n9","-")</f>
        <v>-</v>
      </c>
      <c r="K59" s="65" t="str">
        <f>IF(COUNTIF(Verteiler!$B$62:$Y$62,Tabelle1!$A$59),"n9","-")</f>
        <v>-</v>
      </c>
      <c r="L59" s="65" t="str">
        <f>IF(COUNTIF(Verteiler!$B$68:$Y$68,Tabelle1!$A$59),"n9","-")</f>
        <v>-</v>
      </c>
      <c r="M59" s="65" t="str">
        <f>IF(COUNTIF(Verteiler!$B$38:$Y$38,Tabelle1!$A$59),"n9","-")</f>
        <v>-</v>
      </c>
      <c r="S59" s="65" t="str">
        <f>IF(COUNTIF(Verteiler!$B$38:$Y$38,Tabelle1!$A$59),"n9","-")</f>
        <v>-</v>
      </c>
    </row>
    <row r="60" spans="1:19" x14ac:dyDescent="0.2">
      <c r="A60" s="64" t="s">
        <v>42</v>
      </c>
      <c r="B60" s="65" t="str">
        <f>IF(COUNTIF(Verteiler!$B$8:$Y$8,Tabelle1!$A$60),"n10","-")</f>
        <v>-</v>
      </c>
      <c r="C60" s="65" t="str">
        <f>IF(COUNTIF(Verteiler!$B$14:$Y$14,Tabelle1!$A$60),"n10","-")</f>
        <v>-</v>
      </c>
      <c r="D60" s="65" t="str">
        <f>IF(COUNTIF(Verteiler!$B$20:$Y$20,Tabelle1!$A$60),"n10","-")</f>
        <v>-</v>
      </c>
      <c r="E60" s="65" t="str">
        <f>IF(COUNTIF(Verteiler!$B$120:$Y$120,Tabelle1!$A$60),"n10","-")</f>
        <v>-</v>
      </c>
      <c r="F60" s="65" t="str">
        <f>IF(COUNTIF(Verteiler!$B$32:$Y$32,Tabelle1!$A$60),"n10","-")</f>
        <v>-</v>
      </c>
      <c r="G60" s="65" t="str">
        <f>IF(COUNTIF(Verteiler!$B$38:$Y$38,Tabelle1!$A$60),"n10","-")</f>
        <v>-</v>
      </c>
      <c r="H60" s="65" t="str">
        <f>IF(COUNTIF(Verteiler!$B$44:$Y$44,Tabelle1!$A$60),"n10","-")</f>
        <v>-</v>
      </c>
      <c r="I60" s="65" t="str">
        <f>IF(COUNTIF(Verteiler!$B$50:$Y$50,Tabelle1!$A$60),"n10","-")</f>
        <v>-</v>
      </c>
      <c r="J60" s="65" t="str">
        <f>IF(COUNTIF(Verteiler!$B$56:$Y$56,Tabelle1!$A$60),"n10","-")</f>
        <v>-</v>
      </c>
      <c r="K60" s="65" t="str">
        <f>IF(COUNTIF(Verteiler!$B$62:$Y$62,Tabelle1!$A$60),"n10","-")</f>
        <v>-</v>
      </c>
      <c r="L60" s="65" t="str">
        <f>IF(COUNTIF(Verteiler!$B$68:$Y$68,Tabelle1!$A$60),"n10","-")</f>
        <v>-</v>
      </c>
      <c r="M60" s="65" t="str">
        <f>IF(COUNTIF(Verteiler!$B$38:$Y$38,Tabelle1!$A$60),"n10","-")</f>
        <v>-</v>
      </c>
      <c r="S60" s="65" t="str">
        <f>IF(COUNTIF(Verteiler!$B$38:$Y$38,Tabelle1!$A$60),"n10","-")</f>
        <v>-</v>
      </c>
    </row>
    <row r="61" spans="1:19" x14ac:dyDescent="0.2">
      <c r="A61" s="64" t="s">
        <v>43</v>
      </c>
      <c r="B61" s="65" t="str">
        <f>IF(COUNTIF(Verteiler!$B$8:$Y$8,Tabelle1!$A$61),"n11","-")</f>
        <v>-</v>
      </c>
      <c r="C61" s="65" t="str">
        <f>IF(COUNTIF(Verteiler!$B$14:$Y$14,Tabelle1!$A$61),"n11","-")</f>
        <v>-</v>
      </c>
      <c r="D61" s="65" t="str">
        <f>IF(COUNTIF(Verteiler!$B$20:$Y$20,Tabelle1!$A$61),"n11","-")</f>
        <v>-</v>
      </c>
      <c r="E61" s="65" t="str">
        <f>IF(COUNTIF(Verteiler!$B$26:$Y$26,Tabelle1!$A$61),"n11","-")</f>
        <v>-</v>
      </c>
      <c r="F61" s="65" t="str">
        <f>IF(COUNTIF(Verteiler!$B$32:$Y$32,Tabelle1!$A$61),"n11","-")</f>
        <v>-</v>
      </c>
      <c r="G61" s="65" t="str">
        <f>IF(COUNTIF(Verteiler!$B$38:$Y$38,Tabelle1!$A$61),"n11","-")</f>
        <v>-</v>
      </c>
      <c r="H61" s="65" t="str">
        <f>IF(COUNTIF(Verteiler!$B$44:$Y$44,Tabelle1!$A$61),"n11","-")</f>
        <v>-</v>
      </c>
      <c r="I61" s="65" t="str">
        <f>IF(COUNTIF(Verteiler!$B$50:$Y$50,Tabelle1!$A$61),"n11","-")</f>
        <v>-</v>
      </c>
      <c r="J61" s="65" t="str">
        <f>IF(COUNTIF(Verteiler!$B$56:$Y$56,Tabelle1!$A$61),"n11","-")</f>
        <v>-</v>
      </c>
      <c r="K61" s="65" t="str">
        <f>IF(COUNTIF(Verteiler!$B$62:$Y$62,Tabelle1!$A$61),"n11","-")</f>
        <v>-</v>
      </c>
      <c r="L61" s="65" t="str">
        <f>IF(COUNTIF(Verteiler!$B$68:$Y$68,Tabelle1!$A$61),"n11","-")</f>
        <v>-</v>
      </c>
      <c r="M61" s="65" t="str">
        <f>IF(COUNTIF(Verteiler!$B$38:$Y$38,Tabelle1!$A$61),"n11","-")</f>
        <v>-</v>
      </c>
      <c r="S61" s="65" t="str">
        <f>IF(COUNTIF(Verteiler!$B$38:$Y$38,Tabelle1!$A$61),"n11","-")</f>
        <v>-</v>
      </c>
    </row>
    <row r="62" spans="1:19" x14ac:dyDescent="0.2">
      <c r="A62" s="64" t="s">
        <v>44</v>
      </c>
      <c r="B62" s="65" t="str">
        <f>IF(COUNTIF(Verteiler!$B$8:$Y$8,Tabelle1!$A$62),"n12","-")</f>
        <v>-</v>
      </c>
      <c r="C62" s="65" t="str">
        <f>IF(COUNTIF(Verteiler!$B$14:$Y$14,Tabelle1!$A$62),"n12","-")</f>
        <v>-</v>
      </c>
      <c r="D62" s="65" t="str">
        <f>IF(COUNTIF(Verteiler!$B$20:$Y$20,Tabelle1!$A$62),"n12","-")</f>
        <v>-</v>
      </c>
      <c r="E62" s="65" t="str">
        <f>IF(COUNTIF(Verteiler!$B$26:$Y$26,Tabelle1!$A$62),"n12","-")</f>
        <v>-</v>
      </c>
      <c r="F62" s="65" t="str">
        <f>IF(COUNTIF(Verteiler!$B$32:$Y$32,Tabelle1!$A$62),"n12","-")</f>
        <v>-</v>
      </c>
      <c r="G62" s="65" t="str">
        <f>IF(COUNTIF(Verteiler!$B$38:$Y$38,Tabelle1!$A$62),"n12","-")</f>
        <v>-</v>
      </c>
      <c r="H62" s="65" t="str">
        <f>IF(COUNTIF(Verteiler!$B$44:$Y$44,Tabelle1!$A$62),"n12","-")</f>
        <v>-</v>
      </c>
      <c r="I62" s="65" t="str">
        <f>IF(COUNTIF(Verteiler!$B$50:$Y$50,Tabelle1!$A$62),"n12","-")</f>
        <v>-</v>
      </c>
      <c r="J62" s="65" t="str">
        <f>IF(COUNTIF(Verteiler!$B$56:$Y$56,Tabelle1!$A$62),"n12","-")</f>
        <v>-</v>
      </c>
      <c r="K62" s="65" t="str">
        <f>IF(COUNTIF(Verteiler!$B$62:$Y$62,Tabelle1!$A$62),"n12","-")</f>
        <v>-</v>
      </c>
      <c r="L62" s="65" t="str">
        <f>IF(COUNTIF(Verteiler!$B$68:$Y$68,Tabelle1!$A$62),"n12","-")</f>
        <v>-</v>
      </c>
      <c r="M62" s="65" t="str">
        <f>IF(COUNTIF(Verteiler!$B$38:$Y$38,Tabelle1!$A$62),"n12","-")</f>
        <v>-</v>
      </c>
      <c r="S62" s="65" t="str">
        <f>IF(COUNTIF(Verteiler!$B$38:$Y$38,Tabelle1!$A$62),"n12","-")</f>
        <v>-</v>
      </c>
    </row>
    <row r="63" spans="1:19" x14ac:dyDescent="0.2">
      <c r="A63" s="64" t="s">
        <v>45</v>
      </c>
      <c r="B63" s="65" t="str">
        <f>IF(COUNTIF(Verteiler!$B$8:$Y$8,Tabelle1!$A$63),"n13","-")</f>
        <v>-</v>
      </c>
      <c r="C63" s="65" t="str">
        <f>IF(COUNTIF(Verteiler!$B$14:$Y$14,Tabelle1!$A$63),"n13","-")</f>
        <v>-</v>
      </c>
      <c r="D63" s="65" t="str">
        <f>IF(COUNTIF(Verteiler!$B$20:$Y$20,Tabelle1!$A$63),"n13","-")</f>
        <v>-</v>
      </c>
      <c r="E63" s="65" t="str">
        <f>IF(COUNTIF(Verteiler!$B$26:$Y$26,Tabelle1!$A$63),"n13","-")</f>
        <v>-</v>
      </c>
      <c r="F63" s="65" t="str">
        <f>IF(COUNTIF(Verteiler!$B$32:$Y$32,Tabelle1!$A$63),"n13","-")</f>
        <v>-</v>
      </c>
      <c r="G63" s="65" t="str">
        <f>IF(COUNTIF(Verteiler!$B$38:$Y$38,Tabelle1!$A$63),"n13","-")</f>
        <v>-</v>
      </c>
      <c r="H63" s="65" t="str">
        <f>IF(COUNTIF(Verteiler!$B$44:$Y$44,Tabelle1!$A$63),"n13","-")</f>
        <v>-</v>
      </c>
      <c r="I63" s="65" t="str">
        <f>IF(COUNTIF(Verteiler!$B$50:$Y$50,Tabelle1!$A$63),"n13","-")</f>
        <v>-</v>
      </c>
      <c r="J63" s="65" t="str">
        <f>IF(COUNTIF(Verteiler!$B$56:$Y$56,Tabelle1!$A$63),"n13","-")</f>
        <v>-</v>
      </c>
      <c r="K63" s="65" t="str">
        <f>IF(COUNTIF(Verteiler!$B$62:$Y$62,Tabelle1!$A$63),"n13","-")</f>
        <v>-</v>
      </c>
      <c r="L63" s="65" t="str">
        <f>IF(COUNTIF(Verteiler!$B$68:$Y$68,Tabelle1!$A$63),"n13","-")</f>
        <v>-</v>
      </c>
      <c r="M63" s="65" t="str">
        <f>IF(COUNTIF(Verteiler!$B$38:$Y$38,Tabelle1!$A$63),"n13","-")</f>
        <v>-</v>
      </c>
      <c r="S63" s="65" t="str">
        <f>IF(COUNTIF(Verteiler!$B$38:$Y$38,Tabelle1!$A$63),"n13","-")</f>
        <v>-</v>
      </c>
    </row>
    <row r="64" spans="1:19" x14ac:dyDescent="0.2">
      <c r="A64" s="64" t="s">
        <v>46</v>
      </c>
      <c r="B64" s="65" t="str">
        <f>IF(COUNTIF(Verteiler!$B$8:$Y$8,Tabelle1!$A$64),"n14","-")</f>
        <v>-</v>
      </c>
      <c r="C64" s="65" t="str">
        <f>IF(COUNTIF(Verteiler!$B$14:$Y$14,Tabelle1!$A$64),"n14","-")</f>
        <v>-</v>
      </c>
      <c r="D64" s="65" t="str">
        <f>IF(COUNTIF(Verteiler!$B$20:$Y$20,Tabelle1!$A$64),"n14","-")</f>
        <v>-</v>
      </c>
      <c r="E64" s="65" t="str">
        <f>IF(COUNTIF(Verteiler!$B$26:$Y$26,Tabelle1!$A$64),"n14","-")</f>
        <v>-</v>
      </c>
      <c r="F64" s="65" t="str">
        <f>IF(COUNTIF(Verteiler!$B$32:$Y$32,Tabelle1!$A$64),"n14","-")</f>
        <v>-</v>
      </c>
      <c r="G64" s="65" t="str">
        <f>IF(COUNTIF(Verteiler!$B$38:$Y$38,Tabelle1!$A$64),"n14","-")</f>
        <v>-</v>
      </c>
      <c r="H64" s="65" t="str">
        <f>IF(COUNTIF(Verteiler!$B$44:$Y$44,Tabelle1!$A$64),"n14","-")</f>
        <v>-</v>
      </c>
      <c r="I64" s="65" t="str">
        <f>IF(COUNTIF(Verteiler!$B$50:$Y$50,Tabelle1!$A$64),"n14","-")</f>
        <v>-</v>
      </c>
      <c r="J64" s="65" t="str">
        <f>IF(COUNTIF(Verteiler!$B$56:$Y$56,Tabelle1!$A$64),"n14","-")</f>
        <v>-</v>
      </c>
      <c r="K64" s="65" t="str">
        <f>IF(COUNTIF(Verteiler!$B$62:$Y$62,Tabelle1!$A$64),"n14","-")</f>
        <v>-</v>
      </c>
      <c r="L64" s="65" t="str">
        <f>IF(COUNTIF(Verteiler!$B$68:$Y$68,Tabelle1!$A$64),"n14","-")</f>
        <v>-</v>
      </c>
      <c r="M64" s="65" t="str">
        <f>IF(COUNTIF(Verteiler!$B$38:$Y$38,Tabelle1!$A$64),"n14","-")</f>
        <v>-</v>
      </c>
      <c r="S64" s="65" t="str">
        <f>IF(COUNTIF(Verteiler!$B$38:$Y$38,Tabelle1!$A$64),"n14","-")</f>
        <v>-</v>
      </c>
    </row>
    <row r="65" spans="1:19" x14ac:dyDescent="0.2">
      <c r="A65" s="64" t="s">
        <v>47</v>
      </c>
      <c r="B65" s="65" t="str">
        <f>IF(COUNTIF(Verteiler!$B$8:$Y$8,Tabelle1!$A$65),"n15","-")</f>
        <v>-</v>
      </c>
      <c r="C65" s="65" t="str">
        <f>IF(COUNTIF(Verteiler!$B$14:$Y$14,Tabelle1!$A$65),"n15","-")</f>
        <v>-</v>
      </c>
      <c r="D65" s="65" t="str">
        <f>IF(COUNTIF(Verteiler!$B$20:$Y$20,Tabelle1!$A$65),"n15","-")</f>
        <v>-</v>
      </c>
      <c r="E65" s="65" t="str">
        <f>IF(COUNTIF(Verteiler!$B$26:$Y$26,Tabelle1!$A$65),"n15","-")</f>
        <v>-</v>
      </c>
      <c r="F65" s="65" t="str">
        <f>IF(COUNTIF(Verteiler!$B$32:$Y$32,Tabelle1!$A$65),"n15","-")</f>
        <v>-</v>
      </c>
      <c r="G65" s="65" t="str">
        <f>IF(COUNTIF(Verteiler!$B$38:$Y$38,Tabelle1!$A$65),"n15","-")</f>
        <v>-</v>
      </c>
      <c r="H65" s="65" t="str">
        <f>IF(COUNTIF(Verteiler!$B$44:$Y$44,Tabelle1!$A$65),"n15","-")</f>
        <v>-</v>
      </c>
      <c r="I65" s="65" t="str">
        <f>IF(COUNTIF(Verteiler!$B$50:$Y$50,Tabelle1!$A$65),"n15","-")</f>
        <v>-</v>
      </c>
      <c r="J65" s="65" t="str">
        <f>IF(COUNTIF(Verteiler!$B$56:$Y$56,Tabelle1!$A$65),"n15","-")</f>
        <v>-</v>
      </c>
      <c r="K65" s="65" t="str">
        <f>IF(COUNTIF(Verteiler!$B$62:$Y$62,Tabelle1!$A$65),"n15","-")</f>
        <v>-</v>
      </c>
      <c r="L65" s="65" t="str">
        <f>IF(COUNTIF(Verteiler!$B$68:$Y$68,Tabelle1!$A$65),"n15","-")</f>
        <v>-</v>
      </c>
      <c r="M65" s="65" t="str">
        <f>IF(COUNTIF(Verteiler!$B$38:$Y$38,Tabelle1!$A$65),"n15","-")</f>
        <v>-</v>
      </c>
      <c r="S65" s="65" t="str">
        <f>IF(COUNTIF(Verteiler!$B$38:$Y$38,Tabelle1!$A$65),"n15","-")</f>
        <v>-</v>
      </c>
    </row>
    <row r="66" spans="1:19" x14ac:dyDescent="0.2">
      <c r="A66" s="64" t="s">
        <v>48</v>
      </c>
      <c r="B66" s="65" t="str">
        <f>IF(COUNTIF(Verteiler!$B$8:$Y$8,Tabelle1!$A$66),"n16","-")</f>
        <v>-</v>
      </c>
      <c r="C66" s="65" t="str">
        <f>IF(COUNTIF(Verteiler!$B$14:$Y$14,Tabelle1!$A$66),"n16","-")</f>
        <v>-</v>
      </c>
      <c r="D66" s="65" t="str">
        <f>IF(COUNTIF(Verteiler!$B$20:$Y$20,Tabelle1!$A$66),"n16","-")</f>
        <v>-</v>
      </c>
      <c r="E66" s="65" t="str">
        <f>IF(COUNTIF(Verteiler!$B$26:$Y$26,Tabelle1!$A$66),"n16","-")</f>
        <v>-</v>
      </c>
      <c r="F66" s="65" t="str">
        <f>IF(COUNTIF(Verteiler!$B$32:$Y$32,Tabelle1!$A$66),"n16","-")</f>
        <v>-</v>
      </c>
      <c r="G66" s="65" t="str">
        <f>IF(COUNTIF(Verteiler!$B$38:$Y$38,Tabelle1!$A$66),"n16","-")</f>
        <v>-</v>
      </c>
      <c r="H66" s="65" t="str">
        <f>IF(COUNTIF(Verteiler!$B$44:$Y$44,Tabelle1!$A$66),"n16","-")</f>
        <v>-</v>
      </c>
      <c r="I66" s="65" t="str">
        <f>IF(COUNTIF(Verteiler!$B$50:$Y$50,Tabelle1!$A$66),"n16","-")</f>
        <v>-</v>
      </c>
      <c r="J66" s="65" t="str">
        <f>IF(COUNTIF(Verteiler!$B$56:$Y$56,Tabelle1!$A$66),"n16","-")</f>
        <v>-</v>
      </c>
      <c r="K66" s="65" t="str">
        <f>IF(COUNTIF(Verteiler!$B$62:$Y$62,Tabelle1!$A$66),"n16","-")</f>
        <v>-</v>
      </c>
      <c r="L66" s="65" t="str">
        <f>IF(COUNTIF(Verteiler!$B$68:$Y$68,Tabelle1!$A$66),"n16","-")</f>
        <v>-</v>
      </c>
      <c r="M66" s="65" t="str">
        <f>IF(COUNTIF(Verteiler!$B$38:$Y$38,Tabelle1!$A$66),"n16","-")</f>
        <v>-</v>
      </c>
      <c r="S66" s="65" t="str">
        <f>IF(COUNTIF(Verteiler!$B$38:$Y$38,Tabelle1!$A$66),"n16","-")</f>
        <v>-</v>
      </c>
    </row>
    <row r="67" spans="1:19" x14ac:dyDescent="0.2">
      <c r="A67" s="64" t="s">
        <v>49</v>
      </c>
      <c r="B67" s="65" t="str">
        <f>IF(COUNTIF(Verteiler!$B$8:$Y$8,Tabelle1!$A$67),"n17","-")</f>
        <v>-</v>
      </c>
      <c r="C67" s="65" t="str">
        <f>IF(COUNTIF(Verteiler!$B$14:$Y$14,Tabelle1!$A$67),"n17","-")</f>
        <v>-</v>
      </c>
      <c r="D67" s="65" t="str">
        <f>IF(COUNTIF(Verteiler!$B$20:$Y$20,Tabelle1!$A$67),"n17","-")</f>
        <v>-</v>
      </c>
      <c r="E67" s="65" t="str">
        <f>IF(COUNTIF(Verteiler!$B$26:$Y$26,Tabelle1!$A$67),"n17","-")</f>
        <v>-</v>
      </c>
      <c r="F67" s="65" t="str">
        <f>IF(COUNTIF(Verteiler!$B$32:$Y$32,Tabelle1!$A$67),"n17","-")</f>
        <v>-</v>
      </c>
      <c r="G67" s="65" t="str">
        <f>IF(COUNTIF(Verteiler!$B$38:$Y$38,Tabelle1!$A$67),"n17","-")</f>
        <v>-</v>
      </c>
      <c r="H67" s="65" t="str">
        <f>IF(COUNTIF(Verteiler!$B$44:$Y$44,Tabelle1!$A$67),"n17","-")</f>
        <v>-</v>
      </c>
      <c r="I67" s="65" t="str">
        <f>IF(COUNTIF(Verteiler!$B$50:$Y$50,Tabelle1!$A$67),"n17","-")</f>
        <v>-</v>
      </c>
      <c r="J67" s="65" t="str">
        <f>IF(COUNTIF(Verteiler!$B$56:$Y$56,Tabelle1!$A$67),"n17","-")</f>
        <v>-</v>
      </c>
      <c r="K67" s="65" t="str">
        <f>IF(COUNTIF(Verteiler!$B$62:$Y$62,Tabelle1!$A$67),"n17","-")</f>
        <v>-</v>
      </c>
      <c r="L67" s="65" t="str">
        <f>IF(COUNTIF(Verteiler!$B$68:$Y$68,Tabelle1!$A$67),"n17","-")</f>
        <v>-</v>
      </c>
      <c r="M67" s="65" t="str">
        <f>IF(COUNTIF(Verteiler!$B$38:$Y$38,Tabelle1!$A$67),"n17","-")</f>
        <v>-</v>
      </c>
      <c r="S67" s="65" t="str">
        <f>IF(COUNTIF(Verteiler!$B$38:$Y$38,Tabelle1!$A$67),"n17","-")</f>
        <v>-</v>
      </c>
    </row>
    <row r="68" spans="1:19" x14ac:dyDescent="0.2">
      <c r="A68" s="64" t="s">
        <v>50</v>
      </c>
      <c r="B68" s="65" t="str">
        <f>IF(COUNTIF(Verteiler!$B$8:$Y$8,Tabelle1!$A$68),"n18","-")</f>
        <v>-</v>
      </c>
      <c r="C68" s="65" t="str">
        <f>IF(COUNTIF(Verteiler!$B$14:$Y$14,Tabelle1!$A$68),"n18","-")</f>
        <v>-</v>
      </c>
      <c r="D68" s="65" t="str">
        <f>IF(COUNTIF(Verteiler!$B$20:$Y$20,Tabelle1!$A$68),"n18","-")</f>
        <v>-</v>
      </c>
      <c r="E68" s="65" t="str">
        <f>IF(COUNTIF(Verteiler!$B$26:$Y$26,Tabelle1!$A$68),"n18","-")</f>
        <v>-</v>
      </c>
      <c r="F68" s="65" t="str">
        <f>IF(COUNTIF(Verteiler!$B$32:$Y$32,Tabelle1!$A$68),"n18","-")</f>
        <v>-</v>
      </c>
      <c r="G68" s="65" t="str">
        <f>IF(COUNTIF(Verteiler!$B$38:$Y$38,Tabelle1!$A$68),"n18","-")</f>
        <v>-</v>
      </c>
      <c r="H68" s="65" t="str">
        <f>IF(COUNTIF(Verteiler!$B$44:$Y$44,Tabelle1!$A$68),"n18","-")</f>
        <v>-</v>
      </c>
      <c r="I68" s="65" t="str">
        <f>IF(COUNTIF(Verteiler!$B$50:$Y$50,Tabelle1!$A$68),"n18","-")</f>
        <v>-</v>
      </c>
      <c r="J68" s="65" t="str">
        <f>IF(COUNTIF(Verteiler!$B$56:$Y$56,Tabelle1!$A$68),"n18","-")</f>
        <v>-</v>
      </c>
      <c r="K68" s="65" t="str">
        <f>IF(COUNTIF(Verteiler!$B$62:$Y$62,Tabelle1!$A$68),"n18","-")</f>
        <v>-</v>
      </c>
      <c r="L68" s="65" t="str">
        <f>IF(COUNTIF(Verteiler!$B$68:$Y$68,Tabelle1!$A$68),"n18","-")</f>
        <v>-</v>
      </c>
      <c r="M68" s="65" t="str">
        <f>IF(COUNTIF(Verteiler!$B$38:$Y$38,Tabelle1!$A$68),"n18","-")</f>
        <v>-</v>
      </c>
      <c r="S68" s="65" t="str">
        <f>IF(COUNTIF(Verteiler!$B$38:$Y$38,Tabelle1!$A$68),"n18","-")</f>
        <v>-</v>
      </c>
    </row>
    <row r="69" spans="1:19" x14ac:dyDescent="0.2">
      <c r="A69" s="64" t="s">
        <v>51</v>
      </c>
      <c r="B69" s="65" t="str">
        <f>IF(COUNTIF(Verteiler!$B$8:$Y$8,Tabelle1!$A$69),"n19","-")</f>
        <v>-</v>
      </c>
      <c r="C69" s="65" t="str">
        <f>IF(COUNTIF(Verteiler!$B$14:$Y$14,Tabelle1!$A$69),"n19","-")</f>
        <v>-</v>
      </c>
      <c r="D69" s="65" t="str">
        <f>IF(COUNTIF(Verteiler!$B$20:$Y$20,Tabelle1!$A$69),"n19","-")</f>
        <v>-</v>
      </c>
      <c r="E69" s="65" t="str">
        <f>IF(COUNTIF(Verteiler!$B$26:$Y$26,Tabelle1!$A$69),"n19","-")</f>
        <v>-</v>
      </c>
      <c r="F69" s="65" t="str">
        <f>IF(COUNTIF(Verteiler!$B$32:$Y$32,Tabelle1!$A$69),"n19","-")</f>
        <v>-</v>
      </c>
      <c r="G69" s="65" t="str">
        <f>IF(COUNTIF(Verteiler!$B$38:$Y$38,Tabelle1!$A$69),"n19","-")</f>
        <v>-</v>
      </c>
      <c r="H69" s="65" t="str">
        <f>IF(COUNTIF(Verteiler!$B$44:$Y$44,Tabelle1!$A$69),"n19","-")</f>
        <v>-</v>
      </c>
      <c r="I69" s="65" t="str">
        <f>IF(COUNTIF(Verteiler!$B$50:$Y$50,Tabelle1!$A$69),"n19","-")</f>
        <v>-</v>
      </c>
      <c r="J69" s="65" t="str">
        <f>IF(COUNTIF(Verteiler!$B$56:$Y$56,Tabelle1!$A$69),"n19","-")</f>
        <v>-</v>
      </c>
      <c r="K69" s="65" t="str">
        <f>IF(COUNTIF(Verteiler!$B$62:$Y$62,Tabelle1!$A$69),"n19","-")</f>
        <v>-</v>
      </c>
      <c r="L69" s="65" t="str">
        <f>IF(COUNTIF(Verteiler!$B$68:$Y$68,Tabelle1!$A$69),"n19","-")</f>
        <v>-</v>
      </c>
      <c r="M69" s="65" t="str">
        <f>IF(COUNTIF(Verteiler!$B$38:$Y$38,Tabelle1!$A$69),"n19","-")</f>
        <v>-</v>
      </c>
      <c r="S69" s="65" t="str">
        <f>IF(COUNTIF(Verteiler!$B$38:$Y$38,Tabelle1!$A$69),"n19","-")</f>
        <v>-</v>
      </c>
    </row>
    <row r="70" spans="1:19" x14ac:dyDescent="0.2">
      <c r="A70" s="64" t="s">
        <v>52</v>
      </c>
      <c r="B70" s="65" t="str">
        <f>IF(COUNTIF(Verteiler!$B$8:$Y$8,Tabelle1!$A$70),"n20","-")</f>
        <v>-</v>
      </c>
      <c r="C70" s="65" t="str">
        <f>IF(COUNTIF(Verteiler!$B$14:$Y$14,Tabelle1!$A$70),"n20","-")</f>
        <v>-</v>
      </c>
      <c r="D70" s="65" t="str">
        <f>IF(COUNTIF(Verteiler!$B$20:$Y$20,Tabelle1!$A$70),"n20","-")</f>
        <v>-</v>
      </c>
      <c r="E70" s="65" t="str">
        <f>IF(COUNTIF(Verteiler!$B$26:$Y$26,Tabelle1!$A$70),"n20","-")</f>
        <v>-</v>
      </c>
      <c r="F70" s="65" t="str">
        <f>IF(COUNTIF(Verteiler!$B$32:$Y$32,Tabelle1!$A$70),"n20","-")</f>
        <v>-</v>
      </c>
      <c r="G70" s="65" t="str">
        <f>IF(COUNTIF(Verteiler!$B$38:$Y$38,Tabelle1!$A$70),"n20","-")</f>
        <v>-</v>
      </c>
      <c r="H70" s="65" t="str">
        <f>IF(COUNTIF(Verteiler!$B$44:$Y$44,Tabelle1!$A$70),"n20","-")</f>
        <v>-</v>
      </c>
      <c r="I70" s="65" t="str">
        <f>IF(COUNTIF(Verteiler!$B$50:$Y$50,Tabelle1!$A$70),"n20","-")</f>
        <v>-</v>
      </c>
      <c r="J70" s="65" t="str">
        <f>IF(COUNTIF(Verteiler!$B$56:$Y$56,Tabelle1!$A$70),"n20","-")</f>
        <v>-</v>
      </c>
      <c r="K70" s="65" t="str">
        <f>IF(COUNTIF(Verteiler!$B$62:$Y$62,Tabelle1!$A$70),"n20","-")</f>
        <v>-</v>
      </c>
      <c r="L70" s="65" t="str">
        <f>IF(COUNTIF(Verteiler!$B$68:$Y$68,Tabelle1!$A$70),"n20","-")</f>
        <v>-</v>
      </c>
      <c r="M70" s="65" t="str">
        <f>IF(COUNTIF(Verteiler!$B$38:$Y$38,Tabelle1!$A$70),"n20","-")</f>
        <v>-</v>
      </c>
      <c r="S70" s="65" t="str">
        <f>IF(COUNTIF(Verteiler!$B$38:$Y$38,Tabelle1!$A$70),"n20","-")</f>
        <v>-</v>
      </c>
    </row>
    <row r="71" spans="1:19" x14ac:dyDescent="0.2">
      <c r="A71" s="64" t="s">
        <v>53</v>
      </c>
      <c r="B71" s="65" t="str">
        <f>IF(COUNTIF(Verteiler!$B$8:$Y$8,Tabelle1!$A$71),"n21","-")</f>
        <v>-</v>
      </c>
      <c r="C71" s="65" t="str">
        <f>IF(COUNTIF(Verteiler!$B$14:$Y$14,Tabelle1!$A$71),"n21","-")</f>
        <v>-</v>
      </c>
      <c r="D71" s="65" t="str">
        <f>IF(COUNTIF(Verteiler!$B$20:$Y$20,Tabelle1!$A$71),"n21","-")</f>
        <v>-</v>
      </c>
      <c r="E71" s="65" t="str">
        <f>IF(COUNTIF(Verteiler!$B$26:$Y$26,Tabelle1!$A$71),"n21","-")</f>
        <v>-</v>
      </c>
      <c r="F71" s="65" t="str">
        <f>IF(COUNTIF(Verteiler!$B$32:$Y$32,Tabelle1!$A$71),"n21","-")</f>
        <v>-</v>
      </c>
      <c r="G71" s="65" t="str">
        <f>IF(COUNTIF(Verteiler!$B$38:$Y$38,Tabelle1!$A$71),"n21","-")</f>
        <v>-</v>
      </c>
      <c r="H71" s="65" t="str">
        <f>IF(COUNTIF(Verteiler!$B$44:$Y$44,Tabelle1!$A$71),"n21","-")</f>
        <v>-</v>
      </c>
      <c r="I71" s="65" t="str">
        <f>IF(COUNTIF(Verteiler!$B$50:$Y$50,Tabelle1!$A$71),"n21","-")</f>
        <v>-</v>
      </c>
      <c r="J71" s="65" t="str">
        <f>IF(COUNTIF(Verteiler!$B$56:$Y$56,Tabelle1!$A$71),"n21","-")</f>
        <v>-</v>
      </c>
      <c r="K71" s="65" t="str">
        <f>IF(COUNTIF(Verteiler!$B$62:$Y$62,Tabelle1!$A$71),"n21","-")</f>
        <v>-</v>
      </c>
      <c r="L71" s="65" t="str">
        <f>IF(COUNTIF(Verteiler!$B$68:$Y$68,Tabelle1!$A$71),"n21","-")</f>
        <v>-</v>
      </c>
      <c r="M71" s="65" t="str">
        <f>IF(COUNTIF(Verteiler!$B$38:$Y$38,Tabelle1!$A$71),"n21","-")</f>
        <v>-</v>
      </c>
      <c r="S71" s="65" t="str">
        <f>IF(COUNTIF(Verteiler!$B$38:$Y$38,Tabelle1!$A$71),"n21","-")</f>
        <v>-</v>
      </c>
    </row>
    <row r="72" spans="1:19" x14ac:dyDescent="0.2">
      <c r="A72" s="64" t="s">
        <v>54</v>
      </c>
      <c r="B72" s="65" t="str">
        <f>IF(COUNTIF(Verteiler!$B$8:$Y$8,Tabelle1!$A$72),"n22","-")</f>
        <v>-</v>
      </c>
      <c r="C72" s="65" t="str">
        <f>IF(COUNTIF(Verteiler!$B$14:$Y$14,Tabelle1!$A$72),"n22","-")</f>
        <v>-</v>
      </c>
      <c r="D72" s="65" t="str">
        <f>IF(COUNTIF(Verteiler!$B$20:$Y$20,Tabelle1!$A$72),"n22","-")</f>
        <v>-</v>
      </c>
      <c r="E72" s="65" t="str">
        <f>IF(COUNTIF(Verteiler!$B$26:$Y$26,Tabelle1!$A$72),"n22","-")</f>
        <v>-</v>
      </c>
      <c r="F72" s="65" t="str">
        <f>IF(COUNTIF(Verteiler!$B$32:$Y$32,Tabelle1!$A$72),"n22","-")</f>
        <v>-</v>
      </c>
      <c r="G72" s="65" t="str">
        <f>IF(COUNTIF(Verteiler!$B$38:$Y$38,Tabelle1!$A$72),"n22","-")</f>
        <v>-</v>
      </c>
      <c r="H72" s="65" t="str">
        <f>IF(COUNTIF(Verteiler!$B$44:$Y$44,Tabelle1!$A$72),"n22","-")</f>
        <v>-</v>
      </c>
      <c r="I72" s="65" t="str">
        <f>IF(COUNTIF(Verteiler!$B$50:$Y$50,Tabelle1!$A$72),"n22","-")</f>
        <v>-</v>
      </c>
      <c r="J72" s="65" t="str">
        <f>IF(COUNTIF(Verteiler!$B$56:$Y$56,Tabelle1!$A$72),"n22","-")</f>
        <v>-</v>
      </c>
      <c r="K72" s="65" t="str">
        <f>IF(COUNTIF(Verteiler!$B$62:$Y$62,Tabelle1!$A$72),"n22","-")</f>
        <v>-</v>
      </c>
      <c r="L72" s="65" t="str">
        <f>IF(COUNTIF(Verteiler!$B$68:$Y$68,Tabelle1!$A$72),"n22","-")</f>
        <v>-</v>
      </c>
      <c r="M72" s="65" t="str">
        <f>IF(COUNTIF(Verteiler!$B$38:$Y$38,Tabelle1!$A$72),"n22","-")</f>
        <v>-</v>
      </c>
      <c r="S72" s="65" t="str">
        <f>IF(COUNTIF(Verteiler!$B$38:$Y$38,Tabelle1!$A$72),"n22","-")</f>
        <v>-</v>
      </c>
    </row>
    <row r="73" spans="1:19" x14ac:dyDescent="0.2">
      <c r="A73" s="64" t="s">
        <v>55</v>
      </c>
      <c r="B73" s="65" t="str">
        <f>IF(COUNTIF(Verteiler!$B$8:$Y$8,Tabelle1!$A$73),"n23","-")</f>
        <v>-</v>
      </c>
      <c r="C73" s="65" t="str">
        <f>IF(COUNTIF(Verteiler!$B$14:$Y$14,Tabelle1!$A$73),"n23","-")</f>
        <v>-</v>
      </c>
      <c r="D73" s="65" t="str">
        <f>IF(COUNTIF(Verteiler!$B$20:$Y$20,Tabelle1!$A$73),"n23","-")</f>
        <v>-</v>
      </c>
      <c r="E73" s="65" t="str">
        <f>IF(COUNTIF(Verteiler!$B$26:$Y$26,Tabelle1!$A$73),"n23","-")</f>
        <v>-</v>
      </c>
      <c r="F73" s="65" t="str">
        <f>IF(COUNTIF(Verteiler!$B$32:$Y$32,Tabelle1!$A$73),"n23","-")</f>
        <v>-</v>
      </c>
      <c r="G73" s="65" t="str">
        <f>IF(COUNTIF(Verteiler!$B$38:$Y$38,Tabelle1!$A$73),"n23","-")</f>
        <v>-</v>
      </c>
      <c r="H73" s="65" t="str">
        <f>IF(COUNTIF(Verteiler!$B$44:$Y$44,Tabelle1!$A$73),"n23","-")</f>
        <v>-</v>
      </c>
      <c r="I73" s="65" t="str">
        <f>IF(COUNTIF(Verteiler!$B$50:$Y$50,Tabelle1!$A$73),"n23","-")</f>
        <v>-</v>
      </c>
      <c r="J73" s="65" t="str">
        <f>IF(COUNTIF(Verteiler!$B$56:$Y$56,Tabelle1!$A$73),"n23","-")</f>
        <v>-</v>
      </c>
      <c r="K73" s="65" t="str">
        <f>IF(COUNTIF(Verteiler!$B$62:$Y$62,Tabelle1!$A$73),"n23","-")</f>
        <v>-</v>
      </c>
      <c r="L73" s="65" t="str">
        <f>IF(COUNTIF(Verteiler!$B$68:$Y$68,Tabelle1!$A$73),"n23","-")</f>
        <v>-</v>
      </c>
      <c r="M73" s="65" t="str">
        <f>IF(COUNTIF(Verteiler!$B$38:$Y$38,Tabelle1!$A$73),"n23","-")</f>
        <v>-</v>
      </c>
      <c r="S73" s="65" t="str">
        <f>IF(COUNTIF(Verteiler!$B$38:$Y$38,Tabelle1!$A$73),"n23","-")</f>
        <v>-</v>
      </c>
    </row>
    <row r="74" spans="1:19" x14ac:dyDescent="0.2">
      <c r="A74" s="64" t="s">
        <v>56</v>
      </c>
      <c r="B74" s="65" t="str">
        <f>IF(COUNTIF(Verteiler!$B$8:$Y$8,Tabelle1!$A$74),"n24","-")</f>
        <v>-</v>
      </c>
      <c r="C74" s="65" t="str">
        <f>IF(COUNTIF(Verteiler!$B$14:$Y$14,Tabelle1!$A$74),"n24","-")</f>
        <v>-</v>
      </c>
      <c r="D74" s="65" t="str">
        <f>IF(COUNTIF(Verteiler!$B$20:$Y$20,Tabelle1!$A$74),"n24","-")</f>
        <v>-</v>
      </c>
      <c r="E74" s="65" t="str">
        <f>IF(COUNTIF(Verteiler!$B$26:$Y$26,Tabelle1!$A$74),"n24","-")</f>
        <v>-</v>
      </c>
      <c r="F74" s="65" t="str">
        <f>IF(COUNTIF(Verteiler!$B$32:$Y$32,Tabelle1!$A$74),"n24","-")</f>
        <v>-</v>
      </c>
      <c r="G74" s="65" t="str">
        <f>IF(COUNTIF(Verteiler!$B$38:$Y$38,Tabelle1!$A$74),"n24","-")</f>
        <v>-</v>
      </c>
      <c r="H74" s="65" t="str">
        <f>IF(COUNTIF(Verteiler!$B$44:$Y$44,Tabelle1!$A$74),"n24","-")</f>
        <v>-</v>
      </c>
      <c r="I74" s="65" t="str">
        <f>IF(COUNTIF(Verteiler!$B$50:$Y$50,Tabelle1!$A$74),"n24","-")</f>
        <v>-</v>
      </c>
      <c r="J74" s="65" t="str">
        <f>IF(COUNTIF(Verteiler!$B$56:$Y$56,Tabelle1!$A$74),"n24","-")</f>
        <v>-</v>
      </c>
      <c r="K74" s="65" t="str">
        <f>IF(COUNTIF(Verteiler!$B$62:$Y$62,Tabelle1!$A$74),"n24","-")</f>
        <v>-</v>
      </c>
      <c r="L74" s="65" t="str">
        <f>IF(COUNTIF(Verteiler!$B$68:$Y$68,Tabelle1!$A$74),"n24","-")</f>
        <v>-</v>
      </c>
      <c r="M74" s="65" t="str">
        <f>IF(COUNTIF(Verteiler!$B$38:$Y$38,Tabelle1!$A$74),"n24","-")</f>
        <v>-</v>
      </c>
      <c r="S74" s="65" t="str">
        <f>IF(COUNTIF(Verteiler!$B$38:$Y$38,Tabelle1!$A$74),"n24","-")</f>
        <v>-</v>
      </c>
    </row>
    <row r="75" spans="1:19" x14ac:dyDescent="0.2">
      <c r="A75" s="64" t="s">
        <v>57</v>
      </c>
      <c r="B75" s="65" t="str">
        <f>IF(COUNTIF(Verteiler!$B$8:$Y$8,Tabelle1!$A$75),"n25","-")</f>
        <v>-</v>
      </c>
      <c r="C75" s="65" t="str">
        <f>IF(COUNTIF(Verteiler!$B$14:$Y$14,Tabelle1!$A$75),"n25","-")</f>
        <v>-</v>
      </c>
      <c r="D75" s="65" t="str">
        <f>IF(COUNTIF(Verteiler!$B$20:$Y$20,Tabelle1!$A$75),"n25","-")</f>
        <v>-</v>
      </c>
      <c r="E75" s="65" t="str">
        <f>IF(COUNTIF(Verteiler!$B$26:$Y$26,Tabelle1!$A$75),"n25","-")</f>
        <v>-</v>
      </c>
      <c r="F75" s="65" t="str">
        <f>IF(COUNTIF(Verteiler!$B$32:$Y$32,Tabelle1!$A$75),"n25","-")</f>
        <v>-</v>
      </c>
      <c r="G75" s="65" t="str">
        <f>IF(COUNTIF(Verteiler!$B$38:$Y$38,Tabelle1!$A$75),"n25","-")</f>
        <v>-</v>
      </c>
      <c r="H75" s="65" t="str">
        <f>IF(COUNTIF(Verteiler!$B$44:$Y$44,Tabelle1!$A$75),"n25","-")</f>
        <v>-</v>
      </c>
      <c r="I75" s="65" t="str">
        <f>IF(COUNTIF(Verteiler!$B$50:$Y$50,Tabelle1!$A$75),"n25","-")</f>
        <v>-</v>
      </c>
      <c r="J75" s="65" t="str">
        <f>IF(COUNTIF(Verteiler!$B$56:$Y$56,Tabelle1!$A$75),"n25","-")</f>
        <v>-</v>
      </c>
      <c r="K75" s="65" t="str">
        <f>IF(COUNTIF(Verteiler!$B$62:$Y$62,Tabelle1!$A$75),"n25","-")</f>
        <v>-</v>
      </c>
      <c r="L75" s="65" t="str">
        <f>IF(COUNTIF(Verteiler!$B$68:$Y$68,Tabelle1!$A$75),"n25","-")</f>
        <v>-</v>
      </c>
      <c r="M75" s="65" t="str">
        <f>IF(COUNTIF(Verteiler!$B$38:$Y$38,Tabelle1!$A$75),"n25","-")</f>
        <v>-</v>
      </c>
      <c r="S75" s="65" t="str">
        <f>IF(COUNTIF(Verteiler!$B$38:$Y$38,Tabelle1!$A$75),"n25","-")</f>
        <v>-</v>
      </c>
    </row>
    <row r="76" spans="1:19" x14ac:dyDescent="0.2">
      <c r="A76" s="64" t="s">
        <v>58</v>
      </c>
      <c r="B76" s="65" t="str">
        <f>IF(COUNTIF(Verteiler!$B$8:$Y$8,Tabelle1!$A$76),"n26","-")</f>
        <v>-</v>
      </c>
      <c r="C76" s="65" t="str">
        <f>IF(COUNTIF(Verteiler!$B$14:$Y$14,Tabelle1!$A$76),"n26","-")</f>
        <v>-</v>
      </c>
      <c r="D76" s="65" t="str">
        <f>IF(COUNTIF(Verteiler!$B$20:$Y$20,Tabelle1!$A$76),"n26","-")</f>
        <v>-</v>
      </c>
      <c r="E76" s="65" t="str">
        <f>IF(COUNTIF(Verteiler!$B$26:$Y$26,Tabelle1!$A$76),"n26","-")</f>
        <v>-</v>
      </c>
      <c r="F76" s="65" t="str">
        <f>IF(COUNTIF(Verteiler!$B$32:$Y$32,Tabelle1!$A$76),"n26","-")</f>
        <v>-</v>
      </c>
      <c r="G76" s="65" t="str">
        <f>IF(COUNTIF(Verteiler!$B$38:$Y$38,Tabelle1!$A$76),"n26","-")</f>
        <v>-</v>
      </c>
      <c r="H76" s="65" t="str">
        <f>IF(COUNTIF(Verteiler!$B$44:$Y$44,Tabelle1!$A$76),"n26","-")</f>
        <v>-</v>
      </c>
      <c r="I76" s="65" t="str">
        <f>IF(COUNTIF(Verteiler!$B$50:$Y$50,Tabelle1!$A$76),"n26","-")</f>
        <v>-</v>
      </c>
      <c r="J76" s="65" t="str">
        <f>IF(COUNTIF(Verteiler!$B$56:$Y$56,Tabelle1!$A$76),"n26","-")</f>
        <v>-</v>
      </c>
      <c r="K76" s="65" t="str">
        <f>IF(COUNTIF(Verteiler!$B$62:$Y$62,Tabelle1!$A$76),"n26","-")</f>
        <v>-</v>
      </c>
      <c r="L76" s="65" t="str">
        <f>IF(COUNTIF(Verteiler!$B$68:$Y$68,Tabelle1!$A$76),"n26","-")</f>
        <v>-</v>
      </c>
      <c r="M76" s="65" t="str">
        <f>IF(COUNTIF(Verteiler!$B$38:$Y$38,Tabelle1!$A$76),"n26","-")</f>
        <v>-</v>
      </c>
      <c r="S76" s="65" t="str">
        <f>IF(COUNTIF(Verteiler!$B$38:$Y$38,Tabelle1!$A$76),"n26","-")</f>
        <v>-</v>
      </c>
    </row>
    <row r="77" spans="1:19" x14ac:dyDescent="0.2">
      <c r="A77" s="64" t="s">
        <v>59</v>
      </c>
      <c r="B77" s="65" t="str">
        <f>IF(COUNTIF(Verteiler!$B$8:$Y$8,Tabelle1!$A$77),"n27","-")</f>
        <v>-</v>
      </c>
      <c r="C77" s="65" t="str">
        <f>IF(COUNTIF(Verteiler!$B$14:$Y$14,Tabelle1!$A$77),"n27","-")</f>
        <v>-</v>
      </c>
      <c r="D77" s="65" t="str">
        <f>IF(COUNTIF(Verteiler!$B$20:$Y$20,Tabelle1!$A$77),"n27","-")</f>
        <v>-</v>
      </c>
      <c r="E77" s="65" t="str">
        <f>IF(COUNTIF(Verteiler!$B$26:$Y$26,Tabelle1!$A$77),"n27","-")</f>
        <v>-</v>
      </c>
      <c r="F77" s="65" t="str">
        <f>IF(COUNTIF(Verteiler!$B$32:$Y$32,Tabelle1!$A$77),"n27","-")</f>
        <v>-</v>
      </c>
      <c r="G77" s="65" t="str">
        <f>IF(COUNTIF(Verteiler!$B$38:$Y$38,Tabelle1!$A$77),"n27","-")</f>
        <v>-</v>
      </c>
      <c r="H77" s="65" t="str">
        <f>IF(COUNTIF(Verteiler!$B$44:$Y$44,Tabelle1!$A$77),"n27","-")</f>
        <v>-</v>
      </c>
      <c r="I77" s="65" t="str">
        <f>IF(COUNTIF(Verteiler!$B$50:$Y$50,Tabelle1!$A$77),"n27","-")</f>
        <v>-</v>
      </c>
      <c r="J77" s="65" t="str">
        <f>IF(COUNTIF(Verteiler!$B$56:$Y$56,Tabelle1!$A$77),"n27","-")</f>
        <v>-</v>
      </c>
      <c r="K77" s="65" t="str">
        <f>IF(COUNTIF(Verteiler!$B$62:$Y$62,Tabelle1!$A$77),"n27","-")</f>
        <v>-</v>
      </c>
      <c r="L77" s="65" t="str">
        <f>IF(COUNTIF(Verteiler!$B$68:$Y$68,Tabelle1!$A$77),"n27","-")</f>
        <v>-</v>
      </c>
      <c r="M77" s="65" t="str">
        <f>IF(COUNTIF(Verteiler!$B$38:$Y$38,Tabelle1!$A$77),"n27","-")</f>
        <v>-</v>
      </c>
      <c r="S77" s="65" t="str">
        <f>IF(COUNTIF(Verteiler!$B$38:$Y$38,Tabelle1!$A$77),"n27","-")</f>
        <v>-</v>
      </c>
    </row>
    <row r="78" spans="1:19" x14ac:dyDescent="0.2">
      <c r="A78" s="64" t="s">
        <v>60</v>
      </c>
      <c r="B78" s="65" t="str">
        <f>IF(COUNTIF(Verteiler!$B$8:$Y$8,Tabelle1!$A$78),"n28","-")</f>
        <v>-</v>
      </c>
      <c r="C78" s="65" t="str">
        <f>IF(COUNTIF(Verteiler!$B$14:$Y$14,Tabelle1!$A$78),"n28","-")</f>
        <v>-</v>
      </c>
      <c r="D78" s="65" t="str">
        <f>IF(COUNTIF(Verteiler!$B$20:$Y$20,Tabelle1!$A$78),"n28","-")</f>
        <v>-</v>
      </c>
      <c r="E78" s="65" t="str">
        <f>IF(COUNTIF(Verteiler!$B$26:$Y$26,Tabelle1!$A$78),"n28","-")</f>
        <v>-</v>
      </c>
      <c r="F78" s="65" t="str">
        <f>IF(COUNTIF(Verteiler!$B$32:$Y$32,Tabelle1!$A$78),"n28","-")</f>
        <v>-</v>
      </c>
      <c r="G78" s="65" t="str">
        <f>IF(COUNTIF(Verteiler!$B$38:$Y$38,Tabelle1!$A$78),"n28","-")</f>
        <v>-</v>
      </c>
      <c r="H78" s="65" t="str">
        <f>IF(COUNTIF(Verteiler!$B$44:$Y$44,Tabelle1!$A$78),"n28","-")</f>
        <v>-</v>
      </c>
      <c r="I78" s="65" t="str">
        <f>IF(COUNTIF(Verteiler!$B$50:$Y$50,Tabelle1!$A$78),"n28","-")</f>
        <v>-</v>
      </c>
      <c r="J78" s="65" t="str">
        <f>IF(COUNTIF(Verteiler!$B$56:$Y$56,Tabelle1!$A$78),"n28","-")</f>
        <v>-</v>
      </c>
      <c r="K78" s="65" t="str">
        <f>IF(COUNTIF(Verteiler!$B$62:$Y$62,Tabelle1!$A$78),"n28","-")</f>
        <v>-</v>
      </c>
      <c r="L78" s="65" t="str">
        <f>IF(COUNTIF(Verteiler!$B$68:$Y$68,Tabelle1!$A$78),"n28","-")</f>
        <v>-</v>
      </c>
      <c r="M78" s="65" t="str">
        <f>IF(COUNTIF(Verteiler!$B$38:$Y$38,Tabelle1!$A$78),"n28","-")</f>
        <v>-</v>
      </c>
      <c r="S78" s="65" t="str">
        <f>IF(COUNTIF(Verteiler!$B$38:$Y$38,Tabelle1!$A$78),"n28","-")</f>
        <v>-</v>
      </c>
    </row>
    <row r="79" spans="1:19" x14ac:dyDescent="0.2">
      <c r="A79" s="64" t="s">
        <v>61</v>
      </c>
      <c r="B79" s="65" t="str">
        <f>IF(COUNTIF(Verteiler!$B$8:$Y$8,Tabelle1!$A$79),"n29","-")</f>
        <v>-</v>
      </c>
      <c r="C79" s="65" t="str">
        <f>IF(COUNTIF(Verteiler!$B$14:$Y$14,Tabelle1!$A$79),"n29","-")</f>
        <v>-</v>
      </c>
      <c r="D79" s="65" t="str">
        <f>IF(COUNTIF(Verteiler!$B$20:$Y$20,Tabelle1!$A$79),"n29","-")</f>
        <v>-</v>
      </c>
      <c r="E79" s="65" t="str">
        <f>IF(COUNTIF(Verteiler!$B$26:$Y$26,Tabelle1!$A$79),"n29","-")</f>
        <v>-</v>
      </c>
      <c r="F79" s="65" t="str">
        <f>IF(COUNTIF(Verteiler!$B$32:$Y$32,Tabelle1!$A$79),"n29","-")</f>
        <v>-</v>
      </c>
      <c r="G79" s="65" t="str">
        <f>IF(COUNTIF(Verteiler!$B$38:$Y$38,Tabelle1!$A$79),"n29","-")</f>
        <v>-</v>
      </c>
      <c r="H79" s="65" t="str">
        <f>IF(COUNTIF(Verteiler!$B$44:$Y$44,Tabelle1!$A$79),"n29","-")</f>
        <v>-</v>
      </c>
      <c r="I79" s="65" t="str">
        <f>IF(COUNTIF(Verteiler!$B$50:$Y$50,Tabelle1!$A$79),"n29","-")</f>
        <v>-</v>
      </c>
      <c r="J79" s="65" t="str">
        <f>IF(COUNTIF(Verteiler!$B$56:$Y$56,Tabelle1!$A$79),"n29","-")</f>
        <v>-</v>
      </c>
      <c r="K79" s="65" t="str">
        <f>IF(COUNTIF(Verteiler!$B$62:$Y$62,Tabelle1!$A$79),"n29","-")</f>
        <v>-</v>
      </c>
      <c r="L79" s="65" t="str">
        <f>IF(COUNTIF(Verteiler!$B$68:$Y$68,Tabelle1!$A$79),"n29","-")</f>
        <v>-</v>
      </c>
      <c r="M79" s="65" t="str">
        <f>IF(COUNTIF(Verteiler!$B$38:$Y$38,Tabelle1!$A$79),"n29","-")</f>
        <v>-</v>
      </c>
      <c r="S79" s="65" t="str">
        <f>IF(COUNTIF(Verteiler!$B$38:$Y$38,Tabelle1!$A$79),"n29","-")</f>
        <v>-</v>
      </c>
    </row>
    <row r="80" spans="1:19" x14ac:dyDescent="0.2">
      <c r="A80" s="64" t="s">
        <v>62</v>
      </c>
      <c r="B80" s="65" t="str">
        <f>IF(COUNTIF(Verteiler!$B$8:$Y$8,Tabelle1!$A$80),"n30","-")</f>
        <v>-</v>
      </c>
      <c r="C80" s="65" t="str">
        <f>IF(COUNTIF(Verteiler!$B$14:$Y$14,Tabelle1!$A$80),"n30","-")</f>
        <v>-</v>
      </c>
      <c r="D80" s="65" t="str">
        <f>IF(COUNTIF(Verteiler!$B$20:$Y$20,Tabelle1!$A$80),"n30","-")</f>
        <v>-</v>
      </c>
      <c r="E80" s="65" t="str">
        <f>IF(COUNTIF(Verteiler!$B$26:$Y$26,Tabelle1!$A$80),"n30","-")</f>
        <v>-</v>
      </c>
      <c r="F80" s="65" t="str">
        <f>IF(COUNTIF(Verteiler!$B$32:$Y$32,Tabelle1!$A$80),"n30","-")</f>
        <v>-</v>
      </c>
      <c r="G80" s="65" t="str">
        <f>IF(COUNTIF(Verteiler!$B$38:$Y$38,Tabelle1!$A$80),"n30","-")</f>
        <v>-</v>
      </c>
      <c r="H80" s="65" t="str">
        <f>IF(COUNTIF(Verteiler!$B$44:$Y$44,Tabelle1!$A$80),"n30","-")</f>
        <v>-</v>
      </c>
      <c r="I80" s="65" t="str">
        <f>IF(COUNTIF(Verteiler!$B$50:$Y$50,Tabelle1!$A$80),"n30","-")</f>
        <v>-</v>
      </c>
      <c r="J80" s="65" t="str">
        <f>IF(COUNTIF(Verteiler!$B$56:$Y$56,Tabelle1!$A$80),"n30","-")</f>
        <v>-</v>
      </c>
      <c r="K80" s="65" t="str">
        <f>IF(COUNTIF(Verteiler!$B$62:$Y$62,Tabelle1!$A$80),"n30","-")</f>
        <v>-</v>
      </c>
      <c r="L80" s="65" t="str">
        <f>IF(COUNTIF(Verteiler!$B$68:$Y$68,Tabelle1!$A$80),"n30","-")</f>
        <v>-</v>
      </c>
      <c r="M80" s="65" t="str">
        <f>IF(COUNTIF(Verteiler!$B$38:$Y$38,Tabelle1!$A$80),"n30","-")</f>
        <v>-</v>
      </c>
      <c r="S80" s="65" t="str">
        <f>IF(COUNTIF(Verteiler!$B$38:$Y$38,Tabelle1!$A$80),"n30","-")</f>
        <v>-</v>
      </c>
    </row>
    <row r="81" spans="1:19" x14ac:dyDescent="0.2">
      <c r="A81" s="64" t="s">
        <v>63</v>
      </c>
      <c r="B81" s="65" t="str">
        <f>IF(COUNTIF(Verteiler!$B$8:$Y$8,Tabelle1!$A$81),"n31","-")</f>
        <v>-</v>
      </c>
      <c r="C81" s="65" t="str">
        <f>IF(COUNTIF(Verteiler!$B$14:$Y$14,Tabelle1!$A$81),"n31","-")</f>
        <v>-</v>
      </c>
      <c r="D81" s="65" t="str">
        <f>IF(COUNTIF(Verteiler!$B$20:$Y$20,Tabelle1!$A$81),"n31","-")</f>
        <v>-</v>
      </c>
      <c r="E81" s="65" t="str">
        <f>IF(COUNTIF(Verteiler!$B$26:$Y$26,Tabelle1!$A$81),"n31","-")</f>
        <v>-</v>
      </c>
      <c r="F81" s="65" t="str">
        <f>IF(COUNTIF(Verteiler!$B$32:$Y$32,Tabelle1!$A$81),"n31","-")</f>
        <v>-</v>
      </c>
      <c r="G81" s="65" t="str">
        <f>IF(COUNTIF(Verteiler!$B$38:$Y$38,Tabelle1!$A$81),"n31","-")</f>
        <v>-</v>
      </c>
      <c r="H81" s="65" t="str">
        <f>IF(COUNTIF(Verteiler!$B$44:$Y$44,Tabelle1!$A$81),"n31","-")</f>
        <v>-</v>
      </c>
      <c r="I81" s="65" t="str">
        <f>IF(COUNTIF(Verteiler!$B$50:$Y$50,Tabelle1!$A$81),"n31","-")</f>
        <v>-</v>
      </c>
      <c r="J81" s="65" t="str">
        <f>IF(COUNTIF(Verteiler!$B$56:$Y$56,Tabelle1!$A$81),"n31","-")</f>
        <v>-</v>
      </c>
      <c r="K81" s="65" t="str">
        <f>IF(COUNTIF(Verteiler!$B$62:$Y$62,Tabelle1!$A$81),"n31","-")</f>
        <v>-</v>
      </c>
      <c r="L81" s="65" t="str">
        <f>IF(COUNTIF(Verteiler!$B$68:$Y$68,Tabelle1!$A$81),"n31","-")</f>
        <v>-</v>
      </c>
      <c r="M81" s="65" t="str">
        <f>IF(COUNTIF(Verteiler!$B$38:$Y$38,Tabelle1!$A$81),"n31","-")</f>
        <v>-</v>
      </c>
      <c r="S81" s="65" t="str">
        <f>IF(COUNTIF(Verteiler!$B$38:$Y$38,Tabelle1!$A$81),"n31","-")</f>
        <v>-</v>
      </c>
    </row>
    <row r="82" spans="1:19" x14ac:dyDescent="0.2">
      <c r="A82" s="64" t="s">
        <v>64</v>
      </c>
      <c r="B82" s="65" t="str">
        <f>IF(COUNTIF(Verteiler!$B$8:$Y$8,Tabelle1!$A$82),"n32","-")</f>
        <v>-</v>
      </c>
      <c r="C82" s="65" t="str">
        <f>IF(COUNTIF(Verteiler!$B$14:$Y$14,Tabelle1!$A$82),"n32","-")</f>
        <v>-</v>
      </c>
      <c r="D82" s="65" t="str">
        <f>IF(COUNTIF(Verteiler!$B$20:$Y$20,Tabelle1!$A$82),"n32","-")</f>
        <v>-</v>
      </c>
      <c r="E82" s="65" t="str">
        <f>IF(COUNTIF(Verteiler!$B$26:$Y$26,Tabelle1!$A$82),"n32","-")</f>
        <v>-</v>
      </c>
      <c r="F82" s="65" t="str">
        <f>IF(COUNTIF(Verteiler!$B$32:$Y$32,Tabelle1!$A$82),"n32","-")</f>
        <v>-</v>
      </c>
      <c r="G82" s="65" t="str">
        <f>IF(COUNTIF(Verteiler!$B$38:$Y$38,Tabelle1!$A$82),"n32","-")</f>
        <v>-</v>
      </c>
      <c r="H82" s="65" t="str">
        <f>IF(COUNTIF(Verteiler!$B$44:$Y$44,Tabelle1!$A$82),"n32","-")</f>
        <v>-</v>
      </c>
      <c r="I82" s="65" t="str">
        <f>IF(COUNTIF(Verteiler!$B$50:$Y$50,Tabelle1!$A$82),"n32","-")</f>
        <v>-</v>
      </c>
      <c r="J82" s="65" t="str">
        <f>IF(COUNTIF(Verteiler!$B$56:$Y$56,Tabelle1!$A$82),"n32","-")</f>
        <v>-</v>
      </c>
      <c r="K82" s="65" t="str">
        <f>IF(COUNTIF(Verteiler!$B$62:$Y$62,Tabelle1!$A$82),"n32","-")</f>
        <v>-</v>
      </c>
      <c r="L82" s="65" t="str">
        <f>IF(COUNTIF(Verteiler!$B$68:$Y$68,Tabelle1!$A$82),"n32","-")</f>
        <v>-</v>
      </c>
      <c r="M82" s="65" t="str">
        <f>IF(COUNTIF(Verteiler!$B$38:$Y$38,Tabelle1!$A$82),"n32","-")</f>
        <v>-</v>
      </c>
      <c r="S82" s="65" t="str">
        <f>IF(COUNTIF(Verteiler!$B$38:$Y$38,Tabelle1!$A$82),"n32","-")</f>
        <v>-</v>
      </c>
    </row>
    <row r="83" spans="1:19" x14ac:dyDescent="0.2">
      <c r="A83" s="64" t="s">
        <v>65</v>
      </c>
      <c r="B83" s="65" t="str">
        <f>IF(COUNTIF(Verteiler!$B$8:$Y$8,Tabelle1!$A$83),"n33","-")</f>
        <v>-</v>
      </c>
      <c r="C83" s="65" t="str">
        <f>IF(COUNTIF(Verteiler!$B$14:$Y$14,Tabelle1!$A$83),"n33","-")</f>
        <v>-</v>
      </c>
      <c r="D83" s="65" t="str">
        <f>IF(COUNTIF(Verteiler!$B$20:$Y$20,Tabelle1!$A$83),"n33","-")</f>
        <v>-</v>
      </c>
      <c r="E83" s="65" t="str">
        <f>IF(COUNTIF(Verteiler!$B$26:$Y$26,Tabelle1!$A$83),"n33","-")</f>
        <v>-</v>
      </c>
      <c r="F83" s="65" t="str">
        <f>IF(COUNTIF(Verteiler!$B$32:$Y$32,Tabelle1!$A$83),"n33","-")</f>
        <v>-</v>
      </c>
      <c r="G83" s="65" t="str">
        <f>IF(COUNTIF(Verteiler!$B$38:$Y$38,Tabelle1!$A$83),"n33","-")</f>
        <v>-</v>
      </c>
      <c r="H83" s="65" t="str">
        <f>IF(COUNTIF(Verteiler!$B$44:$Y$44,Tabelle1!$A$83),"n33","-")</f>
        <v>-</v>
      </c>
      <c r="I83" s="65" t="str">
        <f>IF(COUNTIF(Verteiler!$B$50:$Y$50,Tabelle1!$A$83),"n33","-")</f>
        <v>-</v>
      </c>
      <c r="J83" s="65" t="str">
        <f>IF(COUNTIF(Verteiler!$B$56:$Y$56,Tabelle1!$A$83),"n33","-")</f>
        <v>-</v>
      </c>
      <c r="K83" s="65" t="str">
        <f>IF(COUNTIF(Verteiler!$B$62:$Y$62,Tabelle1!$A$83),"n33","-")</f>
        <v>-</v>
      </c>
      <c r="L83" s="65" t="str">
        <f>IF(COUNTIF(Verteiler!$B$68:$Y$68,Tabelle1!$A$83),"n33","-")</f>
        <v>-</v>
      </c>
      <c r="M83" s="65" t="str">
        <f>IF(COUNTIF(Verteiler!$B$38:$Y$38,Tabelle1!$A$83),"n33","-")</f>
        <v>-</v>
      </c>
      <c r="S83" s="65" t="str">
        <f>IF(COUNTIF(Verteiler!$B$38:$Y$38,Tabelle1!$A$83),"n33","-")</f>
        <v>-</v>
      </c>
    </row>
    <row r="84" spans="1:19" x14ac:dyDescent="0.2">
      <c r="A84" s="64" t="s">
        <v>66</v>
      </c>
      <c r="B84" s="65" t="str">
        <f>IF(COUNTIF(Verteiler!$B$8:$Y$8,Tabelle1!$A$84),"n34","-")</f>
        <v>-</v>
      </c>
      <c r="C84" s="65" t="str">
        <f>IF(COUNTIF(Verteiler!$B$14:$Y$14,Tabelle1!$A$84),"n34","-")</f>
        <v>-</v>
      </c>
      <c r="D84" s="65" t="str">
        <f>IF(COUNTIF(Verteiler!$B$20:$Y$20,Tabelle1!$A$84),"n34","-")</f>
        <v>-</v>
      </c>
      <c r="E84" s="65" t="str">
        <f>IF(COUNTIF(Verteiler!$B$26:$Y$26,Tabelle1!$A$84),"n34","-")</f>
        <v>-</v>
      </c>
      <c r="F84" s="65" t="str">
        <f>IF(COUNTIF(Verteiler!$B$32:$Y$32,Tabelle1!$A$84),"n34","-")</f>
        <v>-</v>
      </c>
      <c r="G84" s="65" t="str">
        <f>IF(COUNTIF(Verteiler!$B$38:$Y$38,Tabelle1!$A$84),"n34","-")</f>
        <v>-</v>
      </c>
      <c r="H84" s="65" t="str">
        <f>IF(COUNTIF(Verteiler!$B$44:$Y$44,Tabelle1!$A$84),"n34","-")</f>
        <v>-</v>
      </c>
      <c r="I84" s="65" t="str">
        <f>IF(COUNTIF(Verteiler!$B$50:$Y$50,Tabelle1!$A$84),"n34","-")</f>
        <v>-</v>
      </c>
      <c r="J84" s="65" t="str">
        <f>IF(COUNTIF(Verteiler!$B$56:$Y$56,Tabelle1!$A$84),"n34","-")</f>
        <v>-</v>
      </c>
      <c r="K84" s="65" t="str">
        <f>IF(COUNTIF(Verteiler!$B$62:$Y$62,Tabelle1!$A$84),"n34","-")</f>
        <v>-</v>
      </c>
      <c r="L84" s="65" t="str">
        <f>IF(COUNTIF(Verteiler!$B$68:$Y$68,Tabelle1!$A$84),"n34","-")</f>
        <v>-</v>
      </c>
      <c r="M84" s="65" t="str">
        <f>IF(COUNTIF(Verteiler!$B$38:$Y$38,Tabelle1!$A$84),"n34","-")</f>
        <v>-</v>
      </c>
      <c r="S84" s="65" t="str">
        <f>IF(COUNTIF(Verteiler!$B$38:$Y$38,Tabelle1!$A$84),"n34","-")</f>
        <v>-</v>
      </c>
    </row>
    <row r="85" spans="1:19" x14ac:dyDescent="0.2">
      <c r="A85" s="64" t="s">
        <v>67</v>
      </c>
      <c r="B85" s="65" t="str">
        <f>IF(COUNTIF(Verteiler!$B$8:$Y$8,Tabelle1!$A$85),"n35","-")</f>
        <v>-</v>
      </c>
      <c r="C85" s="65" t="str">
        <f>IF(COUNTIF(Verteiler!$B$14:$Y$14,Tabelle1!$A$85),"n35","-")</f>
        <v>-</v>
      </c>
      <c r="D85" s="65" t="str">
        <f>IF(COUNTIF(Verteiler!$B$20:$Y$20,Tabelle1!$A$85),"n35","-")</f>
        <v>-</v>
      </c>
      <c r="E85" s="65" t="str">
        <f>IF(COUNTIF(Verteiler!$B$26:$Y$26,Tabelle1!$A$85),"n35","-")</f>
        <v>-</v>
      </c>
      <c r="F85" s="65" t="str">
        <f>IF(COUNTIF(Verteiler!$B$32:$Y$32,Tabelle1!$A$85),"n35","-")</f>
        <v>-</v>
      </c>
      <c r="G85" s="65" t="str">
        <f>IF(COUNTIF(Verteiler!$B$38:$Y$38,Tabelle1!$A$85),"n35","-")</f>
        <v>-</v>
      </c>
      <c r="H85" s="65" t="str">
        <f>IF(COUNTIF(Verteiler!$B$44:$Y$44,Tabelle1!$A$85),"n35","-")</f>
        <v>-</v>
      </c>
      <c r="I85" s="65" t="str">
        <f>IF(COUNTIF(Verteiler!$B$50:$Y$50,Tabelle1!$A$85),"n35","-")</f>
        <v>-</v>
      </c>
      <c r="J85" s="65" t="str">
        <f>IF(COUNTIF(Verteiler!$B$56:$Y$56,Tabelle1!$A$85),"n35","-")</f>
        <v>-</v>
      </c>
      <c r="K85" s="65" t="str">
        <f>IF(COUNTIF(Verteiler!$B$62:$Y$62,Tabelle1!$A$85),"n35","-")</f>
        <v>-</v>
      </c>
      <c r="L85" s="65" t="str">
        <f>IF(COUNTIF(Verteiler!$B$68:$Y$68,Tabelle1!$A$85),"n35","-")</f>
        <v>-</v>
      </c>
      <c r="M85" s="65" t="str">
        <f>IF(COUNTIF(Verteiler!$B$38:$Y$38,Tabelle1!$A$85),"n35","-")</f>
        <v>-</v>
      </c>
      <c r="S85" s="65" t="str">
        <f>IF(COUNTIF(Verteiler!$B$38:$Y$38,Tabelle1!$A$85),"n35","-")</f>
        <v>-</v>
      </c>
    </row>
    <row r="86" spans="1:19" x14ac:dyDescent="0.2">
      <c r="A86" s="64" t="s">
        <v>68</v>
      </c>
      <c r="B86" s="65" t="str">
        <f>IF(COUNTIF(Verteiler!$B$8:$Y$8,Tabelle1!$A$86),"n36","-")</f>
        <v>-</v>
      </c>
      <c r="C86" s="65" t="str">
        <f>IF(COUNTIF(Verteiler!$B$14:$Y$14,Tabelle1!$A$86),"n36","-")</f>
        <v>-</v>
      </c>
      <c r="D86" s="65" t="str">
        <f>IF(COUNTIF(Verteiler!$B$20:$Y$20,Tabelle1!$A$86),"n36","-")</f>
        <v>-</v>
      </c>
      <c r="E86" s="65" t="str">
        <f>IF(COUNTIF(Verteiler!$B$26:$Y$26,Tabelle1!$A$86),"n36","-")</f>
        <v>-</v>
      </c>
      <c r="F86" s="65" t="str">
        <f>IF(COUNTIF(Verteiler!$B$32:$Y$32,Tabelle1!$A$86),"n36","-")</f>
        <v>-</v>
      </c>
      <c r="G86" s="65" t="str">
        <f>IF(COUNTIF(Verteiler!$B$38:$Y$38,Tabelle1!$A$86),"n36","-")</f>
        <v>-</v>
      </c>
      <c r="H86" s="65" t="str">
        <f>IF(COUNTIF(Verteiler!$B$44:$Y$44,Tabelle1!$A$86),"n36","-")</f>
        <v>-</v>
      </c>
      <c r="I86" s="65" t="str">
        <f>IF(COUNTIF(Verteiler!$B$50:$Y$50,Tabelle1!$A$86),"n36","-")</f>
        <v>-</v>
      </c>
      <c r="J86" s="65" t="str">
        <f>IF(COUNTIF(Verteiler!$B$56:$Y$56,Tabelle1!$A$86),"n36","-")</f>
        <v>-</v>
      </c>
      <c r="K86" s="65" t="str">
        <f>IF(COUNTIF(Verteiler!$B$62:$Y$62,Tabelle1!$A$86),"n36","-")</f>
        <v>-</v>
      </c>
      <c r="L86" s="65" t="str">
        <f>IF(COUNTIF(Verteiler!$B$68:$Y$68,Tabelle1!$A$86),"n36","-")</f>
        <v>-</v>
      </c>
      <c r="M86" s="65" t="str">
        <f>IF(COUNTIF(Verteiler!$B$38:$Y$38,Tabelle1!$A$86),"n36","-")</f>
        <v>-</v>
      </c>
      <c r="S86" s="65" t="str">
        <f>IF(COUNTIF(Verteiler!$B$38:$Y$38,Tabelle1!$A$86),"n36","-")</f>
        <v>-</v>
      </c>
    </row>
    <row r="87" spans="1:19" x14ac:dyDescent="0.2">
      <c r="A87" s="64" t="s">
        <v>69</v>
      </c>
      <c r="B87" s="65" t="str">
        <f>IF(COUNTIF(Verteiler!$B$8:$Y$8,Tabelle1!$A$87),"n37","-")</f>
        <v>-</v>
      </c>
      <c r="C87" s="65" t="str">
        <f>IF(COUNTIF(Verteiler!$B$14:$Y$14,Tabelle1!$A$87),"n37","-")</f>
        <v>-</v>
      </c>
      <c r="D87" s="65" t="str">
        <f>IF(COUNTIF(Verteiler!$B$20:$Y$20,Tabelle1!$A$87),"n37","-")</f>
        <v>-</v>
      </c>
      <c r="E87" s="65" t="str">
        <f>IF(COUNTIF(Verteiler!$B$26:$Y$26,Tabelle1!$A$87),"n37","-")</f>
        <v>-</v>
      </c>
      <c r="F87" s="65" t="str">
        <f>IF(COUNTIF(Verteiler!$B$32:$Y$32,Tabelle1!$A$87),"n37","-")</f>
        <v>-</v>
      </c>
      <c r="G87" s="65" t="str">
        <f>IF(COUNTIF(Verteiler!$B$38:$Y$38,Tabelle1!$A$87),"n37","-")</f>
        <v>-</v>
      </c>
      <c r="H87" s="65" t="str">
        <f>IF(COUNTIF(Verteiler!$B$44:$Y$44,Tabelle1!$A$87),"n37","-")</f>
        <v>-</v>
      </c>
      <c r="I87" s="65" t="str">
        <f>IF(COUNTIF(Verteiler!$B$50:$Y$50,Tabelle1!$A$87),"n37","-")</f>
        <v>-</v>
      </c>
      <c r="J87" s="65" t="str">
        <f>IF(COUNTIF(Verteiler!$B$56:$Y$56,Tabelle1!$A$87),"n37","-")</f>
        <v>-</v>
      </c>
      <c r="K87" s="65" t="str">
        <f>IF(COUNTIF(Verteiler!$B$62:$Y$62,Tabelle1!$A$87),"n37","-")</f>
        <v>-</v>
      </c>
      <c r="L87" s="65" t="str">
        <f>IF(COUNTIF(Verteiler!$B$68:$Y$68,Tabelle1!$A$87),"n37","-")</f>
        <v>-</v>
      </c>
      <c r="M87" s="65" t="str">
        <f>IF(COUNTIF(Verteiler!$B$38:$Y$38,Tabelle1!$A$87),"n37","-")</f>
        <v>-</v>
      </c>
      <c r="S87" s="65" t="str">
        <f>IF(COUNTIF(Verteiler!$B$38:$Y$38,Tabelle1!$A$87),"n37","-")</f>
        <v>-</v>
      </c>
    </row>
    <row r="88" spans="1:19" x14ac:dyDescent="0.2">
      <c r="A88" s="64" t="s">
        <v>70</v>
      </c>
      <c r="B88" s="65" t="str">
        <f>IF(COUNTIF(Verteiler!$B$8:$Y$8,Tabelle1!$A$88),"n38","-")</f>
        <v>-</v>
      </c>
      <c r="C88" s="65" t="str">
        <f>IF(COUNTIF(Verteiler!$B$14:$Y$14,Tabelle1!$A$88),"n38","-")</f>
        <v>-</v>
      </c>
      <c r="D88" s="65" t="str">
        <f>IF(COUNTIF(Verteiler!$B$20:$Y$20,Tabelle1!$A$88),"n38","-")</f>
        <v>-</v>
      </c>
      <c r="E88" s="65" t="str">
        <f>IF(COUNTIF(Verteiler!$B$26:$Y$26,Tabelle1!$A$88),"n38","-")</f>
        <v>-</v>
      </c>
      <c r="F88" s="65" t="str">
        <f>IF(COUNTIF(Verteiler!$B$32:$Y$32,Tabelle1!$A$88),"n38","-")</f>
        <v>-</v>
      </c>
      <c r="G88" s="65" t="str">
        <f>IF(COUNTIF(Verteiler!$B$38:$Y$38,Tabelle1!$A$88),"n38","-")</f>
        <v>-</v>
      </c>
      <c r="H88" s="65" t="str">
        <f>IF(COUNTIF(Verteiler!$B$44:$Y$44,Tabelle1!$A$88),"n38","-")</f>
        <v>-</v>
      </c>
      <c r="I88" s="65" t="str">
        <f>IF(COUNTIF(Verteiler!$B$50:$Y$50,Tabelle1!$A$88),"n38","-")</f>
        <v>-</v>
      </c>
      <c r="J88" s="65" t="str">
        <f>IF(COUNTIF(Verteiler!$B$56:$Y$56,Tabelle1!$A$88),"n38","-")</f>
        <v>-</v>
      </c>
      <c r="K88" s="65" t="str">
        <f>IF(COUNTIF(Verteiler!$B$62:$Y$62,Tabelle1!$A$88),"n38","-")</f>
        <v>-</v>
      </c>
      <c r="L88" s="65" t="str">
        <f>IF(COUNTIF(Verteiler!$B$68:$Y$68,Tabelle1!$A$88),"n38","-")</f>
        <v>-</v>
      </c>
      <c r="M88" s="65" t="str">
        <f>IF(COUNTIF(Verteiler!$B$38:$Y$38,Tabelle1!$A$88),"n38","-")</f>
        <v>-</v>
      </c>
      <c r="S88" s="65" t="str">
        <f>IF(COUNTIF(Verteiler!$B$38:$Y$38,Tabelle1!$A$88),"n38","-")</f>
        <v>-</v>
      </c>
    </row>
    <row r="89" spans="1:19" x14ac:dyDescent="0.2">
      <c r="A89" s="64" t="s">
        <v>71</v>
      </c>
      <c r="B89" s="65" t="str">
        <f>IF(COUNTIF(Verteiler!$B$8:$Y$8,Tabelle1!$A$89),"n39","-")</f>
        <v>-</v>
      </c>
      <c r="C89" s="65" t="str">
        <f>IF(COUNTIF(Verteiler!$B$14:$Y$14,Tabelle1!$A$89),"n39","-")</f>
        <v>-</v>
      </c>
      <c r="D89" s="65" t="str">
        <f>IF(COUNTIF(Verteiler!$B$20:$Y$20,Tabelle1!$A$89),"n39","-")</f>
        <v>-</v>
      </c>
      <c r="E89" s="65" t="str">
        <f>IF(COUNTIF(Verteiler!$B$26:$Y$26,Tabelle1!$A$89),"n39","-")</f>
        <v>-</v>
      </c>
      <c r="F89" s="65" t="str">
        <f>IF(COUNTIF(Verteiler!$B$32:$Y$32,Tabelle1!$A$89),"n39","-")</f>
        <v>-</v>
      </c>
      <c r="G89" s="65" t="str">
        <f>IF(COUNTIF(Verteiler!$B$38:$Y$38,Tabelle1!$A$89),"n39","-")</f>
        <v>-</v>
      </c>
      <c r="H89" s="65" t="str">
        <f>IF(COUNTIF(Verteiler!$B$44:$Y$44,Tabelle1!$A$89),"n39","-")</f>
        <v>-</v>
      </c>
      <c r="I89" s="65" t="str">
        <f>IF(COUNTIF(Verteiler!$B$50:$Y$50,Tabelle1!$A$89),"n39","-")</f>
        <v>-</v>
      </c>
      <c r="J89" s="65" t="str">
        <f>IF(COUNTIF(Verteiler!$B$56:$Y$56,Tabelle1!$A$89),"n39","-")</f>
        <v>-</v>
      </c>
      <c r="K89" s="65" t="str">
        <f>IF(COUNTIF(Verteiler!$B$62:$Y$62,Tabelle1!$A$89),"n39","-")</f>
        <v>-</v>
      </c>
      <c r="L89" s="65" t="str">
        <f>IF(COUNTIF(Verteiler!$B$68:$Y$68,Tabelle1!$A$89),"n39","-")</f>
        <v>-</v>
      </c>
      <c r="M89" s="65" t="str">
        <f>IF(COUNTIF(Verteiler!$B$38:$Y$38,Tabelle1!$A$89),"n39","-")</f>
        <v>-</v>
      </c>
      <c r="S89" s="65" t="str">
        <f>IF(COUNTIF(Verteiler!$B$38:$Y$38,Tabelle1!$A$89),"n39","-")</f>
        <v>-</v>
      </c>
    </row>
    <row r="90" spans="1:19" x14ac:dyDescent="0.2">
      <c r="A90" s="64" t="s">
        <v>72</v>
      </c>
      <c r="B90" s="65" t="str">
        <f>IF(COUNTIF(Verteiler!$B$8:$Y$8,Tabelle1!$A$90),"n40","-")</f>
        <v>-</v>
      </c>
      <c r="C90" s="65" t="str">
        <f>IF(COUNTIF(Verteiler!$B$14:$Y$14,Tabelle1!$A$90),"n40","-")</f>
        <v>-</v>
      </c>
      <c r="D90" s="65" t="str">
        <f>IF(COUNTIF(Verteiler!$B$20:$Y$20,Tabelle1!$A$90),"n40","-")</f>
        <v>-</v>
      </c>
      <c r="E90" s="65" t="str">
        <f>IF(COUNTIF(Verteiler!$B$26:$Y$26,Tabelle1!$A$90),"n40","-")</f>
        <v>-</v>
      </c>
      <c r="F90" s="65" t="str">
        <f>IF(COUNTIF(Verteiler!$B$32:$Y$32,Tabelle1!$A$90),"n40","-")</f>
        <v>-</v>
      </c>
      <c r="G90" s="65" t="str">
        <f>IF(COUNTIF(Verteiler!$B$38:$Y$38,Tabelle1!$A$90),"n40","-")</f>
        <v>-</v>
      </c>
      <c r="H90" s="65" t="str">
        <f>IF(COUNTIF(Verteiler!$B$44:$Y$44,Tabelle1!$A$90),"n40","-")</f>
        <v>-</v>
      </c>
      <c r="I90" s="65" t="str">
        <f>IF(COUNTIF(Verteiler!$B$50:$Y$50,Tabelle1!$A$90),"n40","-")</f>
        <v>-</v>
      </c>
      <c r="J90" s="65" t="str">
        <f>IF(COUNTIF(Verteiler!$B$56:$Y$56,Tabelle1!$A$90),"n40","-")</f>
        <v>-</v>
      </c>
      <c r="K90" s="65" t="str">
        <f>IF(COUNTIF(Verteiler!$B$62:$Y$62,Tabelle1!$A$90),"n40","-")</f>
        <v>-</v>
      </c>
      <c r="L90" s="65" t="str">
        <f>IF(COUNTIF(Verteiler!$B$68:$Y$68,Tabelle1!$A$90),"n40","-")</f>
        <v>-</v>
      </c>
      <c r="M90" s="65" t="str">
        <f>IF(COUNTIF(Verteiler!$B$38:$Y$38,Tabelle1!$A$90),"n40","-")</f>
        <v>-</v>
      </c>
      <c r="S90" s="65" t="str">
        <f>IF(COUNTIF(Verteiler!$B$38:$Y$38,Tabelle1!$A$90),"n40","-")</f>
        <v>-</v>
      </c>
    </row>
    <row r="91" spans="1:19" x14ac:dyDescent="0.2">
      <c r="A91" s="64" t="s">
        <v>73</v>
      </c>
      <c r="B91" s="65" t="str">
        <f>IF(COUNTIF(Verteiler!$B$8:$Y$8,Tabelle1!$A$91),"n41","-")</f>
        <v>-</v>
      </c>
      <c r="C91" s="65" t="str">
        <f>IF(COUNTIF(Verteiler!$B$14:$Y$14,Tabelle1!$A$91),"n41","-")</f>
        <v>-</v>
      </c>
      <c r="D91" s="65" t="str">
        <f>IF(COUNTIF(Verteiler!$B$20:$Y$20,Tabelle1!$A$91),"n41","-")</f>
        <v>-</v>
      </c>
      <c r="E91" s="65" t="str">
        <f>IF(COUNTIF(Verteiler!$B$26:$Y$26,Tabelle1!$A$91),"n41","-")</f>
        <v>-</v>
      </c>
      <c r="F91" s="65" t="str">
        <f>IF(COUNTIF(Verteiler!$B$32:$Y$32,Tabelle1!$A$91),"n41","-")</f>
        <v>-</v>
      </c>
      <c r="G91" s="65" t="str">
        <f>IF(COUNTIF(Verteiler!$B$38:$Y$38,Tabelle1!$A$91),"n41","-")</f>
        <v>-</v>
      </c>
      <c r="H91" s="65" t="str">
        <f>IF(COUNTIF(Verteiler!$B$44:$Y$44,Tabelle1!$A$91),"n41","-")</f>
        <v>-</v>
      </c>
      <c r="I91" s="65" t="str">
        <f>IF(COUNTIF(Verteiler!$B$50:$Y$50,Tabelle1!$A$91),"n41","-")</f>
        <v>-</v>
      </c>
      <c r="J91" s="65" t="str">
        <f>IF(COUNTIF(Verteiler!$B$56:$Y$56,Tabelle1!$A$91),"n41","-")</f>
        <v>-</v>
      </c>
      <c r="K91" s="65" t="str">
        <f>IF(COUNTIF(Verteiler!$B$62:$Y$62,Tabelle1!$A$91),"n41","-")</f>
        <v>-</v>
      </c>
      <c r="L91" s="65" t="str">
        <f>IF(COUNTIF(Verteiler!$B$68:$Y$68,Tabelle1!$A$91),"n41","-")</f>
        <v>-</v>
      </c>
      <c r="M91" s="65" t="str">
        <f>IF(COUNTIF(Verteiler!$B$38:$Y$38,Tabelle1!$A$91),"n41","-")</f>
        <v>-</v>
      </c>
      <c r="S91" s="65" t="str">
        <f>IF(COUNTIF(Verteiler!$B$38:$Y$38,Tabelle1!$A$91),"n41","-")</f>
        <v>-</v>
      </c>
    </row>
    <row r="92" spans="1:19" x14ac:dyDescent="0.2">
      <c r="A92" s="64" t="s">
        <v>74</v>
      </c>
      <c r="B92" s="65" t="str">
        <f>IF(COUNTIF(Verteiler!$B$8:$Y$8,Tabelle1!$A$92),"n42","-")</f>
        <v>-</v>
      </c>
      <c r="C92" s="65" t="str">
        <f>IF(COUNTIF(Verteiler!$B$14:$Y$14,Tabelle1!$A$92),"n42","-")</f>
        <v>-</v>
      </c>
      <c r="D92" s="65" t="str">
        <f>IF(COUNTIF(Verteiler!$B$20:$Y$20,Tabelle1!$A$92),"n42","-")</f>
        <v>-</v>
      </c>
      <c r="E92" s="65" t="str">
        <f>IF(COUNTIF(Verteiler!$B$26:$Y$26,Tabelle1!$A$92),"n42","-")</f>
        <v>-</v>
      </c>
      <c r="F92" s="65" t="str">
        <f>IF(COUNTIF(Verteiler!$B$32:$Y$32,Tabelle1!$A$92),"n42","-")</f>
        <v>-</v>
      </c>
      <c r="G92" s="65" t="str">
        <f>IF(COUNTIF(Verteiler!$B$38:$Y$38,Tabelle1!$A$92),"n42","-")</f>
        <v>-</v>
      </c>
      <c r="H92" s="65" t="str">
        <f>IF(COUNTIF(Verteiler!$B$44:$Y$44,Tabelle1!$A$92),"n42","-")</f>
        <v>-</v>
      </c>
      <c r="I92" s="65" t="str">
        <f>IF(COUNTIF(Verteiler!$B$50:$Y$50,Tabelle1!$A$92),"n42","-")</f>
        <v>-</v>
      </c>
      <c r="J92" s="65" t="str">
        <f>IF(COUNTIF(Verteiler!$B$56:$Y$56,Tabelle1!$A$92),"n42","-")</f>
        <v>-</v>
      </c>
      <c r="K92" s="65" t="str">
        <f>IF(COUNTIF(Verteiler!$B$62:$Y$62,Tabelle1!$A$92),"n42","-")</f>
        <v>-</v>
      </c>
      <c r="L92" s="65" t="str">
        <f>IF(COUNTIF(Verteiler!$B$68:$Y$68,Tabelle1!$A$92),"n42","-")</f>
        <v>-</v>
      </c>
      <c r="M92" s="65" t="str">
        <f>IF(COUNTIF(Verteiler!$B$38:$Y$38,Tabelle1!$A$92),"n42","-")</f>
        <v>-</v>
      </c>
      <c r="S92" s="65" t="str">
        <f>IF(COUNTIF(Verteiler!$B$38:$Y$38,Tabelle1!$A$92),"n42","-")</f>
        <v>-</v>
      </c>
    </row>
    <row r="93" spans="1:19" x14ac:dyDescent="0.2">
      <c r="A93" s="64" t="s">
        <v>75</v>
      </c>
      <c r="B93" s="65" t="str">
        <f>IF(COUNTIF(Verteiler!$B$8:$Y$8,Tabelle1!$A$93),"n43","-")</f>
        <v>-</v>
      </c>
      <c r="C93" s="65" t="str">
        <f>IF(COUNTIF(Verteiler!$B$14:$Y$14,Tabelle1!$A$93),"n43","-")</f>
        <v>-</v>
      </c>
      <c r="D93" s="65" t="str">
        <f>IF(COUNTIF(Verteiler!$B$20:$Y$20,Tabelle1!$A$93),"n43","-")</f>
        <v>-</v>
      </c>
      <c r="E93" s="65" t="str">
        <f>IF(COUNTIF(Verteiler!$B$26:$Y$26,Tabelle1!$A$93),"n43","-")</f>
        <v>-</v>
      </c>
      <c r="F93" s="65" t="str">
        <f>IF(COUNTIF(Verteiler!$B$32:$Y$32,Tabelle1!$A$93),"n43","-")</f>
        <v>-</v>
      </c>
      <c r="G93" s="65" t="str">
        <f>IF(COUNTIF(Verteiler!$B$38:$Y$38,Tabelle1!$A$93),"n43","-")</f>
        <v>-</v>
      </c>
      <c r="H93" s="65" t="str">
        <f>IF(COUNTIF(Verteiler!$B$44:$Y$44,Tabelle1!$A$93),"n43","-")</f>
        <v>-</v>
      </c>
      <c r="I93" s="65" t="str">
        <f>IF(COUNTIF(Verteiler!$B$50:$Y$50,Tabelle1!$A$93),"n43","-")</f>
        <v>-</v>
      </c>
      <c r="J93" s="65" t="str">
        <f>IF(COUNTIF(Verteiler!$B$56:$Y$56,Tabelle1!$A$93),"n43","-")</f>
        <v>-</v>
      </c>
      <c r="K93" s="65" t="str">
        <f>IF(COUNTIF(Verteiler!$B$62:$Y$62,Tabelle1!$A$93),"n43","-")</f>
        <v>-</v>
      </c>
      <c r="L93" s="65" t="str">
        <f>IF(COUNTIF(Verteiler!$B$68:$Y$68,Tabelle1!$A$93),"n43","-")</f>
        <v>-</v>
      </c>
      <c r="M93" s="65" t="str">
        <f>IF(COUNTIF(Verteiler!$B$38:$Y$38,Tabelle1!$A$93),"n43","-")</f>
        <v>-</v>
      </c>
      <c r="S93" s="65" t="str">
        <f>IF(COUNTIF(Verteiler!$B$38:$Y$38,Tabelle1!$A$93),"n43","-")</f>
        <v>-</v>
      </c>
    </row>
    <row r="94" spans="1:19" x14ac:dyDescent="0.2">
      <c r="A94" s="64" t="s">
        <v>76</v>
      </c>
      <c r="B94" s="65" t="str">
        <f>IF(COUNTIF(Verteiler!$B$8:$Y$8,Tabelle1!$A$94),"n44","-")</f>
        <v>-</v>
      </c>
      <c r="C94" s="65" t="str">
        <f>IF(COUNTIF(Verteiler!$B$14:$Y$14,Tabelle1!$A$94),"n44","-")</f>
        <v>-</v>
      </c>
      <c r="D94" s="65" t="str">
        <f>IF(COUNTIF(Verteiler!$B$20:$Y$20,Tabelle1!$A$94),"n44","-")</f>
        <v>-</v>
      </c>
      <c r="E94" s="65" t="str">
        <f>IF(COUNTIF(Verteiler!$B$26:$Y$26,Tabelle1!$A$94),"n44","-")</f>
        <v>-</v>
      </c>
      <c r="F94" s="65" t="str">
        <f>IF(COUNTIF(Verteiler!$B$32:$Y$32,Tabelle1!$A$94),"n44","-")</f>
        <v>-</v>
      </c>
      <c r="G94" s="65" t="str">
        <f>IF(COUNTIF(Verteiler!$B$38:$Y$38,Tabelle1!$A$94),"n44","-")</f>
        <v>-</v>
      </c>
      <c r="H94" s="65" t="str">
        <f>IF(COUNTIF(Verteiler!$B$44:$Y$44,Tabelle1!$A$94),"n44","-")</f>
        <v>-</v>
      </c>
      <c r="I94" s="65" t="str">
        <f>IF(COUNTIF(Verteiler!$B$50:$Y$50,Tabelle1!$A$94),"n44","-")</f>
        <v>-</v>
      </c>
      <c r="J94" s="65" t="str">
        <f>IF(COUNTIF(Verteiler!$B$56:$Y$56,Tabelle1!$A$94),"n44","-")</f>
        <v>-</v>
      </c>
      <c r="K94" s="65" t="str">
        <f>IF(COUNTIF(Verteiler!$B$62:$Y$62,Tabelle1!$A$94),"n44","-")</f>
        <v>-</v>
      </c>
      <c r="L94" s="65" t="str">
        <f>IF(COUNTIF(Verteiler!$B$68:$Y$68,Tabelle1!$A$94),"n44","-")</f>
        <v>-</v>
      </c>
      <c r="M94" s="65" t="str">
        <f>IF(COUNTIF(Verteiler!$B$38:$Y$38,Tabelle1!$A$94),"n44","-")</f>
        <v>-</v>
      </c>
      <c r="S94" s="65" t="str">
        <f>IF(COUNTIF(Verteiler!$B$38:$Y$38,Tabelle1!$A$94),"n44","-")</f>
        <v>-</v>
      </c>
    </row>
    <row r="95" spans="1:19" x14ac:dyDescent="0.2">
      <c r="A95" s="64" t="s">
        <v>77</v>
      </c>
      <c r="B95" s="65" t="str">
        <f>IF(COUNTIF(Verteiler!$B$8:$Y$8,Tabelle1!$A$95),"n45","-")</f>
        <v>-</v>
      </c>
      <c r="C95" s="65" t="str">
        <f>IF(COUNTIF(Verteiler!$B$14:$Y$14,Tabelle1!$A$95),"n45","-")</f>
        <v>-</v>
      </c>
      <c r="D95" s="65" t="str">
        <f>IF(COUNTIF(Verteiler!$B$20:$Y$20,Tabelle1!$A$95),"n45","-")</f>
        <v>-</v>
      </c>
      <c r="E95" s="65" t="str">
        <f>IF(COUNTIF(Verteiler!$B$26:$Y$26,Tabelle1!$A$95),"n45","-")</f>
        <v>-</v>
      </c>
      <c r="F95" s="65" t="str">
        <f>IF(COUNTIF(Verteiler!$B$32:$Y$32,Tabelle1!$A$95),"n45","-")</f>
        <v>-</v>
      </c>
      <c r="G95" s="65" t="str">
        <f>IF(COUNTIF(Verteiler!$B$38:$Y$38,Tabelle1!$A$95),"n45","-")</f>
        <v>-</v>
      </c>
      <c r="H95" s="65" t="str">
        <f>IF(COUNTIF(Verteiler!$B$44:$Y$44,Tabelle1!$A$95),"n45","-")</f>
        <v>-</v>
      </c>
      <c r="I95" s="65" t="str">
        <f>IF(COUNTIF(Verteiler!$B$50:$Y$50,Tabelle1!$A$95),"n45","-")</f>
        <v>-</v>
      </c>
      <c r="J95" s="65" t="str">
        <f>IF(COUNTIF(Verteiler!$B$56:$Y$56,Tabelle1!$A$95),"n45","-")</f>
        <v>-</v>
      </c>
      <c r="K95" s="65" t="str">
        <f>IF(COUNTIF(Verteiler!$B$62:$Y$62,Tabelle1!$A$95),"n45","-")</f>
        <v>-</v>
      </c>
      <c r="L95" s="65" t="str">
        <f>IF(COUNTIF(Verteiler!$B$68:$Y$68,Tabelle1!$A$95),"n45","-")</f>
        <v>-</v>
      </c>
      <c r="M95" s="65" t="str">
        <f>IF(COUNTIF(Verteiler!$B$38:$Y$38,Tabelle1!$A$95),"n45","-")</f>
        <v>-</v>
      </c>
      <c r="S95" s="65" t="str">
        <f>IF(COUNTIF(Verteiler!$B$38:$Y$38,Tabelle1!$A$95),"n45","-")</f>
        <v>-</v>
      </c>
    </row>
    <row r="96" spans="1:19" x14ac:dyDescent="0.2">
      <c r="A96" s="64" t="s">
        <v>78</v>
      </c>
      <c r="B96" s="65" t="str">
        <f>IF(COUNTIF(Verteiler!$B$8:$Y$8,Tabelle1!$A$96),"n46","-")</f>
        <v>-</v>
      </c>
      <c r="C96" s="65" t="str">
        <f>IF(COUNTIF(Verteiler!$B$14:$Y$14,Tabelle1!$A$96),"n46","-")</f>
        <v>-</v>
      </c>
      <c r="D96" s="65" t="str">
        <f>IF(COUNTIF(Verteiler!$B$20:$Y$20,Tabelle1!$A$96),"n46","-")</f>
        <v>-</v>
      </c>
      <c r="E96" s="65" t="str">
        <f>IF(COUNTIF(Verteiler!$B$26:$Y$26,Tabelle1!$A$96),"n46","-")</f>
        <v>-</v>
      </c>
      <c r="F96" s="65" t="str">
        <f>IF(COUNTIF(Verteiler!$B$32:$Y$32,Tabelle1!$A$96),"n46","-")</f>
        <v>-</v>
      </c>
      <c r="G96" s="65" t="str">
        <f>IF(COUNTIF(Verteiler!$B$38:$Y$38,Tabelle1!$A$96),"n46","-")</f>
        <v>-</v>
      </c>
      <c r="H96" s="65" t="str">
        <f>IF(COUNTIF(Verteiler!$B$44:$Y$44,Tabelle1!$A$96),"n46","-")</f>
        <v>-</v>
      </c>
      <c r="I96" s="65" t="str">
        <f>IF(COUNTIF(Verteiler!$B$50:$Y$50,Tabelle1!$A$96),"n46","-")</f>
        <v>-</v>
      </c>
      <c r="J96" s="65" t="str">
        <f>IF(COUNTIF(Verteiler!$B$56:$Y$56,Tabelle1!$A$96),"n46","-")</f>
        <v>-</v>
      </c>
      <c r="K96" s="65" t="str">
        <f>IF(COUNTIF(Verteiler!$B$62:$Y$62,Tabelle1!$A$96),"n46","-")</f>
        <v>-</v>
      </c>
      <c r="L96" s="65" t="str">
        <f>IF(COUNTIF(Verteiler!$B$68:$Y$68,Tabelle1!$A$96),"n46","-")</f>
        <v>-</v>
      </c>
      <c r="M96" s="65" t="str">
        <f>IF(COUNTIF(Verteiler!$B$38:$Y$38,Tabelle1!$A$96),"n46","-")</f>
        <v>-</v>
      </c>
      <c r="S96" s="65" t="str">
        <f>IF(COUNTIF(Verteiler!$B$38:$Y$38,Tabelle1!$A$96),"n46","-")</f>
        <v>-</v>
      </c>
    </row>
    <row r="97" spans="1:19" x14ac:dyDescent="0.2">
      <c r="A97" s="64" t="s">
        <v>79</v>
      </c>
      <c r="B97" s="65" t="str">
        <f>IF(COUNTIF(Verteiler!$B$8:$Y$8,Tabelle1!$A$97),"n47","-")</f>
        <v>-</v>
      </c>
      <c r="C97" s="65" t="str">
        <f>IF(COUNTIF(Verteiler!$B$14:$Y$14,Tabelle1!$A$97),"n47","-")</f>
        <v>-</v>
      </c>
      <c r="D97" s="65" t="str">
        <f>IF(COUNTIF(Verteiler!$B$20:$Y$20,Tabelle1!$A$97),"n47","-")</f>
        <v>-</v>
      </c>
      <c r="E97" s="65" t="str">
        <f>IF(COUNTIF(Verteiler!$B$26:$Y$26,Tabelle1!$A$97),"n47","-")</f>
        <v>-</v>
      </c>
      <c r="F97" s="65" t="str">
        <f>IF(COUNTIF(Verteiler!$B$32:$Y$32,Tabelle1!$A$97),"n47","-")</f>
        <v>-</v>
      </c>
      <c r="G97" s="65" t="str">
        <f>IF(COUNTIF(Verteiler!$B$38:$Y$38,Tabelle1!$A$97),"n47","-")</f>
        <v>-</v>
      </c>
      <c r="H97" s="65" t="str">
        <f>IF(COUNTIF(Verteiler!$B$44:$Y$44,Tabelle1!$A$97),"n47","-")</f>
        <v>-</v>
      </c>
      <c r="I97" s="65" t="str">
        <f>IF(COUNTIF(Verteiler!$B$50:$Y$50,Tabelle1!$A$97),"n47","-")</f>
        <v>-</v>
      </c>
      <c r="J97" s="65" t="str">
        <f>IF(COUNTIF(Verteiler!$B$56:$Y$56,Tabelle1!$A$97),"n47","-")</f>
        <v>-</v>
      </c>
      <c r="K97" s="65" t="str">
        <f>IF(COUNTIF(Verteiler!$B$62:$Y$62,Tabelle1!$A$97),"n47","-")</f>
        <v>-</v>
      </c>
      <c r="L97" s="65" t="str">
        <f>IF(COUNTIF(Verteiler!$B$68:$Y$68,Tabelle1!$A$97),"n47","-")</f>
        <v>-</v>
      </c>
      <c r="M97" s="65" t="str">
        <f>IF(COUNTIF(Verteiler!$B$38:$Y$38,Tabelle1!$A$97),"n47","-")</f>
        <v>-</v>
      </c>
      <c r="S97" s="65" t="str">
        <f>IF(COUNTIF(Verteiler!$B$38:$Y$38,Tabelle1!$A$97),"n47","-")</f>
        <v>-</v>
      </c>
    </row>
    <row r="98" spans="1:19" x14ac:dyDescent="0.2">
      <c r="A98" s="64" t="s">
        <v>80</v>
      </c>
      <c r="B98" s="65" t="str">
        <f>IF(COUNTIF(Verteiler!$B$8:$Y$8,Tabelle1!$A$98),"n48","-")</f>
        <v>-</v>
      </c>
      <c r="C98" s="65" t="str">
        <f>IF(COUNTIF(Verteiler!$B$14:$Y$14,Tabelle1!$A$98),"n48","-")</f>
        <v>-</v>
      </c>
      <c r="D98" s="65" t="str">
        <f>IF(COUNTIF(Verteiler!$B$20:$Y$20,Tabelle1!$A$98),"n48","-")</f>
        <v>-</v>
      </c>
      <c r="E98" s="65" t="str">
        <f>IF(COUNTIF(Verteiler!$B$26:$Y$26,Tabelle1!$A$98),"n48","-")</f>
        <v>-</v>
      </c>
      <c r="F98" s="65" t="str">
        <f>IF(COUNTIF(Verteiler!$B$32:$Y$32,Tabelle1!$A$98),"n48","-")</f>
        <v>-</v>
      </c>
      <c r="G98" s="65" t="str">
        <f>IF(COUNTIF(Verteiler!$B$38:$Y$38,Tabelle1!$A$98),"n48","-")</f>
        <v>-</v>
      </c>
      <c r="H98" s="65" t="str">
        <f>IF(COUNTIF(Verteiler!$B$44:$Y$44,Tabelle1!$A$98),"n48","-")</f>
        <v>-</v>
      </c>
      <c r="I98" s="65" t="str">
        <f>IF(COUNTIF(Verteiler!$B$50:$Y$50,Tabelle1!$A$98),"n48","-")</f>
        <v>-</v>
      </c>
      <c r="J98" s="65" t="str">
        <f>IF(COUNTIF(Verteiler!$B$56:$Y$56,Tabelle1!$A$98),"n48","-")</f>
        <v>-</v>
      </c>
      <c r="K98" s="65" t="str">
        <f>IF(COUNTIF(Verteiler!$B$62:$Y$62,Tabelle1!$A$98),"n48","-")</f>
        <v>-</v>
      </c>
      <c r="L98" s="65" t="str">
        <f>IF(COUNTIF(Verteiler!$B$68:$Y$68,Tabelle1!$A$98),"n48","-")</f>
        <v>-</v>
      </c>
      <c r="M98" s="65" t="str">
        <f>IF(COUNTIF(Verteiler!$B$38:$Y$38,Tabelle1!$A$98),"n48","-")</f>
        <v>-</v>
      </c>
      <c r="S98" s="65" t="str">
        <f>IF(COUNTIF(Verteiler!$B$38:$Y$38,Tabelle1!$A$98),"n48","-")</f>
        <v>-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Verteiler</vt:lpstr>
      <vt:lpstr>Tabelle1</vt:lpstr>
      <vt:lpstr>Verteiler!Druckbereich</vt:lpstr>
      <vt:lpstr>Verteiler!Drucktitel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rainer;Marcus.Escher@lit.justiz.sachsen.de</dc:creator>
  <cp:lastModifiedBy>Albi</cp:lastModifiedBy>
  <cp:lastPrinted>2009-02-17T13:10:11Z</cp:lastPrinted>
  <dcterms:created xsi:type="dcterms:W3CDTF">2005-11-21T06:35:38Z</dcterms:created>
  <dcterms:modified xsi:type="dcterms:W3CDTF">2023-09-26T16:21:23Z</dcterms:modified>
</cp:coreProperties>
</file>