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\Desktop\"/>
    </mc:Choice>
  </mc:AlternateContent>
  <xr:revisionPtr revIDLastSave="0" documentId="13_ncr:1_{377F31B0-9B6A-41F1-B0C5-6B253354E1E5}" xr6:coauthVersionLast="47" xr6:coauthVersionMax="47" xr10:uidLastSave="{00000000-0000-0000-0000-000000000000}"/>
  <bookViews>
    <workbookView xWindow="-120" yWindow="-120" windowWidth="38640" windowHeight="21120" xr2:uid="{F5C1F86C-F16C-459A-A910-05AAE9B05CA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0" i="1" l="1"/>
  <c r="O40" i="1"/>
  <c r="N40" i="1"/>
  <c r="M40" i="1"/>
  <c r="P39" i="1"/>
  <c r="O39" i="1"/>
  <c r="N39" i="1"/>
  <c r="M39" i="1"/>
  <c r="P38" i="1"/>
  <c r="O38" i="1"/>
  <c r="N38" i="1"/>
  <c r="M38" i="1"/>
  <c r="P37" i="1"/>
  <c r="O37" i="1"/>
  <c r="N37" i="1"/>
  <c r="M37" i="1"/>
  <c r="P36" i="1"/>
  <c r="O36" i="1"/>
  <c r="N36" i="1"/>
  <c r="M36" i="1"/>
  <c r="P31" i="1"/>
  <c r="O31" i="1"/>
  <c r="N31" i="1"/>
  <c r="M31" i="1"/>
  <c r="P30" i="1"/>
  <c r="O30" i="1"/>
  <c r="N30" i="1"/>
  <c r="M30" i="1"/>
  <c r="P29" i="1"/>
  <c r="O29" i="1"/>
  <c r="N29" i="1"/>
  <c r="M29" i="1"/>
  <c r="P28" i="1"/>
  <c r="O28" i="1"/>
  <c r="N28" i="1"/>
  <c r="M28" i="1"/>
  <c r="P27" i="1"/>
  <c r="O27" i="1"/>
  <c r="N27" i="1"/>
  <c r="M27" i="1"/>
  <c r="M23" i="1"/>
  <c r="J40" i="1"/>
  <c r="I40" i="1"/>
  <c r="H40" i="1"/>
  <c r="G40" i="1"/>
  <c r="J39" i="1"/>
  <c r="I39" i="1"/>
  <c r="H39" i="1"/>
  <c r="G39" i="1"/>
  <c r="J38" i="1"/>
  <c r="I38" i="1"/>
  <c r="H38" i="1"/>
  <c r="G38" i="1"/>
  <c r="J37" i="1"/>
  <c r="I37" i="1"/>
  <c r="H37" i="1"/>
  <c r="G37" i="1"/>
  <c r="J36" i="1"/>
  <c r="I36" i="1"/>
  <c r="H36" i="1"/>
  <c r="G36" i="1"/>
  <c r="J31" i="1"/>
  <c r="I31" i="1"/>
  <c r="H31" i="1"/>
  <c r="G31" i="1"/>
  <c r="J30" i="1"/>
  <c r="I30" i="1"/>
  <c r="H30" i="1"/>
  <c r="G30" i="1"/>
  <c r="J29" i="1"/>
  <c r="I29" i="1"/>
  <c r="H29" i="1"/>
  <c r="G29" i="1"/>
  <c r="J28" i="1"/>
  <c r="I28" i="1"/>
  <c r="H28" i="1"/>
  <c r="G28" i="1"/>
  <c r="J27" i="1"/>
  <c r="I27" i="1"/>
  <c r="H27" i="1"/>
  <c r="G27" i="1"/>
  <c r="G23" i="1"/>
  <c r="P20" i="1"/>
  <c r="O20" i="1"/>
  <c r="N20" i="1"/>
  <c r="M20" i="1"/>
  <c r="J20" i="1"/>
  <c r="I20" i="1"/>
  <c r="H20" i="1"/>
  <c r="G20" i="1"/>
  <c r="P19" i="1"/>
  <c r="O19" i="1"/>
  <c r="N19" i="1"/>
  <c r="M19" i="1"/>
  <c r="J19" i="1"/>
  <c r="I19" i="1"/>
  <c r="H19" i="1"/>
  <c r="G19" i="1"/>
  <c r="P18" i="1"/>
  <c r="O18" i="1"/>
  <c r="N18" i="1"/>
  <c r="M18" i="1"/>
  <c r="J18" i="1"/>
  <c r="I18" i="1"/>
  <c r="H18" i="1"/>
  <c r="G18" i="1"/>
  <c r="P17" i="1"/>
  <c r="O17" i="1"/>
  <c r="N17" i="1"/>
  <c r="M17" i="1"/>
  <c r="J17" i="1"/>
  <c r="I17" i="1"/>
  <c r="H17" i="1"/>
  <c r="G17" i="1"/>
  <c r="P16" i="1"/>
  <c r="O16" i="1"/>
  <c r="N16" i="1"/>
  <c r="M16" i="1"/>
  <c r="J16" i="1"/>
  <c r="I16" i="1"/>
  <c r="H16" i="1"/>
  <c r="G16" i="1"/>
  <c r="P11" i="1"/>
  <c r="O11" i="1"/>
  <c r="N11" i="1"/>
  <c r="M11" i="1"/>
  <c r="J11" i="1"/>
  <c r="I11" i="1"/>
  <c r="H11" i="1"/>
  <c r="G11" i="1"/>
  <c r="P10" i="1"/>
  <c r="O10" i="1"/>
  <c r="N10" i="1"/>
  <c r="M10" i="1"/>
  <c r="J10" i="1"/>
  <c r="I10" i="1"/>
  <c r="H10" i="1"/>
  <c r="G10" i="1"/>
  <c r="P9" i="1"/>
  <c r="O9" i="1"/>
  <c r="N9" i="1"/>
  <c r="M9" i="1"/>
  <c r="J9" i="1"/>
  <c r="I9" i="1"/>
  <c r="H9" i="1"/>
  <c r="G9" i="1"/>
  <c r="P8" i="1"/>
  <c r="O8" i="1"/>
  <c r="N8" i="1"/>
  <c r="M8" i="1"/>
  <c r="J8" i="1"/>
  <c r="I8" i="1"/>
  <c r="H8" i="1"/>
  <c r="G8" i="1"/>
  <c r="P7" i="1"/>
  <c r="O7" i="1"/>
  <c r="N7" i="1"/>
  <c r="M7" i="1"/>
  <c r="J7" i="1"/>
  <c r="I7" i="1"/>
  <c r="H7" i="1"/>
  <c r="G7" i="1"/>
  <c r="M3" i="1"/>
  <c r="G3" i="1"/>
</calcChain>
</file>

<file path=xl/sharedStrings.xml><?xml version="1.0" encoding="utf-8"?>
<sst xmlns="http://schemas.openxmlformats.org/spreadsheetml/2006/main" count="132" uniqueCount="48">
  <si>
    <t>Viewrange</t>
  </si>
  <si>
    <t>Enemy</t>
  </si>
  <si>
    <t>13 105</t>
  </si>
  <si>
    <t>Distance in m</t>
  </si>
  <si>
    <t>BushCamo</t>
  </si>
  <si>
    <t>Standing</t>
  </si>
  <si>
    <t>Moveing</t>
  </si>
  <si>
    <t>Your Tank</t>
  </si>
  <si>
    <t>ShotCamo</t>
  </si>
  <si>
    <r>
      <t xml:space="preserve">Distance </t>
    </r>
    <r>
      <rPr>
        <b/>
        <sz val="11"/>
        <color theme="1"/>
        <rFont val="Calibri"/>
        <family val="2"/>
        <scheme val="minor"/>
      </rPr>
      <t>after shot</t>
    </r>
    <r>
      <rPr>
        <sz val="11"/>
        <color theme="1"/>
        <rFont val="Calibri"/>
        <family val="2"/>
        <scheme val="minor"/>
      </rPr>
      <t xml:space="preserve"> in m</t>
    </r>
  </si>
  <si>
    <t>manti</t>
  </si>
  <si>
    <t>ebr</t>
  </si>
  <si>
    <t>t100</t>
  </si>
  <si>
    <t>rhm</t>
  </si>
  <si>
    <t>sheri</t>
  </si>
  <si>
    <t>wz</t>
  </si>
  <si>
    <t>fieldmods</t>
  </si>
  <si>
    <t>no mods</t>
  </si>
  <si>
    <t>Left Side CVS</t>
  </si>
  <si>
    <t>Right Side CVS</t>
  </si>
  <si>
    <t xml:space="preserve">No Fieldmod </t>
  </si>
  <si>
    <t>Moving</t>
  </si>
  <si>
    <t>Info about the 8th fieldmod</t>
  </si>
  <si>
    <t>"With fieldmod" means 8th fieldmod is selected to the right</t>
  </si>
  <si>
    <t xml:space="preserve">This is the worst case in most situations and therefore should be considered </t>
  </si>
  <si>
    <t>Camo in %</t>
  </si>
  <si>
    <t>80%+</t>
  </si>
  <si>
    <t>None</t>
  </si>
  <si>
    <t xml:space="preserve">minus 3% behind bush camo only counts for bush camo </t>
  </si>
  <si>
    <t>25% bush</t>
  </si>
  <si>
    <t>50% bush</t>
  </si>
  <si>
    <t xml:space="preserve">Shooting in: </t>
  </si>
  <si>
    <t>Shooting 50%</t>
  </si>
  <si>
    <t>Shooting 25%</t>
  </si>
  <si>
    <t>CVS left</t>
  </si>
  <si>
    <t>CVS right</t>
  </si>
  <si>
    <t>The camo of your tank while moving or standing (For scouts its the same value)</t>
  </si>
  <si>
    <t>The camo of your tank after shooting</t>
  </si>
  <si>
    <t>If you are sitting in a 50% bush while shooting insert a "1" otherwise a "0"</t>
  </si>
  <si>
    <t>If you are sitting in a 25% bush while shooting insert a "1" otherwise a "0"</t>
  </si>
  <si>
    <t>Only changes the optics of the sheet. Insert a "1" or "0" however you like</t>
  </si>
  <si>
    <t>Explaination of Inputs</t>
  </si>
  <si>
    <r>
      <rPr>
        <b/>
        <sz val="12"/>
        <color theme="1"/>
        <rFont val="Calibri"/>
        <family val="2"/>
        <scheme val="minor"/>
      </rPr>
      <t>Credits</t>
    </r>
    <r>
      <rPr>
        <sz val="11"/>
        <color theme="1"/>
        <rFont val="Calibri"/>
        <family val="2"/>
        <scheme val="minor"/>
      </rPr>
      <t xml:space="preserve">
Kaleopan, Paddington, DarkNinja and other players for their inputs/videos about the topic</t>
    </r>
  </si>
  <si>
    <t>The template to the left is a copy of the above. Use it to compare setups, enemy tanks and situations</t>
  </si>
  <si>
    <t xml:space="preserve"> plus 3% moving camo only counts for standard camo </t>
  </si>
  <si>
    <t>other tanks</t>
  </si>
  <si>
    <t>With Fieldmod right</t>
  </si>
  <si>
    <t xml:space="preserve">The viewrange of the enemy tank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</si>
</sst>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</patternFill>
    </fill>
  </fills>
  <borders count="2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8" borderId="1" applyNumberFormat="0" applyFont="0" applyAlignment="0" applyProtection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/>
    <xf numFmtId="0" fontId="0" fillId="2" borderId="0" xfId="0" applyFill="1"/>
    <xf numFmtId="0" fontId="0" fillId="2" borderId="5" xfId="0" applyFill="1" applyBorder="1"/>
    <xf numFmtId="0" fontId="0" fillId="2" borderId="6" xfId="0" applyFill="1" applyBorder="1" applyAlignment="1">
      <alignment horizontal="center" vertical="center"/>
    </xf>
    <xf numFmtId="0" fontId="0" fillId="0" borderId="6" xfId="0" applyBorder="1"/>
    <xf numFmtId="0" fontId="0" fillId="2" borderId="8" xfId="0" applyFill="1" applyBorder="1"/>
    <xf numFmtId="0" fontId="0" fillId="4" borderId="0" xfId="0" applyFill="1" applyAlignment="1">
      <alignment horizontal="center"/>
    </xf>
    <xf numFmtId="0" fontId="0" fillId="0" borderId="9" xfId="0" applyBorder="1" applyAlignment="1">
      <alignment horizontal="center"/>
    </xf>
    <xf numFmtId="9" fontId="0" fillId="0" borderId="0" xfId="0" applyNumberFormat="1" applyAlignment="1">
      <alignment horizontal="center"/>
    </xf>
    <xf numFmtId="164" fontId="2" fillId="0" borderId="0" xfId="0" applyNumberFormat="1" applyFont="1"/>
    <xf numFmtId="164" fontId="3" fillId="3" borderId="0" xfId="0" applyNumberFormat="1" applyFont="1" applyFill="1"/>
    <xf numFmtId="164" fontId="3" fillId="3" borderId="9" xfId="0" applyNumberFormat="1" applyFont="1" applyFill="1" applyBorder="1"/>
    <xf numFmtId="164" fontId="2" fillId="0" borderId="9" xfId="0" applyNumberFormat="1" applyFont="1" applyBorder="1"/>
    <xf numFmtId="164" fontId="0" fillId="3" borderId="0" xfId="0" applyNumberFormat="1" applyFill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0" fillId="0" borderId="11" xfId="0" applyNumberFormat="1" applyBorder="1" applyAlignment="1">
      <alignment horizontal="center"/>
    </xf>
    <xf numFmtId="164" fontId="0" fillId="3" borderId="11" xfId="0" applyNumberFormat="1" applyFill="1" applyBorder="1"/>
    <xf numFmtId="164" fontId="2" fillId="0" borderId="11" xfId="0" applyNumberFormat="1" applyFont="1" applyBorder="1"/>
    <xf numFmtId="164" fontId="2" fillId="0" borderId="12" xfId="0" applyNumberFormat="1" applyFont="1" applyBorder="1"/>
    <xf numFmtId="0" fontId="0" fillId="2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4" xfId="0" applyBorder="1" applyAlignment="1">
      <alignment horizontal="left"/>
    </xf>
    <xf numFmtId="0" fontId="0" fillId="0" borderId="15" xfId="0" applyBorder="1"/>
    <xf numFmtId="0" fontId="0" fillId="0" borderId="0" xfId="0" applyAlignment="1">
      <alignment vertical="center" wrapText="1"/>
    </xf>
    <xf numFmtId="0" fontId="0" fillId="6" borderId="0" xfId="0" applyFill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8" xfId="0" applyBorder="1"/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8" borderId="2" xfId="1" applyFont="1" applyBorder="1" applyAlignment="1">
      <alignment horizontal="center"/>
    </xf>
    <xf numFmtId="0" fontId="0" fillId="8" borderId="3" xfId="1" applyFont="1" applyBorder="1" applyAlignment="1">
      <alignment horizontal="center"/>
    </xf>
    <xf numFmtId="0" fontId="0" fillId="8" borderId="4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7" borderId="0" xfId="0" applyFill="1" applyBorder="1" applyAlignment="1">
      <alignment horizontal="center"/>
    </xf>
  </cellXfs>
  <cellStyles count="2">
    <cellStyle name="Notiz" xfId="1" builtinId="10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8780D-1867-4921-8604-0A71261C9352}">
  <dimension ref="B3:Z42"/>
  <sheetViews>
    <sheetView tabSelected="1" zoomScaleNormal="100" workbookViewId="0">
      <selection activeCell="AA25" sqref="AA25"/>
    </sheetView>
  </sheetViews>
  <sheetFormatPr baseColWidth="10" defaultRowHeight="15" x14ac:dyDescent="0.25"/>
  <cols>
    <col min="18" max="18" width="13" customWidth="1"/>
  </cols>
  <sheetData>
    <row r="3" spans="2:25" ht="15.75" x14ac:dyDescent="0.25">
      <c r="B3" s="5"/>
      <c r="C3" s="6" t="s">
        <v>7</v>
      </c>
      <c r="D3" s="25" t="s">
        <v>1</v>
      </c>
      <c r="E3" s="7"/>
      <c r="F3" s="7"/>
      <c r="G3" s="75" t="str">
        <f>IF(D9=1,"With CVS","Without CVS")</f>
        <v>With CVS</v>
      </c>
      <c r="H3" s="75"/>
      <c r="I3" s="75"/>
      <c r="J3" s="75"/>
      <c r="K3" s="7"/>
      <c r="L3" s="7"/>
      <c r="M3" s="75" t="str">
        <f>IF(D10=1,"With CVS","Without CVS")</f>
        <v>Without CVS</v>
      </c>
      <c r="N3" s="75"/>
      <c r="O3" s="75"/>
      <c r="P3" s="76"/>
      <c r="R3" s="34" t="s">
        <v>41</v>
      </c>
      <c r="S3" s="35"/>
      <c r="T3" s="35"/>
      <c r="U3" s="35"/>
      <c r="V3" s="35"/>
      <c r="W3" s="35"/>
      <c r="X3" s="35"/>
      <c r="Y3" s="36"/>
    </row>
    <row r="4" spans="2:25" x14ac:dyDescent="0.25">
      <c r="B4" s="8" t="s">
        <v>25</v>
      </c>
      <c r="C4" s="2">
        <v>53</v>
      </c>
      <c r="D4" s="26"/>
      <c r="G4" s="77" t="s">
        <v>3</v>
      </c>
      <c r="H4" s="77"/>
      <c r="I4" s="77"/>
      <c r="J4" s="77"/>
      <c r="M4" s="77" t="s">
        <v>3</v>
      </c>
      <c r="N4" s="77"/>
      <c r="O4" s="77"/>
      <c r="P4" s="78"/>
      <c r="R4" s="28" t="s">
        <v>25</v>
      </c>
      <c r="S4" s="52" t="s">
        <v>36</v>
      </c>
      <c r="T4" s="53"/>
      <c r="U4" s="53"/>
      <c r="V4" s="53"/>
      <c r="W4" s="53"/>
      <c r="X4" s="53"/>
      <c r="Y4" s="54"/>
    </row>
    <row r="5" spans="2:25" x14ac:dyDescent="0.25">
      <c r="B5" s="8" t="s">
        <v>8</v>
      </c>
      <c r="C5" s="2">
        <v>2</v>
      </c>
      <c r="D5" s="26"/>
      <c r="G5" s="70" t="s">
        <v>46</v>
      </c>
      <c r="H5" s="70"/>
      <c r="I5" s="70" t="s">
        <v>20</v>
      </c>
      <c r="J5" s="70"/>
      <c r="M5" s="70" t="s">
        <v>46</v>
      </c>
      <c r="N5" s="70"/>
      <c r="O5" s="70" t="s">
        <v>20</v>
      </c>
      <c r="P5" s="79"/>
      <c r="R5" s="29" t="s">
        <v>8</v>
      </c>
      <c r="S5" s="61" t="s">
        <v>37</v>
      </c>
      <c r="T5" s="62"/>
      <c r="U5" s="62"/>
      <c r="V5" s="62"/>
      <c r="W5" s="62"/>
      <c r="X5" s="62"/>
      <c r="Y5" s="63"/>
    </row>
    <row r="6" spans="2:25" x14ac:dyDescent="0.25">
      <c r="B6" s="8" t="s">
        <v>0</v>
      </c>
      <c r="C6" s="9"/>
      <c r="D6" s="10">
        <v>510</v>
      </c>
      <c r="F6" s="2" t="s">
        <v>4</v>
      </c>
      <c r="G6" s="2" t="s">
        <v>5</v>
      </c>
      <c r="H6" s="2" t="s">
        <v>21</v>
      </c>
      <c r="I6" s="2" t="s">
        <v>5</v>
      </c>
      <c r="J6" s="2" t="s">
        <v>21</v>
      </c>
      <c r="L6" s="2" t="s">
        <v>4</v>
      </c>
      <c r="M6" s="2" t="s">
        <v>5</v>
      </c>
      <c r="N6" s="2" t="s">
        <v>21</v>
      </c>
      <c r="O6" s="2" t="s">
        <v>5</v>
      </c>
      <c r="P6" s="10" t="s">
        <v>21</v>
      </c>
      <c r="R6" s="30" t="s">
        <v>0</v>
      </c>
      <c r="S6" s="61" t="s">
        <v>47</v>
      </c>
      <c r="T6" s="62"/>
      <c r="U6" s="62"/>
      <c r="V6" s="62"/>
      <c r="W6" s="62"/>
      <c r="X6" s="62"/>
      <c r="Y6" s="63"/>
    </row>
    <row r="7" spans="2:25" x14ac:dyDescent="0.25">
      <c r="B7" s="8" t="s">
        <v>31</v>
      </c>
      <c r="C7" s="4" t="s">
        <v>30</v>
      </c>
      <c r="D7" s="10">
        <v>0</v>
      </c>
      <c r="F7" s="11" t="s">
        <v>27</v>
      </c>
      <c r="G7" s="12">
        <f>IF(IF(D9=0,D6-((D6-50)*(C4+0*0.97)/100),D6-((D6-50)*(C4+0*0.97)/100))&lt;=50, 50,MIN(445,(IF(D9=0,D6-((D6-50)*(C4+0*0.97)/100),D6-((D6-50)*(C4+0*0.97)/100)))))</f>
        <v>266.2</v>
      </c>
      <c r="H7" s="12">
        <f>IF(IF(D9=0,D6-((D6-50)*(C4*1.03+0*0.97)/100),D6-((D6-50)*(C4*0.875*1.03+0*0.97)/100))&lt;=50, 50,MIN(445,(IF(D9=0,D6-((D6-50)*(C4*1.03+0*0.97)/100),D6-((D6-50)*(C4*0.875*1.03+0*0.97)/100)))))</f>
        <v>290.27525000000003</v>
      </c>
      <c r="I7" s="12">
        <f>IF(IF(D9=0,D6-((D6-50)*(C4+0)/100),D6-((D6-50)*(C4+0)/100))&lt;=50, 50,MIN(445,(IF(D9=0,D6-((D6-50)*(C4+0)/100),D6-((D6-50)*(C4+0)/100)))))</f>
        <v>266.2</v>
      </c>
      <c r="J7" s="13">
        <f>IF(IF(D9=0,D6-((D6-50)*(C4+0)/100),D6-((D6-50)*(C4*0.875+0)/100))&lt;=50, 50,MIN(445,(IF(D9=0,D6-((D6-50)*(C4+0)/100),D6-((D6-50)*(C4*0.875+0)/100)))))</f>
        <v>296.67500000000001</v>
      </c>
      <c r="L7" s="11" t="s">
        <v>27</v>
      </c>
      <c r="M7" s="12">
        <f>IF(IF(D10=0,D6-((D6-50)*(C4+0*0.97)/100),D6-((D6-50)*(C4+0*0.97)/100))&lt;=50, 50,MIN(445,(IF(D10=0,D6-((D6-50)*(C4+0*0.97)/100),D6-((D6-50)*(C4+0*0.97)/100)))))</f>
        <v>266.2</v>
      </c>
      <c r="N7" s="12">
        <f>IF(IF(D10=0,D6-((D6-50)*(C4*1.03+0*0.97)/100),D6-((D6-50)*(C4*0.875*1.03+0*0.97)/100))&lt;=50, 50,MIN(445,(IF(D10=0,D6-((D6-50)*(C4*1.03+0*0.97)/100),D6-((D6-50)*(C4*0.875*1.03+0*0.97)/100)))))</f>
        <v>258.88599999999997</v>
      </c>
      <c r="O7" s="12">
        <f>IF(IF(D10=0,D6-((D6-50)*(C4+0)/100),D6-((D6-50)*(C4+0)/100))&lt;=50, 50,MIN(445,(IF(D10=0,D6-((D6-50)*(C4+0)/100),D6-((D6-50)*(C4+0)/100)))))</f>
        <v>266.2</v>
      </c>
      <c r="P7" s="14">
        <f>IF(IF(D10=0,D6-((D6-50)*(C4+0)/100),D6-((D6-50)*(C4*0.875+0)/100))&lt;=50, 50,MIN(445,(IF(D10=0,D6-((D6-50)*(C4+0)/100),D6-((D6-50)*(C4*0.875+0)/100)))))</f>
        <v>266.2</v>
      </c>
      <c r="R7" s="29" t="s">
        <v>32</v>
      </c>
      <c r="S7" s="61" t="s">
        <v>38</v>
      </c>
      <c r="T7" s="62"/>
      <c r="U7" s="62"/>
      <c r="V7" s="62"/>
      <c r="W7" s="62"/>
      <c r="X7" s="62"/>
      <c r="Y7" s="63"/>
    </row>
    <row r="8" spans="2:25" x14ac:dyDescent="0.25">
      <c r="B8" s="8"/>
      <c r="C8" s="4" t="s">
        <v>29</v>
      </c>
      <c r="D8" s="10">
        <v>0</v>
      </c>
      <c r="F8" s="11">
        <v>0.25</v>
      </c>
      <c r="G8" s="12">
        <f>IF(IF(D9=0,D6-((D6-50)*(C4+25*0.97)/100),D6-((D6-50)*(C4+20*0.97)/100))&lt;=50, 50,MIN(445,(IF(D9=0,D6-((D6-50)*(C4+25*0.97)/100),D6-((D6-50)*(C4+20*0.97)/100)))))</f>
        <v>176.95999999999998</v>
      </c>
      <c r="H8" s="12">
        <f>IF(IF(D9=0,D6-((D6-50)*(C4*1.03+25*0.97)/100),D6-((D6-50)*(C4*1.03*0.875+20*0.97)/100))&lt;=50, 50,MIN(445,(IF(D9=0,D6-((D6-50)*(C4*1.03+25*0.97)/100),D6-((D6-50)*(C4*0.875*1.03+20*0.97)/100)))))</f>
        <v>201.03525000000008</v>
      </c>
      <c r="I8" s="12">
        <f>IF(IF(D9=0,D6-((D6-50)*(C4+25)/100),D6-((D6-50)*(C4+20)/100))&lt;=50, 50,MIN(445,(IF(D9=0,D6-((D6-50)*(C4+25)/100),D6-((D6-50)*(C4+20)/100)))))</f>
        <v>174.2</v>
      </c>
      <c r="J8" s="12">
        <f>IF(IF(D9=0,D6-((D6-50)*(C4+25)/100),D6-((D6-50)*(C4*0.875+20)/100))&lt;=50, 50,MIN(445,(IF(D9=0,D6-((D6-50)*(C4+25)/100),D6-((D6-50)*(C4*0.875+20)/100)))))</f>
        <v>204.67500000000001</v>
      </c>
      <c r="L8" s="11">
        <v>0.25</v>
      </c>
      <c r="M8" s="12">
        <f>IF(IF(D10=0,D6-((D6-50)*(C4+25*0.97)/100),D6-((D6-50)*(C4+20*0.97)/100))&lt;=50, 50,MIN(445,(IF(D10=0,D6-((D6-50)*(C4+25*0.97)/100),D6-((D6-50)*(C4+20*0.97)/100)))))</f>
        <v>154.64999999999998</v>
      </c>
      <c r="N8" s="12">
        <f>IF(IF(D10=0,D6-((D6-50)*(C4*1.03+25*0.97)/100),D6-((D6-50)*(C4*1.03*0.875+20*0.97)/100))&lt;=50, 50,MIN(445,(IF(D10=0,D6-((D6-50)*(C4*1.03+25*0.97)/100),D6-((D6-50)*(C4*0.875*1.03+20*0.97)/100)))))</f>
        <v>147.33600000000001</v>
      </c>
      <c r="O8" s="12">
        <f>IF(IF(D10=0,D6-((D6-50)*(C4+25)/100),D6-((D6-50)*(C4+20)/100))&lt;=50, 50,MIN(445,(IF(D10=0,D6-((D6-50)*(C4+25)/100),D6-((D6-50)*(C4+20)/100)))))</f>
        <v>151.19999999999999</v>
      </c>
      <c r="P8" s="15">
        <f>IF(IF(D10=0,D6-((D6-50)*(C4+25)/100),D6-((D6-50)*(C4*0.875+20)/100))&lt;=50, 50,MIN(445,(IF(D10=0,D6-((D6-50)*(C4+25)/100),D6-((D6-50)*(C4*0.875+20)/100)))))</f>
        <v>151.19999999999999</v>
      </c>
      <c r="R8" s="31" t="s">
        <v>33</v>
      </c>
      <c r="S8" s="64" t="s">
        <v>39</v>
      </c>
      <c r="T8" s="65"/>
      <c r="U8" s="65"/>
      <c r="V8" s="65"/>
      <c r="W8" s="65"/>
      <c r="X8" s="65"/>
      <c r="Y8" s="66"/>
    </row>
    <row r="9" spans="2:25" x14ac:dyDescent="0.25">
      <c r="B9" s="72" t="s">
        <v>18</v>
      </c>
      <c r="C9" s="80"/>
      <c r="D9" s="26">
        <v>1</v>
      </c>
      <c r="F9" s="11">
        <v>0.5</v>
      </c>
      <c r="G9" s="16">
        <f>IF(IF(D9=0,D6-((D6-50)*(C4+50*0.97)/100),D6-((D6-50)*(C4+40*0.97)/100))&lt;=50, 50, MIN(445,(IF(D9=0,D6-((D6-50)*(C4+50*0.97)/100),D6-((D6-50)*(C4+40*0.97)/100)))))</f>
        <v>87.720000000000027</v>
      </c>
      <c r="H9" s="16">
        <f>IF(IF(D9=0,D6-((D6-50)*(C4*1.03+50*0.97)/100),D6-((D6-50)*(C4*0.875*1.03+40*0.97)/100))&lt;=50, 50,MIN(445,(IF(D9=0,D6-((D6-50)*(C4*1.03+50*0.97)/100),D6-((D6-50)*(C4*0.875*1.03+40*0.97)/100)))))</f>
        <v>111.79525000000001</v>
      </c>
      <c r="I9" s="12">
        <f>IF(IF(D9=0,D6-((D6-50)*(C4+50)/100),D6-((D6-50)*(C4+40)/100))&lt;=50, 50,MIN(445,(IF(D9=0,D6-((D6-50)*(C4+50)/100),D6-((D6-50)*(C4+40)/100)))))</f>
        <v>82.199999999999989</v>
      </c>
      <c r="J9" s="12">
        <f>IF(IF(D9=0,D6-((D6-50)*(C4+50)/100),D6-((D6-50)*(C4*0.875+40)/100))&lt;=50, 50,MIN(445,(IF(D9=0,D6-((D6-50)*(C4+50)/100),D6-((D6-50)*(C4*0.875+40)/100)))))</f>
        <v>112.67500000000001</v>
      </c>
      <c r="L9" s="11">
        <v>0.5</v>
      </c>
      <c r="M9" s="16">
        <f>IF(IF(D10=0,D6-((D6-50)*(C4+50*0.97)/100),D6-((D6-50)*(C4+40*0.97)/100))&lt;=50, 50, MIN(445,(IF(D10=0,D6-((D6-50)*(C4+50*0.97)/100),D6-((D6-50)*(C4+40*0.97)/100)))))</f>
        <v>50</v>
      </c>
      <c r="N9" s="16">
        <f>IF(IF(D10=0,D6-((D6-50)*(C4*1.03+50*0.97)/100),D6-((D6-50)*(C4*0.875*1.03+40*0.97)/100))&lt;=50, 50,MIN(445,(IF(D10=0,D6-((D6-50)*(C4*1.03+50*0.97)/100),D6-((D6-50)*(C4*0.875*1.03+40*0.97)/100)))))</f>
        <v>50</v>
      </c>
      <c r="O9" s="12">
        <f>IF(IF(D10=0,D6-((D6-50)*(C4+50)/100),D6-((D6-50)*(C4+40)/100))&lt;=50, 50,MIN(445,(IF(D10=0,D6-((D6-50)*(C4+50)/100),D6-((D6-50)*(C4+40)/100)))))</f>
        <v>50</v>
      </c>
      <c r="P9" s="15">
        <f>IF(IF(D10=0,D6-((D6-50)*(C4+50)/100),D6-((D6-50)*(C4*0.875+40)/100))&lt;=50, 50,MIN(445,(IF(D10=0,D6-((D6-50)*(C4+50)/100),D6-((D6-50)*(C4*0.875+40)/100)))))</f>
        <v>50</v>
      </c>
    </row>
    <row r="10" spans="2:25" x14ac:dyDescent="0.25">
      <c r="B10" s="73" t="s">
        <v>19</v>
      </c>
      <c r="C10" s="74"/>
      <c r="D10" s="27">
        <v>0</v>
      </c>
      <c r="F10" s="11">
        <v>0.75</v>
      </c>
      <c r="G10" s="12">
        <f>IF(IF(D9=0,D6-((D6-50)*(C4+75*0.97)/100),D6-((D6-50)*(C4+60*0.97)/100))&lt;=50, 50, MIN(445,(IF(D9=0,D6-((D6-50)*(C4+75*0.97)/100),D6-((D6-50)*(C4+60*0.97)/100)))))</f>
        <v>50</v>
      </c>
      <c r="H10" s="12">
        <f>IF(IF(D9=0,D6-((D6-50)*(C4*1.03+75*0.97)/100),D6-((D6-50)*(C4*0.875*1.03+60*0.97)/100))&lt;=50, 50,MIN(445,(IF(D9=0,D6-((D6-50)*(C4*1.03+75*0.97)/100),D6-((D6-50)*(C4*0.875*1.03+60*0.97)/100)))))</f>
        <v>50</v>
      </c>
      <c r="I10" s="12">
        <f>IF(IF(D9=0,D6-((D6-50)*(C4+75)/100),D6-((D6-50)*(C4+60)/100))&lt;=50, 50,MIN(445,(IF(D9=0,D6-((D6-50)*(C4+75)/100),D6-((D6-50)*(C4+60)/100)))))</f>
        <v>50</v>
      </c>
      <c r="J10" s="12">
        <f>IF(IF(D9=0,D6-((D6-50)*(C4+75)/100),D6-((D6-50)*(C4*0.875+60)/100))&lt;=50, 50,MIN(445,(IF(D9=0,D6-((D6-50)*(C4+75)/100),D6-((D6-50)*(C4*0.875+60)/100)))))</f>
        <v>50</v>
      </c>
      <c r="L10" s="11">
        <v>0.75</v>
      </c>
      <c r="M10" s="12">
        <f>IF(IF(D10=0,D6-((D6-50)*(C4+75*0.97)/100),D6-((D6-50)*(C4+60*0.97)/100))&lt;=50, 50, MIN(445,(IF(D10=0,D6-((D6-50)*(C4+75*0.97)/100),D6-((D6-50)*(C4+60*0.97)/100)))))</f>
        <v>50</v>
      </c>
      <c r="N10" s="12">
        <f>IF(IF(D10=0,D6-((D6-50)*(C4*1.03+75*0.97)/100),D6-((D6-50)*(C4*0.875*1.03+60*0.97)/100))&lt;=50, 50,MIN(445,(IF(D10=0,D6-((D6-50)*(C4*1.03+75*0.97)/100),D6-((D6-50)*(C4*0.875*1.03+60*0.97)/100)))))</f>
        <v>50</v>
      </c>
      <c r="O10" s="12">
        <f>IF(IF(D10=0,D6-((D6-50)*(C4+75)/100),D6-((D6-50)*(C4+60)/100))&lt;=50, 50,MIN(445,(IF(D10=0,D6-((D6-50)*(C4+75)/100),D6-((D6-50)*(C4+60)/100)))))</f>
        <v>50</v>
      </c>
      <c r="P10" s="15">
        <f>IF(IF(D10=0,D6-((D6-50)*(C4+75)/100),D6-((D6-50)*(C4*0.875+60)/100))&lt;=50, 50,MIN(445,(IF(D10=0,D6-((D6-50)*(C4+75)/100),D6-((D6-50)*(C4*0.875+60)/100)))))</f>
        <v>50</v>
      </c>
      <c r="R10" s="28" t="s">
        <v>34</v>
      </c>
      <c r="S10" s="55" t="s">
        <v>40</v>
      </c>
      <c r="T10" s="56"/>
      <c r="U10" s="56"/>
      <c r="V10" s="56"/>
      <c r="W10" s="56"/>
      <c r="X10" s="57"/>
    </row>
    <row r="11" spans="2:25" ht="15" customHeight="1" x14ac:dyDescent="0.25">
      <c r="B11" s="17"/>
      <c r="F11" s="11" t="s">
        <v>26</v>
      </c>
      <c r="G11" s="16">
        <f>IF(IF(D9=0,D6-((D6-50)*(C4+80*0.97)/100),D6-((D6-50)*(C4+64*0.97)/100))&lt;=50, 50, MIN(445,(IF(D9=0,D6-((D6-50)*(C4+80*0.97)/100),D6-((D6-50)*(C4+64*0.97)/100)))))</f>
        <v>50</v>
      </c>
      <c r="H11" s="16">
        <f>IF(IF(D9=0,D6-((D6-50)*(C4*1.03+80*0.97)/100),D6-((D6-50)*(C4*0.875*1.03+64*0.97)/100))&lt;=50, 50,MIN(445,(IF(D9=0,D6-((D6-50)*(C4*1.03+80*0.97)/100),D6-((D6-50)*(C4*0.875*1.03+64*0.97)/100)))))</f>
        <v>50</v>
      </c>
      <c r="I11" s="12">
        <f>IF(IF(D9=0,D6-((D6-50)*(C4+80)/100),D6-((D6-50)*(C4+64)/100))&lt;=50, 50,MIN(445,(IF(D9=0,D6-((D6-50)*(C4+80)/100),D6-((D6-50)*(C4+64)/100)))))</f>
        <v>50</v>
      </c>
      <c r="J11" s="12">
        <f>IF(IF(D9=0,D6-((D6-50)*(C4+80)/100),D6-((D6-50)*(C4*0.875+64)/100))&lt;=50, 50,MIN(445,(IF(D9=0,D6-((D6-50)*(C4+80)/100),D6-((D6-50)*(C4*0.875+64)/100)))))</f>
        <v>50</v>
      </c>
      <c r="L11" s="11" t="s">
        <v>26</v>
      </c>
      <c r="M11" s="16">
        <f>IF(IF(D10=0,D6-((D6-50)*(C4+80*0.97)/100),D6-((D6-50)*(C4+64*0.97)/100))&lt;=50, 50, MIN(445,(IF(D10=0,D6-((D6-50)*(C4+80*0.97)/100),D6-((D6-50)*(C4+64*0.97)/100)))))</f>
        <v>50</v>
      </c>
      <c r="N11" s="16">
        <f>IF(IF(D10=0,D6-((D6-50)*(C4*1.03+80*0.97)/100),D6-((D6-50)*(C4*0.875*1.03+64*0.97)/100))&lt;=50, 50,MIN(445,(IF(D10=0,D6-((D6-50)*(C4*1.03+80*0.97)/100),D6-((D6-50)*(C4*0.875*1.03+64*0.97)/100)))))</f>
        <v>50</v>
      </c>
      <c r="O11" s="12">
        <f>IF(IF(D10=0,D6-((D6-50)*(C4+80)/100),D6-((D6-50)*(C4+64)/100))&lt;=50, 50,MIN(445,(IF(D10=0,D6-((D6-50)*(C4+80)/100),D6-((D6-50)*(C4+64)/100)))))</f>
        <v>50</v>
      </c>
      <c r="P11" s="15">
        <f>IF(IF(D10=0,D6-((D6-50)*(C4+80)/100),D6-((D6-50)*(C4*0.875+64)/100))&lt;=50, 50,MIN(445,(IF(D10=0,D6-((D6-50)*(C4+80)/100),D6-((D6-50)*(C4*0.875+64)/100)))))</f>
        <v>50</v>
      </c>
      <c r="R11" s="31" t="s">
        <v>35</v>
      </c>
      <c r="S11" s="58" t="s">
        <v>40</v>
      </c>
      <c r="T11" s="59"/>
      <c r="U11" s="59"/>
      <c r="V11" s="59"/>
      <c r="W11" s="59"/>
      <c r="X11" s="60"/>
    </row>
    <row r="12" spans="2:25" x14ac:dyDescent="0.25">
      <c r="B12" s="17"/>
      <c r="P12" s="18"/>
    </row>
    <row r="13" spans="2:25" x14ac:dyDescent="0.25">
      <c r="B13" s="17"/>
      <c r="G13" s="77" t="s">
        <v>9</v>
      </c>
      <c r="H13" s="77"/>
      <c r="I13" s="77"/>
      <c r="J13" s="77"/>
      <c r="M13" s="77" t="s">
        <v>9</v>
      </c>
      <c r="N13" s="77"/>
      <c r="O13" s="77"/>
      <c r="P13" s="78"/>
      <c r="R13" s="33" t="s">
        <v>16</v>
      </c>
      <c r="S13" s="33" t="s">
        <v>17</v>
      </c>
      <c r="U13" s="67" t="s">
        <v>23</v>
      </c>
      <c r="V13" s="68"/>
      <c r="W13" s="68"/>
      <c r="X13" s="68"/>
      <c r="Y13" s="69"/>
    </row>
    <row r="14" spans="2:25" x14ac:dyDescent="0.25">
      <c r="B14" s="17"/>
      <c r="G14" s="70" t="s">
        <v>46</v>
      </c>
      <c r="H14" s="70"/>
      <c r="I14" s="70" t="s">
        <v>20</v>
      </c>
      <c r="J14" s="70"/>
      <c r="M14" s="70" t="s">
        <v>46</v>
      </c>
      <c r="N14" s="70"/>
      <c r="O14" s="70" t="s">
        <v>20</v>
      </c>
      <c r="P14" s="79"/>
      <c r="R14" s="2" t="s">
        <v>10</v>
      </c>
      <c r="S14" s="2" t="s">
        <v>11</v>
      </c>
      <c r="U14" s="70" t="s">
        <v>22</v>
      </c>
      <c r="V14" s="70"/>
      <c r="W14" s="70"/>
      <c r="X14" s="70"/>
      <c r="Y14" s="70"/>
    </row>
    <row r="15" spans="2:25" x14ac:dyDescent="0.25">
      <c r="B15" s="17"/>
      <c r="F15" s="2" t="s">
        <v>4</v>
      </c>
      <c r="G15" s="2" t="s">
        <v>5</v>
      </c>
      <c r="H15" s="2" t="s">
        <v>21</v>
      </c>
      <c r="I15" s="2" t="s">
        <v>5</v>
      </c>
      <c r="J15" s="2" t="s">
        <v>21</v>
      </c>
      <c r="L15" s="2" t="s">
        <v>4</v>
      </c>
      <c r="M15" s="2" t="s">
        <v>5</v>
      </c>
      <c r="N15" s="2" t="s">
        <v>6</v>
      </c>
      <c r="O15" s="2" t="s">
        <v>5</v>
      </c>
      <c r="P15" s="10" t="s">
        <v>6</v>
      </c>
      <c r="R15" s="2" t="s">
        <v>12</v>
      </c>
      <c r="S15" s="2" t="s">
        <v>45</v>
      </c>
      <c r="U15" s="71" t="s">
        <v>44</v>
      </c>
      <c r="V15" s="71"/>
      <c r="W15" s="71"/>
      <c r="X15" s="71"/>
      <c r="Y15" s="71"/>
    </row>
    <row r="16" spans="2:25" x14ac:dyDescent="0.25">
      <c r="B16" s="17"/>
      <c r="F16" s="11" t="s">
        <v>27</v>
      </c>
      <c r="G16" s="16">
        <f>_xlfn.LET(_xlpm.CamoBSI, C5/C4*IF(D7=1,50, IF(D8=1, 25,0)), MIN(445,(IF(IF(D9=0,D6-((D6-50)*(C5+0.97*MIN(80,(_xlpm.CamoBSI+0)))/100),D6-((D6-50)*(C5+0.97*MIN(64,(_xlpm.CamoBSI*0.8+0)))/100))&lt;=50, 50,IF(D9=0,D6-((D6-50)*(C5+0.97*MIN(80,(_xlpm.CamoBSI+0)))/100),D6-((D6-50)*(C5+0.97*MIN(64,(_xlpm.CamoBSI*0.8+0)))/100))))))</f>
        <v>445</v>
      </c>
      <c r="H16" s="12">
        <f>_xlfn.LET(_xlpm.CamoBSI, C5/C4*IF(D7=1,50, IF(D8=1, 25,0)), MIN(445,(MIN(445,(IF(IF(D9=0,D6-((D6-50)*(C5*1.03+0.97*MIN(80,(_xlpm.CamoBSI+0)))/100),D6-((D6-50)*(C5*1.03*0.875+0.97*MIN(64,(_xlpm.CamoBSI*0.8+0)))/100))&lt;=50, 50,IF(D9=0,D6-((D6-50)*(C5*1.03+0.97*MIN(80,(_xlpm.CamoBSI+0)))/100),D6-((D6-50)*(C5*1.03*0.875+0.97*MIN(64,(_xlpm.CamoBSI*0.8+0)))/100))))))))</f>
        <v>445</v>
      </c>
      <c r="I16" s="12">
        <f>_xlfn.LET(_xlpm.CamoBSI, C5/C4*IF(D7=1,50, IF(D8=1, 25,0)), MIN(445,(IF(IF(D9=0,D6-((D6-50)*(C5+MIN(80,(_xlpm.CamoBSI+0)))/100),D6-((D6-50)*(C5+MIN(64,(_xlpm.CamoBSI*0.8+0)))/100))&lt;=50, 50,IF(D9=0,D6-((D6-50)*(C5+MIN(80,(_xlpm.CamoBSI+0)))/100),D6-((D6-50)*(C5+MIN(64,(_xlpm.CamoBSI*0.8+0)))/100))))))</f>
        <v>445</v>
      </c>
      <c r="J16" s="12">
        <f>_xlfn.LET(_xlpm.CamoBSI, C5/C4*IF(D7=1,50, IF(D8=1, 25,0)), MIN(445,(IF(IF(D9=0,D6-((D6-50)*(C5+MIN(80,(_xlpm.CamoBSI+0)))/100),D6-((D6-50)*(C5*0.875+MIN(64,(_xlpm.CamoBSI*0.8+0)))/100))&lt;=50, 50,IF(D9=0,D6-((D6-50)*(C5+MIN(80,(_xlpm.CamoBSI+0)))/100),D6-((D6-50)*(C5*0.875+MIN(64,(_xlpm.CamoBSI*0.8+0)))/100))))))</f>
        <v>445</v>
      </c>
      <c r="L16" s="11" t="s">
        <v>27</v>
      </c>
      <c r="M16" s="16">
        <f>_xlfn.LET(_xlpm.CamoBSI, C5/C4*IF(D7=1,50, IF(D8=1, 25,0)), MIN(445,(IF(IF(D10=0,D6-((D6-50)*(C5+0.97*MIN(80,(_xlpm.CamoBSI+0)))/100),D6-((D6-50)*(C5+0.97*MIN(64,(_xlpm.CamoBSI*0.8+0)))/100))&lt;=50, 50,IF(D10=0,D6-((D6-50)*(C5+0.97*MIN(80,(_xlpm.CamoBSI+0)))/100),D6-((D6-50)*(C5+0.97*MIN(64,(_xlpm.CamoBSI*0.8+0)))/100))))))</f>
        <v>445</v>
      </c>
      <c r="N16" s="12">
        <f>_xlfn.LET(_xlpm.CamoBSI, C5/C4*IF(D7=1,50, IF(D8=1, 25,0)), MIN(445,(IF(IF(D10=0,D6-((D6-50)*(C5*1.03+0.97*MIN(80,(_xlpm.CamoBSI+0)))/100),D6-((D6-50)*(C5*1.03*0.875+0.97*MIN(64,(_xlpm.CamoBSI*0.8+0)))/100))&lt;=50, 50,IF(D10=0,D6-((D6-50)*(C5*1.03+0.97*MIN(80,(_xlpm.CamoBSI+0)))/100),D6-((D6-50)*(C5*1.03*0.875+0.97*MIN(64,(_xlpm.CamoBSI*0.8+0)))/100))))))</f>
        <v>445</v>
      </c>
      <c r="O16" s="12">
        <f>_xlfn.LET(_xlpm.CamoBSI, C5/C4*IF(D7=1,50, IF(D8=1, 25,0)), MIN(445,(IF(IF(D10=0,D6-((D6-50)*(C5+MIN(80,(_xlpm.CamoBSI+0)))/100),D6-((D6-50)*(C5+MIN(64,(_xlpm.CamoBSI*0.8+0)))/100))&lt;=50, 50,IF(D10=0,D6-((D6-50)*(C5+MIN(80,(_xlpm.CamoBSI+0)))/100),D6-((D6-50)*(C5+MIN(64,(_xlpm.CamoBSI*0.8+0)))/100))))))</f>
        <v>445</v>
      </c>
      <c r="P16" s="15">
        <f>_xlfn.LET(_xlpm.CamoBSI, C5/C4*IF(D7=1,50, IF(D8=1, 25,0)), MIN(445,(IF(IF(D10=0,D6-((D6-50)*(C5+MIN(80,(_xlpm.CamoBSI+0)))/100),D6-((D6-50)*(C5*0.875+MIN(64,(_xlpm.CamoBSI*0.8+0)))/100))&lt;=50, 50,IF(D10=0,D6-((D6-50)*(C5+MIN(80,(_xlpm.CamoBSI+0)))/100),D6-((D6-50)*(C5*0.875+MIN(64,(_xlpm.CamoBSI*0.8+0)))/100))))))</f>
        <v>445</v>
      </c>
      <c r="R16" s="2" t="s">
        <v>13</v>
      </c>
      <c r="S16" s="2"/>
      <c r="U16" s="71" t="s">
        <v>28</v>
      </c>
      <c r="V16" s="71"/>
      <c r="W16" s="71"/>
      <c r="X16" s="71"/>
      <c r="Y16" s="71"/>
    </row>
    <row r="17" spans="2:25" x14ac:dyDescent="0.25">
      <c r="B17" s="17"/>
      <c r="F17" s="11">
        <v>0.25</v>
      </c>
      <c r="G17" s="12">
        <f>_xlfn.LET(_xlpm.CamoBSI, C5/C4*IF(D7=1,50, IF(D8=1, 25,0)), MIN(445,(IF(IF(D9=0,D6-((D6-50)*(C5+0.97*MIN(80,(_xlpm.CamoBSI+25)))/100),D6-((D6-50)*(C5+0.97*MIN(64,(_xlpm.CamoBSI*0.8+20)))/100))&lt;=50, 50,IF(D9=0,D6-((D6-50)*(C5+0.97*MIN(80,(_xlpm.CamoBSI+25)))/100),D6-((D6-50)*(C5+0.97*MIN(64,(_xlpm.CamoBSI*0.8+20)))/100))))))</f>
        <v>411.56</v>
      </c>
      <c r="H17" s="12">
        <f>_xlfn.LET(_xlpm.CamoBSI, C5/C4*IF(D7=1,50, IF(D8=1, 25,0)), MIN(445,(IF(IF(D9=0,D6-((D6-50)*(C5*1.03+0.97*MIN(80,(_xlpm.CamoBSI+25)))/100),D6-((D6-50)*(C5*1.03*0.875+0.97*MIN(64,(_xlpm.CamoBSI*0.8+20)))/100))&lt;=50, 50,IF(D9=0,D6-((D6-50)*(C5*1.03+0.97*MIN(80,(_xlpm.CamoBSI+25)))/100),D6-((D6-50)*(C5*1.03*0.875+0.97*MIN(64,(_xlpm.CamoBSI*0.8+20)))/100))))))</f>
        <v>412.46850000000001</v>
      </c>
      <c r="I17" s="12">
        <f>_xlfn.LET(_xlpm.CamoBSI, C5/C4*IF(D7=1,50, IF(D8=1, 25,0)), MIN(445,(IF(IF(D9=0,D6-((D6-50)*(C5+MIN(80,(_xlpm.CamoBSI+25)))/100),D6-((D6-50)*(C5+MIN(64,(_xlpm.CamoBSI*0.8+20)))/100))&lt;=50, 50,IF(D9=0,D6-((D6-50)*(C5+MIN(80,(_xlpm.CamoBSI+25)))/100),D6-((D6-50)*(C5+MIN(64,(_xlpm.CamoBSI*0.8+20)))/100))))))</f>
        <v>408.8</v>
      </c>
      <c r="J17" s="12">
        <f>_xlfn.LET(_xlpm.CamoBSI, C5/C4*IF(D7=1,50, IF(D8=1, 25,0)), MIN(445,(IF(IF(D9=0,D6-((D6-50)*(C5+MIN(80,(_xlpm.CamoBSI+25)))/100),D6-((D6-50)*(C5*0.875+MIN(64,(_xlpm.CamoBSI*0.8+20)))/100))&lt;=50, 50,IF(D9=0,D6-((D6-50)*(C5+MIN(80,(_xlpm.CamoBSI+25)))/100),D6-((D6-50)*(C5*0.875+MIN(64,(_xlpm.CamoBSI*0.8+20)))/100))))))</f>
        <v>409.95</v>
      </c>
      <c r="L17" s="11">
        <v>0.25</v>
      </c>
      <c r="M17" s="12">
        <f>_xlfn.LET(_xlpm.CamoBSI, C5/C4*IF(D7=1,50, IF(D8=1, 25,0)), MIN(445,(IF(IF(D10=0,D6-((D6-50)*(C5+0.97*MIN(80,(_xlpm.CamoBSI+25)))/100),D6-((D6-50)*(C5+0.97*MIN(64,(_xlpm.CamoBSI*0.8+20)))/100))&lt;=50, 50,IF(D10=0,D6-((D6-50)*(C5+0.97*MIN(80,(_xlpm.CamoBSI+25)))/100),D6-((D6-50)*(C5+0.97*MIN(64,(_xlpm.CamoBSI*0.8+20)))/100))))))</f>
        <v>389.25</v>
      </c>
      <c r="N17" s="12">
        <f>_xlfn.LET(_xlpm.CamoBSI, C5/C4*IF(D7=1,50, IF(D8=1, 25,0)), MIN(445,(IF(IF(D10=0,D6-((D6-50)*(C5*1.03+0.97*MIN(80,(_xlpm.CamoBSI+25)))/100),D6-((D6-50)*(C5*1.03*0.875+0.97*MIN(64,(_xlpm.CamoBSI*0.8+20)))/100))&lt;=50, 50,IF(D10=0,D6-((D6-50)*(C5*1.03+0.97*MIN(80,(_xlpm.CamoBSI+25)))/100),D6-((D6-50)*(C5*1.03*0.875+0.97*MIN(64,(_xlpm.CamoBSI*0.8+20)))/100))))))</f>
        <v>388.97400000000005</v>
      </c>
      <c r="O17" s="12">
        <f>_xlfn.LET(_xlpm.CamoBSI, C5/C4*IF(D7=1,50, IF(D8=1, 25,0)), MIN(445,(IF(IF(D10=0,D6-((D6-50)*(C5+MIN(80,(_xlpm.CamoBSI+25)))/100),D6-((D6-50)*(C5+MIN(64,(_xlpm.CamoBSI*0.8+20)))/100))&lt;=50, 50,IF(D10=0,D6-((D6-50)*(C5+MIN(80,(_xlpm.CamoBSI+25)))/100),D6-((D6-50)*(C5+MIN(64,(_xlpm.CamoBSI*0.8+20)))/100))))))</f>
        <v>385.8</v>
      </c>
      <c r="P17" s="15">
        <f>_xlfn.LET(_xlpm.CamoBSI, C5/C4*IF(D7=1,50, IF(D8=1, 25,0)), MIN(445,(IF(IF(D10=0,D6-((D6-50)*(C5+MIN(80,(_xlpm.CamoBSI+25)))/100),D6-((D6-50)*(C5*0.875+MIN(64,(_xlpm.CamoBSI*0.8+20)))/100))&lt;=50, 50,IF(D10=0,D6-((D6-50)*(C5+MIN(80,(_xlpm.CamoBSI+25)))/100),D6-((D6-50)*(C5*0.875+MIN(64,(_xlpm.CamoBSI*0.8+20)))/100))))))</f>
        <v>385.8</v>
      </c>
      <c r="R17" s="2" t="s">
        <v>14</v>
      </c>
      <c r="S17" s="2"/>
    </row>
    <row r="18" spans="2:25" x14ac:dyDescent="0.25">
      <c r="B18" s="17"/>
      <c r="F18" s="11">
        <v>0.5</v>
      </c>
      <c r="G18" s="16">
        <f>_xlfn.LET(_xlpm.CamoBSI, C5/C4*IF(D7=1,50, IF(D8=1, 25,0)), MIN(445,(IF(IF(D9=0,D6-((D6-50)*(C5+0.97*MIN(80,(_xlpm.CamoBSI+50)))/100),D6-((D6-50)*(C5+0.97*MIN(64,(_xlpm.CamoBSI*0.8+40)))/100))&lt;=50, 50,IF(D9=0,D6-((D6-50)*(C5+0.97*MIN(80,(_xlpm.CamoBSI+50)))/100),D6-((D6-50)*(C5+0.97*MIN(64,(_xlpm.CamoBSI*0.8+40)))/100))))))</f>
        <v>322.32</v>
      </c>
      <c r="H18" s="12">
        <f>_xlfn.LET(_xlpm.CamoBSI, C5/C4*IF(D7=1,50, IF(D8=1, 25,0)), MIN(445,(IF(IF(D9=0,D6-((D6-50)*(C5*1.03+0.97*MIN(80,(_xlpm.CamoBSI+50)))/100),D6-((D6-50)*(C5*1.03*0.875+0.97*MIN(64,(_xlpm.CamoBSI*0.8+40)))/100))&lt;=50, 50,IF(D9=0,D6-((D6-50)*(C5*1.03+0.97*MIN(80,(_xlpm.CamoBSI+50)))/100),D6-((D6-50)*(C5*1.03*0.875+0.97*MIN(64,(_xlpm.CamoBSI*0.8+40)))/100))))))</f>
        <v>323.22850000000005</v>
      </c>
      <c r="I18" s="12">
        <f>_xlfn.LET(_xlpm.CamoBSI, C5/C4*IF(D7=1,50, IF(D8=1, 25,0)), MIN(445,(IF(IF(D9=0,D6-((D6-50)*(C5+MIN(80,(_xlpm.CamoBSI+50)))/100),D6-((D6-50)*(C5+MIN(64,(_xlpm.CamoBSI*0.8+40)))/100))&lt;=50, 50,IF(D9=0,D6-((D6-50)*(C5+MIN(80,(_xlpm.CamoBSI+50)))/100),D6-((D6-50)*(C5+MIN(64,(_xlpm.CamoBSI*0.8+40)))/100))))))</f>
        <v>316.8</v>
      </c>
      <c r="J18" s="12">
        <f>_xlfn.LET(_xlpm.CamoBSI, C5/C4*IF(D7=1,50, IF(D8=1, 25,0)), MIN(445,(IF(IF(D9=0,D6-((D6-50)*(C5+MIN(80,(_xlpm.CamoBSI+50)))/100),D6-((D6-50)*(C5*0.875+MIN(64,(_xlpm.CamoBSI*0.8+40)))/100))&lt;=50, 50,IF(D9=0,D6-((D6-50)*(C5+MIN(80,(_xlpm.CamoBSI+50)))/100),D6-((D6-50)*(C5*0.875+MIN(64,(_xlpm.CamoBSI*0.8+40)))/100))))))</f>
        <v>317.95</v>
      </c>
      <c r="L18" s="11">
        <v>0.5</v>
      </c>
      <c r="M18" s="16">
        <f>_xlfn.LET(_xlpm.CamoBSI, C5/C4*IF(D7=1,50, IF(D8=1, 25,0)), MIN(445,(IF(IF(D10=0,D6-((D6-50)*(C5+0.97*MIN(80,(_xlpm.CamoBSI+50)))/100),D6-((D6-50)*(C5+0.97*MIN(64,(_xlpm.CamoBSI*0.8+40)))/100))&lt;=50, 50,IF(D10=0,D6-((D6-50)*(C5+0.97*MIN(80,(_xlpm.CamoBSI+50)))/100),D6-((D6-50)*(C5+0.97*MIN(64,(_xlpm.CamoBSI*0.8+40)))/100))))))</f>
        <v>277.7</v>
      </c>
      <c r="N18" s="12">
        <f>_xlfn.LET(_xlpm.CamoBSI, C5/C4*IF(D7=1,50, IF(D8=1, 25,0)), MIN(445,(IF(IF(D10=0,D6-((D6-50)*(C5*1.03+0.97*MIN(80,(_xlpm.CamoBSI+50)))/100),D6-((D6-50)*(C5*1.03*0.875+0.97*MIN(64,(_xlpm.CamoBSI*0.8+40)))/100))&lt;=50, 50,IF(D10=0,D6-((D6-50)*(C5*1.03+0.97*MIN(80,(_xlpm.CamoBSI+50)))/100),D6-((D6-50)*(C5*1.03*0.875+0.97*MIN(64,(_xlpm.CamoBSI*0.8+40)))/100))))))</f>
        <v>277.42399999999998</v>
      </c>
      <c r="O18" s="12">
        <f>_xlfn.LET(_xlpm.CamoBSI, C5/C4*IF(D7=1,50, IF(D8=1, 25,0)), MIN(445,(IF(IF(D10=0,D6-((D6-50)*(C5+MIN(80,(_xlpm.CamoBSI+50)))/100),D6-((D6-50)*(C5+MIN(64,(_xlpm.CamoBSI*0.8+40)))/100))&lt;=50, 50,IF(D10=0,D6-((D6-50)*(C5+MIN(80,(_xlpm.CamoBSI+50)))/100),D6-((D6-50)*(C5+MIN(64,(_xlpm.CamoBSI*0.8+40)))/100))))))</f>
        <v>270.8</v>
      </c>
      <c r="P18" s="15">
        <f>_xlfn.LET(_xlpm.CamoBSI, C5/C4*IF(D7=1,50, IF(D8=1, 25,0)), MIN(445,(IF(IF(D10=0,D6-((D6-50)*(C5+MIN(80,(_xlpm.CamoBSI+50)))/100),D6-((D6-50)*(C5*0.875+MIN(64,(_xlpm.CamoBSI*0.8+40)))/100))&lt;=50, 50,IF(D10=0,D6-((D6-50)*(C5+MIN(80,(_xlpm.CamoBSI+50)))/100),D6-((D6-50)*(C5*0.875+MIN(64,(_xlpm.CamoBSI*0.8+40)))/100))))))</f>
        <v>270.8</v>
      </c>
      <c r="R18" s="2" t="s">
        <v>2</v>
      </c>
      <c r="S18" s="2"/>
      <c r="T18" s="1"/>
      <c r="U18" t="s">
        <v>24</v>
      </c>
    </row>
    <row r="19" spans="2:25" x14ac:dyDescent="0.25">
      <c r="B19" s="17"/>
      <c r="F19" s="11">
        <v>0.75</v>
      </c>
      <c r="G19" s="12">
        <f>_xlfn.LET(_xlpm.CamoBSI, C5/C4*IF(D7=1,50, IF(D8=1, 25,0)), MIN(445,(IF(IF(D9=0,D6-((D6-50)*(C5+0.97*MIN(80,(_xlpm.CamoBSI+75)))/100),D6-((D6-50)*(C5+0.97*MIN(64,(_xlpm.CamoBSI*0.8+60)))/100))&lt;=50, 50,IF(D9=0,D6-((D6-50)*(C5+0.97*MIN(80,(_xlpm.CamoBSI+75)))/100),D6-((D6-50)*(C5+0.97*MIN(64,(_xlpm.CamoBSI*0.8+60)))/100))))))</f>
        <v>233.08000000000004</v>
      </c>
      <c r="H19" s="12">
        <f>_xlfn.LET(_xlpm.CamoBSI, C5/C4*IF(D7=1,50, IF(D8=1, 25,0)), MIN(445,(IF(IF(D9=0,D6-((D6-50)*(C5*1.03+0.97*MIN(80,(_xlpm.CamoBSI+75)))/100),D6-((D6-50)*(C5*1.03*0.875+0.97*MIN(64,(_xlpm.CamoBSI*0.8+60)))/100))&lt;=50, 50,IF(D9=0,D6-((D6-50)*(C5*1.03+0.97*MIN(80,(_xlpm.CamoBSI+75)))/100),D6-((D6-50)*(C5*1.03*0.875+0.97*MIN(64,(_xlpm.CamoBSI*0.8+60)))/100))))))</f>
        <v>233.98850000000004</v>
      </c>
      <c r="I19" s="12">
        <f>_xlfn.LET(_xlpm.CamoBSI, C5/C4*IF(D7=1,50, IF(D8=1, 25,0)), MIN(445,(IF(IF(D9=0,D6-((D6-50)*(C5+MIN(80,(_xlpm.CamoBSI+75)))/100),D6-((D6-50)*(C5+MIN(64,(_xlpm.CamoBSI*0.8+60)))/100))&lt;=50, 50,IF(D9=0,D6-((D6-50)*(C5+MIN(80,(_xlpm.CamoBSI+75)))/100),D6-((D6-50)*(C5+MIN(64,(_xlpm.CamoBSI*0.8+60)))/100))))))</f>
        <v>224.8</v>
      </c>
      <c r="J19" s="12">
        <f>_xlfn.LET(_xlpm.CamoBSI, C5/C4*IF(D7=1,50, IF(D8=1, 25,0)), MIN(445,(IF(IF(D9=0,D6-((D6-50)*(C5+MIN(80,(_xlpm.CamoBSI+75)))/100),D6-((D6-50)*(C5*0.875+MIN(64,(_xlpm.CamoBSI*0.8+60)))/100))&lt;=50, 50,IF(D9=0,D6-((D6-50)*(C5+MIN(80,(_xlpm.CamoBSI+75)))/100),D6-((D6-50)*(C5*0.875+MIN(64,(_xlpm.CamoBSI*0.8+60)))/100))))))</f>
        <v>225.95</v>
      </c>
      <c r="L19" s="11">
        <v>0.75</v>
      </c>
      <c r="M19" s="12">
        <f>_xlfn.LET(_xlpm.CamoBSI, C5/C4*IF(D7=1,50, IF(D8=1, 25,0)), MIN(445,(IF(IF(D10=0,D6-((D6-50)*(C5+0.97*MIN(80,(_xlpm.CamoBSI+75)))/100),D6-((D6-50)*(C5+0.97*MIN(64,(_xlpm.CamoBSI*0.8+60)))/100))&lt;=50, 50,IF(D10=0,D6-((D6-50)*(C5+0.97*MIN(80,(_xlpm.CamoBSI+75)))/100),D6-((D6-50)*(C5+0.97*MIN(64,(_xlpm.CamoBSI*0.8+60)))/100))))))</f>
        <v>166.14999999999998</v>
      </c>
      <c r="N19" s="12">
        <f>_xlfn.LET(_xlpm.CamoBSI, C5/C4*IF(D7=1,50, IF(D8=1, 25,0)), MIN(445,(IF(IF(D10=0,D6-((D6-50)*(C5*1.03+0.97*MIN(80,(_xlpm.CamoBSI+75)))/100),D6-((D6-50)*(C5*1.03*0.875+0.97*MIN(64,(_xlpm.CamoBSI*0.8+60)))/100))&lt;=50, 50,IF(D10=0,D6-((D6-50)*(C5*1.03+0.97*MIN(80,(_xlpm.CamoBSI+75)))/100),D6-((D6-50)*(C5*1.03*0.875+0.97*MIN(64,(_xlpm.CamoBSI*0.8+60)))/100))))))</f>
        <v>165.87400000000002</v>
      </c>
      <c r="O19" s="12">
        <f>_xlfn.LET(_xlpm.CamoBSI, C5/C4*IF(D7=1,50, IF(D8=1, 25,0)), MIN(445,(IF(IF(D10=0,D6-((D6-50)*(C5+MIN(80,(_xlpm.CamoBSI+75)))/100),D6-((D6-50)*(C5+MIN(64,(_xlpm.CamoBSI*0.8+60)))/100))&lt;=50, 50,IF(D10=0,D6-((D6-50)*(C5+MIN(80,(_xlpm.CamoBSI+75)))/100),D6-((D6-50)*(C5+MIN(64,(_xlpm.CamoBSI*0.8+60)))/100))))))</f>
        <v>155.80000000000001</v>
      </c>
      <c r="P19" s="15">
        <f>_xlfn.LET(_xlpm.CamoBSI, C5/C4*IF(D7=1,50, IF(D8=1, 25,0)), MIN(445,(IF(IF(D10=0,D6-((D6-50)*(C5+MIN(80,(_xlpm.CamoBSI+75)))/100),D6-((D6-50)*(C5*0.875+MIN(64,(_xlpm.CamoBSI*0.8+60)))/100))&lt;=50, 50,IF(D10=0,D6-((D6-50)*(C5+MIN(80,(_xlpm.CamoBSI+75)))/100),D6-((D6-50)*(C5*0.875+MIN(64,(_xlpm.CamoBSI*0.8+60)))/100))))))</f>
        <v>155.80000000000001</v>
      </c>
      <c r="Q19" s="3"/>
      <c r="R19" s="2" t="s">
        <v>15</v>
      </c>
      <c r="S19" s="2"/>
      <c r="T19" s="3"/>
    </row>
    <row r="20" spans="2:25" x14ac:dyDescent="0.25">
      <c r="B20" s="19"/>
      <c r="C20" s="20"/>
      <c r="D20" s="20"/>
      <c r="E20" s="20"/>
      <c r="F20" s="21" t="s">
        <v>26</v>
      </c>
      <c r="G20" s="22">
        <f>_xlfn.LET(_xlpm.CamoBSI, C5/C4*IF(D7=1,50, IF(D8=1, 25,0)), MIN(445,(IF(IF(D9=0,D6-((D6-50)*(C5+0.97*MIN(80,(_xlpm.CamoBSI+80)))/100),D6-((D6-50)*(C5+0.97*MIN(64,(_xlpm.CamoBSI*0.8+64)))/100))&lt;=50, 50,IF(D9=0,D6-((D6-50)*(C5+0.97*MIN(80,(_xlpm.CamoBSI+80)))/100),D6-((D6-50)*(C5+0.97*MIN(64,(_xlpm.CamoBSI*0.8+64)))/100))))))</f>
        <v>215.23200000000003</v>
      </c>
      <c r="H20" s="23">
        <f>_xlfn.LET(_xlpm.CamoBSI, C5/C4*IF(D7=1,50, IF(D8=1, 25,0)), MIN(445,(IF(IF(D9=0,D6-((D6-50)*(C5*1.03+0.97*MIN(80,(_xlpm.CamoBSI+80)))/100),D6-((D6-50)*(C5*1.03*0.875+0.97*MIN(64,(_xlpm.CamoBSI*0.8+64)))/100))&lt;=50, 50,IF(D9=0,D6-((D6-50)*(C5*1.03+0.97*MIN(80,(_xlpm.CamoBSI+80)))/100),D6-((D6-50)*(C5*1.03*0.875+0.97*MIN(64,(_xlpm.CamoBSI*0.8+64)))/100))))))</f>
        <v>216.14049999999997</v>
      </c>
      <c r="I20" s="23">
        <f>_xlfn.LET(_xlpm.CamoBSI, C5/C4*IF(D7=1,50, IF(D8=1, 25,0)), MIN(445,(IF(IF(D9=0,D6-((D6-50)*(C5+MIN(80,(_xlpm.CamoBSI+80)))/100),D6-((D6-50)*(C5+MIN(64,(_xlpm.CamoBSI*0.8+64)))/100))&lt;=50, 50,IF(D9=0,D6-((D6-50)*(C5+MIN(80,(_xlpm.CamoBSI+80)))/100),D6-((D6-50)*(C5+MIN(64,(_xlpm.CamoBSI*0.8+64)))/100))))))</f>
        <v>206.39999999999998</v>
      </c>
      <c r="J20" s="23">
        <f>_xlfn.LET(_xlpm.CamoBSI, C5/C4*IF(D7=1,50, IF(D8=1, 25,0)), MIN(445,(IF(IF(D9=0,D6-((D6-50)*(C5+MIN(80,(_xlpm.CamoBSI+80)))/100),D6-((D6-50)*(C5*0.875+MIN(64,(_xlpm.CamoBSI*0.8+64)))/100))&lt;=50, 50,IF(D9=0,D6-((D6-50)*(C5+MIN(80,(_xlpm.CamoBSI+80)))/100),D6-((D6-50)*(C5*0.875+MIN(64,(_xlpm.CamoBSI*0.8+64)))/100))))))</f>
        <v>207.55</v>
      </c>
      <c r="K20" s="20"/>
      <c r="L20" s="21" t="s">
        <v>26</v>
      </c>
      <c r="M20" s="22">
        <f>_xlfn.LET(_xlpm.CamoBSI, C5/C4*IF(D7=1,50, IF(D8=1, 25,0)), MIN(445,(IF(IF(D10=0,D6-((D6-50)*(C5+0.97*MIN(80,(_xlpm.CamoBSI+80)))/100),D6-((D6-50)*(C5+0.97*MIN(64,(_xlpm.CamoBSI*0.8+64)))/100))&lt;=50, 50,IF(D10=0,D6-((D6-50)*(C5+0.97*MIN(80,(_xlpm.CamoBSI+80)))/100),D6-((D6-50)*(C5+0.97*MIN(64,(_xlpm.CamoBSI*0.8+64)))/100))))))</f>
        <v>143.83999999999997</v>
      </c>
      <c r="N20" s="23">
        <f>_xlfn.LET(_xlpm.CamoBSI, C5/C4*IF(D7=1,50, IF(D8=1, 25,0)), MIN(445,(IF(IF(D10=0,D6-((D6-50)*(C5*1.03+0.97*MIN(80,(_xlpm.CamoBSI+80)))/100),D6-((D6-50)*(C5*1.03*0.875+0.97*MIN(64,(_xlpm.CamoBSI*0.8+64)))/100))&lt;=50, 50,IF(D10=0,D6-((D6-50)*(C5*1.03+0.97*MIN(80,(_xlpm.CamoBSI+80)))/100),D6-((D6-50)*(C5*1.03*0.875+0.97*MIN(64,(_xlpm.CamoBSI*0.8+64)))/100))))))</f>
        <v>143.56400000000002</v>
      </c>
      <c r="O20" s="23">
        <f>_xlfn.LET(_xlpm.CamoBSI, C5/C4*IF(D7=1,50, IF(D8=1, 25,0)), MIN(445,(IF(IF(D10=0,D6-((D6-50)*(C5+MIN(80,(_xlpm.CamoBSI+80)))/100),D6-((D6-50)*(C5+MIN(64,(_xlpm.CamoBSI*0.8+64)))/100))&lt;=50, 50,IF(D10=0,D6-((D6-50)*(C5+MIN(80,(_xlpm.CamoBSI+80)))/100),D6-((D6-50)*(C5+MIN(64,(_xlpm.CamoBSI*0.8+64)))/100))))))</f>
        <v>132.80000000000001</v>
      </c>
      <c r="P20" s="24">
        <f>_xlfn.LET(_xlpm.CamoBSI, C5/C4*IF(D7=1,50, IF(D8=1, 25,0)), MIN(445,(IF(IF(D10=0,D6-((D6-50)*(C5+MIN(80,(_xlpm.CamoBSI+80)))/100),D6-((D6-50)*(C5*0.875+MIN(64,(_xlpm.CamoBSI*0.8+64)))/100))&lt;=50, 50,IF(D10=0,D6-((D6-50)*(C5+MIN(80,(_xlpm.CamoBSI+80)))/100),D6-((D6-50)*(C5*0.875+MIN(64,(_xlpm.CamoBSI*0.8+64)))/100))))))</f>
        <v>132.80000000000001</v>
      </c>
    </row>
    <row r="21" spans="2:25" ht="15" customHeight="1" x14ac:dyDescent="0.25"/>
    <row r="22" spans="2:25" ht="15.75" thickBot="1" x14ac:dyDescent="0.3"/>
    <row r="23" spans="2:25" x14ac:dyDescent="0.25">
      <c r="B23" s="5"/>
      <c r="C23" s="6" t="s">
        <v>7</v>
      </c>
      <c r="D23" s="25" t="s">
        <v>1</v>
      </c>
      <c r="E23" s="7"/>
      <c r="F23" s="7"/>
      <c r="G23" s="75" t="str">
        <f>IF(D29=1,"With CVS","Without CVS")</f>
        <v>With CVS</v>
      </c>
      <c r="H23" s="75"/>
      <c r="I23" s="75"/>
      <c r="J23" s="75"/>
      <c r="K23" s="7"/>
      <c r="L23" s="7"/>
      <c r="M23" s="75" t="str">
        <f>IF(D30=1,"With CVS","Without CVS")</f>
        <v>Without CVS</v>
      </c>
      <c r="N23" s="75"/>
      <c r="O23" s="75"/>
      <c r="P23" s="76"/>
      <c r="R23" s="46" t="s">
        <v>43</v>
      </c>
      <c r="S23" s="47"/>
      <c r="T23" s="47"/>
      <c r="U23" s="47"/>
      <c r="V23" s="47"/>
      <c r="W23" s="47"/>
      <c r="X23" s="47"/>
      <c r="Y23" s="48"/>
    </row>
    <row r="24" spans="2:25" ht="15.75" thickBot="1" x14ac:dyDescent="0.3">
      <c r="B24" s="8" t="s">
        <v>25</v>
      </c>
      <c r="C24" s="2">
        <v>55</v>
      </c>
      <c r="D24" s="26"/>
      <c r="G24" s="77" t="s">
        <v>3</v>
      </c>
      <c r="H24" s="77"/>
      <c r="I24" s="77"/>
      <c r="J24" s="77"/>
      <c r="M24" s="77" t="s">
        <v>3</v>
      </c>
      <c r="N24" s="77"/>
      <c r="O24" s="77"/>
      <c r="P24" s="78"/>
      <c r="R24" s="49"/>
      <c r="S24" s="50"/>
      <c r="T24" s="50"/>
      <c r="U24" s="50"/>
      <c r="V24" s="50"/>
      <c r="W24" s="50"/>
      <c r="X24" s="50"/>
      <c r="Y24" s="51"/>
    </row>
    <row r="25" spans="2:25" x14ac:dyDescent="0.25">
      <c r="B25" s="8" t="s">
        <v>8</v>
      </c>
      <c r="C25" s="2">
        <v>2</v>
      </c>
      <c r="D25" s="26"/>
      <c r="G25" s="70" t="s">
        <v>46</v>
      </c>
      <c r="H25" s="70"/>
      <c r="I25" s="70" t="s">
        <v>20</v>
      </c>
      <c r="J25" s="70"/>
      <c r="M25" s="70" t="s">
        <v>46</v>
      </c>
      <c r="N25" s="70"/>
      <c r="O25" s="70" t="s">
        <v>20</v>
      </c>
      <c r="P25" s="79"/>
    </row>
    <row r="26" spans="2:25" x14ac:dyDescent="0.25">
      <c r="B26" s="8" t="s">
        <v>0</v>
      </c>
      <c r="C26" s="9"/>
      <c r="D26" s="10">
        <v>510</v>
      </c>
      <c r="F26" s="2" t="s">
        <v>4</v>
      </c>
      <c r="G26" s="2" t="s">
        <v>5</v>
      </c>
      <c r="H26" s="2" t="s">
        <v>21</v>
      </c>
      <c r="I26" s="2" t="s">
        <v>5</v>
      </c>
      <c r="J26" s="2" t="s">
        <v>21</v>
      </c>
      <c r="L26" s="2" t="s">
        <v>4</v>
      </c>
      <c r="M26" s="2" t="s">
        <v>5</v>
      </c>
      <c r="N26" s="2" t="s">
        <v>21</v>
      </c>
      <c r="O26" s="2" t="s">
        <v>5</v>
      </c>
      <c r="P26" s="10" t="s">
        <v>21</v>
      </c>
    </row>
    <row r="27" spans="2:25" x14ac:dyDescent="0.25">
      <c r="B27" s="8" t="s">
        <v>31</v>
      </c>
      <c r="C27" s="4" t="s">
        <v>30</v>
      </c>
      <c r="D27" s="10">
        <v>0</v>
      </c>
      <c r="F27" s="11" t="s">
        <v>27</v>
      </c>
      <c r="G27" s="12">
        <f>IF(IF(D29=0,D26-((D26-50)*(C24+0*0.97)/100),D26-((D26-50)*(C24+0*0.97)/100))&lt;=50, 50,MIN(445,(IF(D29=0,D26-((D26-50)*(C24+0*0.97)/100),D26-((D26-50)*(C24+0*0.97)/100)))))</f>
        <v>257</v>
      </c>
      <c r="H27" s="12">
        <f>IF(IF(D29=0,D26-((D26-50)*(C24*1.03+0*0.97)/100),D26-((D26-50)*(C24*0.875*1.03+0*0.97)/100))&lt;=50, 50,MIN(445,(IF(D29=0,D26-((D26-50)*(C24*1.03+0*0.97)/100),D26-((D26-50)*(C24*0.875*1.03+0*0.97)/100)))))</f>
        <v>281.98374999999999</v>
      </c>
      <c r="I27" s="12">
        <f>IF(IF(D29=0,D26-((D26-50)*(C24+0)/100),D26-((D26-50)*(C24+0)/100))&lt;=50, 50,MIN(445,(IF(D29=0,D26-((D26-50)*(C24+0)/100),D26-((D26-50)*(C24+0)/100)))))</f>
        <v>257</v>
      </c>
      <c r="J27" s="13">
        <f>IF(IF(D29=0,D26-((D26-50)*(C24+0)/100),D26-((D26-50)*(C24*0.875+0)/100))&lt;=50, 50,MIN(445,(IF(D29=0,D26-((D26-50)*(C24+0)/100),D26-((D26-50)*(C24*0.875+0)/100)))))</f>
        <v>288.625</v>
      </c>
      <c r="L27" s="11" t="s">
        <v>27</v>
      </c>
      <c r="M27" s="12">
        <f>IF(IF(D30=0,D26-((D26-50)*(C24+0*0.97)/100),D26-((D26-50)*(C24+0*0.97)/100))&lt;=50, 50,MIN(445,(IF(D30=0,D26-((D26-50)*(C24+0*0.97)/100),D26-((D26-50)*(C24+0*0.97)/100)))))</f>
        <v>257</v>
      </c>
      <c r="N27" s="12">
        <f>IF(IF(D30=0,D26-((D26-50)*(C24*1.03+0*0.97)/100),D26-((D26-50)*(C24*0.875*1.03+0*0.97)/100))&lt;=50, 50,MIN(445,(IF(D30=0,D26-((D26-50)*(C24*1.03+0*0.97)/100),D26-((D26-50)*(C24*0.875*1.03+0*0.97)/100)))))</f>
        <v>249.41000000000003</v>
      </c>
      <c r="O27" s="12">
        <f>IF(IF(D30=0,D26-((D26-50)*(C24+0)/100),D26-((D26-50)*(C24+0)/100))&lt;=50, 50,MIN(445,(IF(D30=0,D26-((D26-50)*(C24+0)/100),D26-((D26-50)*(C24+0)/100)))))</f>
        <v>257</v>
      </c>
      <c r="P27" s="14">
        <f>IF(IF(D30=0,D26-((D26-50)*(C24+0)/100),D26-((D26-50)*(C24*0.875+0)/100))&lt;=50, 50,MIN(445,(IF(D30=0,D26-((D26-50)*(C24+0)/100),D26-((D26-50)*(C24*0.875+0)/100)))))</f>
        <v>257</v>
      </c>
    </row>
    <row r="28" spans="2:25" x14ac:dyDescent="0.25">
      <c r="B28" s="8"/>
      <c r="C28" s="4" t="s">
        <v>29</v>
      </c>
      <c r="D28" s="10">
        <v>0</v>
      </c>
      <c r="F28" s="11">
        <v>0.25</v>
      </c>
      <c r="G28" s="12">
        <f>IF(IF(D29=0,D26-((D26-50)*(C24+25*0.97)/100),D26-((D26-50)*(C24+20*0.97)/100))&lt;=50, 50,MIN(445,(IF(D29=0,D26-((D26-50)*(C24+25*0.97)/100),D26-((D26-50)*(C24+20*0.97)/100)))))</f>
        <v>167.76</v>
      </c>
      <c r="H28" s="12">
        <f>IF(IF(D29=0,D26-((D26-50)*(C24*1.03+25*0.97)/100),D26-((D26-50)*(C24*1.03*0.875+20*0.97)/100))&lt;=50, 50,MIN(445,(IF(D29=0,D26-((D26-50)*(C24*1.03+25*0.97)/100),D26-((D26-50)*(C24*0.875*1.03+20*0.97)/100)))))</f>
        <v>192.74374999999998</v>
      </c>
      <c r="I28" s="12">
        <f>IF(IF(D29=0,D26-((D26-50)*(C24+25)/100),D26-((D26-50)*(C24+20)/100))&lt;=50, 50,MIN(445,(IF(D29=0,D26-((D26-50)*(C24+25)/100),D26-((D26-50)*(C24+20)/100)))))</f>
        <v>165</v>
      </c>
      <c r="J28" s="12">
        <f>IF(IF(D29=0,D26-((D26-50)*(C24+25)/100),D26-((D26-50)*(C24*0.875+20)/100))&lt;=50, 50,MIN(445,(IF(D29=0,D26-((D26-50)*(C24+25)/100),D26-((D26-50)*(C24*0.875+20)/100)))))</f>
        <v>196.625</v>
      </c>
      <c r="L28" s="11">
        <v>0.25</v>
      </c>
      <c r="M28" s="12">
        <f>IF(IF(D30=0,D26-((D26-50)*(C24+25*0.97)/100),D26-((D26-50)*(C24+20*0.97)/100))&lt;=50, 50,MIN(445,(IF(D30=0,D26-((D26-50)*(C24+25*0.97)/100),D26-((D26-50)*(C24+20*0.97)/100)))))</f>
        <v>145.44999999999999</v>
      </c>
      <c r="N28" s="12">
        <f>IF(IF(D30=0,D26-((D26-50)*(C24*1.03+25*0.97)/100),D26-((D26-50)*(C24*1.03*0.875+20*0.97)/100))&lt;=50, 50,MIN(445,(IF(D30=0,D26-((D26-50)*(C24*1.03+25*0.97)/100),D26-((D26-50)*(C24*0.875*1.03+20*0.97)/100)))))</f>
        <v>137.86000000000001</v>
      </c>
      <c r="O28" s="12">
        <f>IF(IF(D30=0,D26-((D26-50)*(C24+25)/100),D26-((D26-50)*(C24+20)/100))&lt;=50, 50,MIN(445,(IF(D30=0,D26-((D26-50)*(C24+25)/100),D26-((D26-50)*(C24+20)/100)))))</f>
        <v>142</v>
      </c>
      <c r="P28" s="15">
        <f>IF(IF(D30=0,D26-((D26-50)*(C24+25)/100),D26-((D26-50)*(C24*0.875+20)/100))&lt;=50, 50,MIN(445,(IF(D30=0,D26-((D26-50)*(C24+25)/100),D26-((D26-50)*(C24*0.875+20)/100)))))</f>
        <v>142</v>
      </c>
    </row>
    <row r="29" spans="2:25" x14ac:dyDescent="0.25">
      <c r="B29" s="72" t="s">
        <v>18</v>
      </c>
      <c r="C29" s="80"/>
      <c r="D29" s="26">
        <v>1</v>
      </c>
      <c r="F29" s="11">
        <v>0.5</v>
      </c>
      <c r="G29" s="16">
        <f>IF(IF(D29=0,D26-((D26-50)*(C24+50*0.97)/100),D26-((D26-50)*(C24+40*0.97)/100))&lt;=50, 50, MIN(445,(IF(D29=0,D26-((D26-50)*(C24+50*0.97)/100),D26-((D26-50)*(C24+40*0.97)/100)))))</f>
        <v>78.519999999999982</v>
      </c>
      <c r="H29" s="16">
        <f>IF(IF(D29=0,D26-((D26-50)*(C24*1.03+50*0.97)/100),D26-((D26-50)*(C24*0.875*1.03+40*0.97)/100))&lt;=50, 50,MIN(445,(IF(D29=0,D26-((D26-50)*(C24*1.03+50*0.97)/100),D26-((D26-50)*(C24*0.875*1.03+40*0.97)/100)))))</f>
        <v>103.50375000000003</v>
      </c>
      <c r="I29" s="12">
        <f>IF(IF(D29=0,D26-((D26-50)*(C24+50)/100),D26-((D26-50)*(C24+40)/100))&lt;=50, 50,MIN(445,(IF(D29=0,D26-((D26-50)*(C24+50)/100),D26-((D26-50)*(C24+40)/100)))))</f>
        <v>73</v>
      </c>
      <c r="J29" s="12">
        <f>IF(IF(D29=0,D26-((D26-50)*(C24+50)/100),D26-((D26-50)*(C24*0.875+40)/100))&lt;=50, 50,MIN(445,(IF(D29=0,D26-((D26-50)*(C24+50)/100),D26-((D26-50)*(C24*0.875+40)/100)))))</f>
        <v>104.625</v>
      </c>
      <c r="L29" s="11">
        <v>0.5</v>
      </c>
      <c r="M29" s="16">
        <f>IF(IF(D30=0,D26-((D26-50)*(C24+50*0.97)/100),D26-((D26-50)*(C24+40*0.97)/100))&lt;=50, 50, MIN(445,(IF(D30=0,D26-((D26-50)*(C24+50*0.97)/100),D26-((D26-50)*(C24+40*0.97)/100)))))</f>
        <v>50</v>
      </c>
      <c r="N29" s="16">
        <f>IF(IF(D30=0,D26-((D26-50)*(C24*1.03+50*0.97)/100),D26-((D26-50)*(C24*0.875*1.03+40*0.97)/100))&lt;=50, 50,MIN(445,(IF(D30=0,D26-((D26-50)*(C24*1.03+50*0.97)/100),D26-((D26-50)*(C24*0.875*1.03+40*0.97)/100)))))</f>
        <v>50</v>
      </c>
      <c r="O29" s="12">
        <f>IF(IF(D30=0,D26-((D26-50)*(C24+50)/100),D26-((D26-50)*(C24+40)/100))&lt;=50, 50,MIN(445,(IF(D30=0,D26-((D26-50)*(C24+50)/100),D26-((D26-50)*(C24+40)/100)))))</f>
        <v>50</v>
      </c>
      <c r="P29" s="15">
        <f>IF(IF(D30=0,D26-((D26-50)*(C24+50)/100),D26-((D26-50)*(C24*0.875+40)/100))&lt;=50, 50,MIN(445,(IF(D30=0,D26-((D26-50)*(C24+50)/100),D26-((D26-50)*(C24*0.875+40)/100)))))</f>
        <v>50</v>
      </c>
    </row>
    <row r="30" spans="2:25" ht="15" customHeight="1" x14ac:dyDescent="0.25">
      <c r="B30" s="73" t="s">
        <v>19</v>
      </c>
      <c r="C30" s="74"/>
      <c r="D30" s="27">
        <v>0</v>
      </c>
      <c r="F30" s="11">
        <v>0.75</v>
      </c>
      <c r="G30" s="12">
        <f>IF(IF(D29=0,D26-((D26-50)*(C24+75*0.97)/100),D26-((D26-50)*(C24+60*0.97)/100))&lt;=50, 50, MIN(445,(IF(D29=0,D26-((D26-50)*(C24+75*0.97)/100),D26-((D26-50)*(C24+60*0.97)/100)))))</f>
        <v>50</v>
      </c>
      <c r="H30" s="12">
        <f>IF(IF(D29=0,D26-((D26-50)*(C24*1.03+75*0.97)/100),D26-((D26-50)*(C24*0.875*1.03+60*0.97)/100))&lt;=50, 50,MIN(445,(IF(D29=0,D26-((D26-50)*(C24*1.03+75*0.97)/100),D26-((D26-50)*(C24*0.875*1.03+60*0.97)/100)))))</f>
        <v>50</v>
      </c>
      <c r="I30" s="12">
        <f>IF(IF(D29=0,D26-((D26-50)*(C24+75)/100),D26-((D26-50)*(C24+60)/100))&lt;=50, 50,MIN(445,(IF(D29=0,D26-((D26-50)*(C24+75)/100),D26-((D26-50)*(C24+60)/100)))))</f>
        <v>50</v>
      </c>
      <c r="J30" s="12">
        <f>IF(IF(D29=0,D26-((D26-50)*(C24+75)/100),D26-((D26-50)*(C24*0.875+60)/100))&lt;=50, 50,MIN(445,(IF(D29=0,D26-((D26-50)*(C24+75)/100),D26-((D26-50)*(C24*0.875+60)/100)))))</f>
        <v>50</v>
      </c>
      <c r="L30" s="11">
        <v>0.75</v>
      </c>
      <c r="M30" s="12">
        <f>IF(IF(D30=0,D26-((D26-50)*(C24+75*0.97)/100),D26-((D26-50)*(C24+60*0.97)/100))&lt;=50, 50, MIN(445,(IF(D30=0,D26-((D26-50)*(C24+75*0.97)/100),D26-((D26-50)*(C24+60*0.97)/100)))))</f>
        <v>50</v>
      </c>
      <c r="N30" s="12">
        <f>IF(IF(D30=0,D26-((D26-50)*(C24*1.03+75*0.97)/100),D26-((D26-50)*(C24*0.875*1.03+60*0.97)/100))&lt;=50, 50,MIN(445,(IF(D30=0,D26-((D26-50)*(C24*1.03+75*0.97)/100),D26-((D26-50)*(C24*0.875*1.03+60*0.97)/100)))))</f>
        <v>50</v>
      </c>
      <c r="O30" s="12">
        <f>IF(IF(D30=0,D26-((D26-50)*(C24+75)/100),D26-((D26-50)*(C24+60)/100))&lt;=50, 50,MIN(445,(IF(D30=0,D26-((D26-50)*(C24+75)/100),D26-((D26-50)*(C24+60)/100)))))</f>
        <v>50</v>
      </c>
      <c r="P30" s="15">
        <f>IF(IF(D30=0,D26-((D26-50)*(C24+75)/100),D26-((D26-50)*(C24*0.875+60)/100))&lt;=50, 50,MIN(445,(IF(D30=0,D26-((D26-50)*(C24+75)/100),D26-((D26-50)*(C24*0.875+60)/100)))))</f>
        <v>50</v>
      </c>
    </row>
    <row r="31" spans="2:25" ht="15" customHeight="1" x14ac:dyDescent="0.25">
      <c r="B31" s="17"/>
      <c r="F31" s="11" t="s">
        <v>26</v>
      </c>
      <c r="G31" s="16">
        <f>IF(IF(D29=0,D26-((D26-50)*(C24+80*0.97)/100),D26-((D26-50)*(C24+64*0.97)/100))&lt;=50, 50, MIN(445,(IF(D29=0,D26-((D26-50)*(C24+80*0.97)/100),D26-((D26-50)*(C24+64*0.97)/100)))))</f>
        <v>50</v>
      </c>
      <c r="H31" s="16">
        <f>IF(IF(D29=0,D26-((D26-50)*(C24*1.03+80*0.97)/100),D26-((D26-50)*(C24*0.875*1.03+64*0.97)/100))&lt;=50, 50,MIN(445,(IF(D29=0,D26-((D26-50)*(C24*1.03+80*0.97)/100),D26-((D26-50)*(C24*0.875*1.03+64*0.97)/100)))))</f>
        <v>50</v>
      </c>
      <c r="I31" s="12">
        <f>IF(IF(D29=0,D26-((D26-50)*(C24+80)/100),D26-((D26-50)*(C24+64)/100))&lt;=50, 50,MIN(445,(IF(D29=0,D26-((D26-50)*(C24+80)/100),D26-((D26-50)*(C24+64)/100)))))</f>
        <v>50</v>
      </c>
      <c r="J31" s="12">
        <f>IF(IF(D29=0,D26-((D26-50)*(C24+80)/100),D26-((D26-50)*(C24*0.875+64)/100))&lt;=50, 50,MIN(445,(IF(D29=0,D26-((D26-50)*(C24+80)/100),D26-((D26-50)*(C24*0.875+64)/100)))))</f>
        <v>50</v>
      </c>
      <c r="L31" s="11" t="s">
        <v>26</v>
      </c>
      <c r="M31" s="16">
        <f>IF(IF(D30=0,D26-((D26-50)*(C24+80*0.97)/100),D26-((D26-50)*(C24+64*0.97)/100))&lt;=50, 50, MIN(445,(IF(D30=0,D26-((D26-50)*(C24+80*0.97)/100),D26-((D26-50)*(C24+64*0.97)/100)))))</f>
        <v>50</v>
      </c>
      <c r="N31" s="16">
        <f>IF(IF(D30=0,D26-((D26-50)*(C24*1.03+80*0.97)/100),D26-((D26-50)*(C24*0.875*1.03+64*0.97)/100))&lt;=50, 50,MIN(445,(IF(D30=0,D26-((D26-50)*(C24*1.03+80*0.97)/100),D26-((D26-50)*(C24*0.875*1.03+64*0.97)/100)))))</f>
        <v>50</v>
      </c>
      <c r="O31" s="12">
        <f>IF(IF(D30=0,D26-((D26-50)*(C24+80)/100),D26-((D26-50)*(C24+64)/100))&lt;=50, 50,MIN(445,(IF(D30=0,D26-((D26-50)*(C24+80)/100),D26-((D26-50)*(C24+64)/100)))))</f>
        <v>50</v>
      </c>
      <c r="P31" s="15">
        <f>IF(IF(D30=0,D26-((D26-50)*(C24+80)/100),D26-((D26-50)*(C24*0.875+64)/100))&lt;=50, 50,MIN(445,(IF(D30=0,D26-((D26-50)*(C24+80)/100),D26-((D26-50)*(C24*0.875+64)/100)))))</f>
        <v>50</v>
      </c>
    </row>
    <row r="32" spans="2:25" x14ac:dyDescent="0.25">
      <c r="B32" s="17"/>
      <c r="P32" s="18"/>
    </row>
    <row r="33" spans="2:26" ht="15" customHeight="1" x14ac:dyDescent="0.25">
      <c r="B33" s="17"/>
      <c r="G33" s="77" t="s">
        <v>9</v>
      </c>
      <c r="H33" s="77"/>
      <c r="I33" s="77"/>
      <c r="J33" s="77"/>
      <c r="M33" s="77" t="s">
        <v>9</v>
      </c>
      <c r="N33" s="77"/>
      <c r="O33" s="77"/>
      <c r="P33" s="78"/>
    </row>
    <row r="34" spans="2:26" x14ac:dyDescent="0.25">
      <c r="B34" s="17"/>
      <c r="G34" s="70" t="s">
        <v>46</v>
      </c>
      <c r="H34" s="70"/>
      <c r="I34" s="70" t="s">
        <v>20</v>
      </c>
      <c r="J34" s="70"/>
      <c r="M34" s="70" t="s">
        <v>46</v>
      </c>
      <c r="N34" s="70"/>
      <c r="O34" s="70" t="s">
        <v>20</v>
      </c>
      <c r="P34" s="79"/>
    </row>
    <row r="35" spans="2:26" x14ac:dyDescent="0.25">
      <c r="B35" s="17"/>
      <c r="F35" s="2" t="s">
        <v>4</v>
      </c>
      <c r="G35" s="2" t="s">
        <v>5</v>
      </c>
      <c r="H35" s="2" t="s">
        <v>21</v>
      </c>
      <c r="I35" s="2" t="s">
        <v>5</v>
      </c>
      <c r="J35" s="2" t="s">
        <v>21</v>
      </c>
      <c r="L35" s="2" t="s">
        <v>4</v>
      </c>
      <c r="M35" s="2" t="s">
        <v>5</v>
      </c>
      <c r="N35" s="2" t="s">
        <v>6</v>
      </c>
      <c r="O35" s="2" t="s">
        <v>5</v>
      </c>
      <c r="P35" s="10" t="s">
        <v>6</v>
      </c>
    </row>
    <row r="36" spans="2:26" ht="15.75" thickBot="1" x14ac:dyDescent="0.3">
      <c r="B36" s="17"/>
      <c r="F36" s="11" t="s">
        <v>27</v>
      </c>
      <c r="G36" s="16">
        <f>_xlfn.LET(_xlpm.CamoBSI, C25/C24*IF(D27=1,50, IF(D28=1, 25,0)), MIN(445,(IF(IF(D29=0,D26-((D26-50)*(C25+0.97*MIN(80,(_xlpm.CamoBSI+0)))/100),D26-((D26-50)*(C25+0.97*MIN(64,(_xlpm.CamoBSI*0.8+0)))/100))&lt;=50, 50,IF(D29=0,D26-((D26-50)*(C25+0.97*MIN(80,(_xlpm.CamoBSI+0)))/100),D26-((D26-50)*(C25+0.97*MIN(64,(_xlpm.CamoBSI*0.8+0)))/100))))))</f>
        <v>445</v>
      </c>
      <c r="H36" s="12">
        <f>_xlfn.LET(_xlpm.CamoBSI, C25/C24*IF(D27=1,50, IF(D28=1, 25,0)), MIN(445,(MIN(445,(IF(IF(D29=0,D26-((D26-50)*(C25*1.03+0.97*MIN(80,(_xlpm.CamoBSI+0)))/100),D26-((D26-50)*(C25*1.03*0.875+0.97*MIN(64,(_xlpm.CamoBSI*0.8+0)))/100))&lt;=50, 50,IF(D29=0,D26-((D26-50)*(C25*1.03+0.97*MIN(80,(_xlpm.CamoBSI+0)))/100),D26-((D26-50)*(C25*1.03*0.875+0.97*MIN(64,(_xlpm.CamoBSI*0.8+0)))/100))))))))</f>
        <v>445</v>
      </c>
      <c r="I36" s="12">
        <f>_xlfn.LET(_xlpm.CamoBSI, C25/C24*IF(D27=1,50, IF(D28=1, 25,0)), MIN(445,(IF(IF(D29=0,D26-((D26-50)*(C25+MIN(80,(_xlpm.CamoBSI+0)))/100),D26-((D26-50)*(C25+MIN(64,(_xlpm.CamoBSI*0.8+0)))/100))&lt;=50, 50,IF(D29=0,D26-((D26-50)*(C25+MIN(80,(_xlpm.CamoBSI+0)))/100),D26-((D26-50)*(C25+MIN(64,(_xlpm.CamoBSI*0.8+0)))/100))))))</f>
        <v>445</v>
      </c>
      <c r="J36" s="12">
        <f>_xlfn.LET(_xlpm.CamoBSI, C25/C24*IF(D27=1,50, IF(D28=1, 25,0)), MIN(445,(IF(IF(D29=0,D26-((D26-50)*(C25+MIN(80,(_xlpm.CamoBSI+0)))/100),D26-((D26-50)*(C25*0.875+MIN(64,(_xlpm.CamoBSI*0.8+0)))/100))&lt;=50, 50,IF(D29=0,D26-((D26-50)*(C25+MIN(80,(_xlpm.CamoBSI+0)))/100),D26-((D26-50)*(C25*0.875+MIN(64,(_xlpm.CamoBSI*0.8+0)))/100))))))</f>
        <v>445</v>
      </c>
      <c r="L36" s="11" t="s">
        <v>27</v>
      </c>
      <c r="M36" s="16">
        <f>_xlfn.LET(_xlpm.CamoBSI, C25/C24*IF(D27=1,50, IF(D28=1, 25,0)), MIN(445,(IF(IF(D30=0,D26-((D26-50)*(C25+0.97*MIN(80,(_xlpm.CamoBSI+0)))/100),D26-((D26-50)*(C25+0.97*MIN(64,(_xlpm.CamoBSI*0.8+0)))/100))&lt;=50, 50,IF(D30=0,D26-((D26-50)*(C25+0.97*MIN(80,(_xlpm.CamoBSI+0)))/100),D26-((D26-50)*(C25+0.97*MIN(64,(_xlpm.CamoBSI*0.8+0)))/100))))))</f>
        <v>445</v>
      </c>
      <c r="N36" s="12">
        <f>_xlfn.LET(_xlpm.CamoBSI, C25/C24*IF(D27=1,50, IF(D28=1, 25,0)), MIN(445,(IF(IF(D30=0,D26-((D26-50)*(C25*1.03+0.97*MIN(80,(_xlpm.CamoBSI+0)))/100),D26-((D26-50)*(C25*1.03*0.875+0.97*MIN(64,(_xlpm.CamoBSI*0.8+0)))/100))&lt;=50, 50,IF(D30=0,D26-((D26-50)*(C25*1.03+0.97*MIN(80,(_xlpm.CamoBSI+0)))/100),D26-((D26-50)*(C25*1.03*0.875+0.97*MIN(64,(_xlpm.CamoBSI*0.8+0)))/100))))))</f>
        <v>445</v>
      </c>
      <c r="O36" s="12">
        <f>_xlfn.LET(_xlpm.CamoBSI, C25/C24*IF(D27=1,50, IF(D28=1, 25,0)), MIN(445,(IF(IF(D30=0,D26-((D26-50)*(C25+MIN(80,(_xlpm.CamoBSI+0)))/100),D26-((D26-50)*(C25+MIN(64,(_xlpm.CamoBSI*0.8+0)))/100))&lt;=50, 50,IF(D30=0,D26-((D26-50)*(C25+MIN(80,(_xlpm.CamoBSI+0)))/100),D26-((D26-50)*(C25+MIN(64,(_xlpm.CamoBSI*0.8+0)))/100))))))</f>
        <v>445</v>
      </c>
      <c r="P36" s="15">
        <f>_xlfn.LET(_xlpm.CamoBSI, C25/C24*IF(D27=1,50, IF(D28=1, 25,0)), MIN(445,(IF(IF(D30=0,D26-((D26-50)*(C25+MIN(80,(_xlpm.CamoBSI+0)))/100),D26-((D26-50)*(C25*0.875+MIN(64,(_xlpm.CamoBSI*0.8+0)))/100))&lt;=50, 50,IF(D30=0,D26-((D26-50)*(C25+MIN(80,(_xlpm.CamoBSI+0)))/100),D26-((D26-50)*(C25*0.875+MIN(64,(_xlpm.CamoBSI*0.8+0)))/100))))))</f>
        <v>445</v>
      </c>
    </row>
    <row r="37" spans="2:26" ht="15" customHeight="1" x14ac:dyDescent="0.25">
      <c r="B37" s="17"/>
      <c r="F37" s="11">
        <v>0.25</v>
      </c>
      <c r="G37" s="12">
        <f>_xlfn.LET(_xlpm.CamoBSI, C25/C24*IF(D27=1,50, IF(D28=1, 25,0)), MIN(445,(IF(IF(D29=0,D26-((D26-50)*(C25+0.97*MIN(80,(_xlpm.CamoBSI+25)))/100),D26-((D26-50)*(C25+0.97*MIN(64,(_xlpm.CamoBSI*0.8+20)))/100))&lt;=50, 50,IF(D29=0,D26-((D26-50)*(C25+0.97*MIN(80,(_xlpm.CamoBSI+25)))/100),D26-((D26-50)*(C25+0.97*MIN(64,(_xlpm.CamoBSI*0.8+20)))/100))))))</f>
        <v>411.56</v>
      </c>
      <c r="H37" s="12">
        <f>_xlfn.LET(_xlpm.CamoBSI, C25/C24*IF(D27=1,50, IF(D28=1, 25,0)), MIN(445,(IF(IF(D29=0,D26-((D26-50)*(C25*1.03+0.97*MIN(80,(_xlpm.CamoBSI+25)))/100),D26-((D26-50)*(C25*1.03*0.875+0.97*MIN(64,(_xlpm.CamoBSI*0.8+20)))/100))&lt;=50, 50,IF(D29=0,D26-((D26-50)*(C25*1.03+0.97*MIN(80,(_xlpm.CamoBSI+25)))/100),D26-((D26-50)*(C25*1.03*0.875+0.97*MIN(64,(_xlpm.CamoBSI*0.8+20)))/100))))))</f>
        <v>412.46850000000001</v>
      </c>
      <c r="I37" s="12">
        <f>_xlfn.LET(_xlpm.CamoBSI, C25/C24*IF(D27=1,50, IF(D28=1, 25,0)), MIN(445,(IF(IF(D29=0,D26-((D26-50)*(C25+MIN(80,(_xlpm.CamoBSI+25)))/100),D26-((D26-50)*(C25+MIN(64,(_xlpm.CamoBSI*0.8+20)))/100))&lt;=50, 50,IF(D29=0,D26-((D26-50)*(C25+MIN(80,(_xlpm.CamoBSI+25)))/100),D26-((D26-50)*(C25+MIN(64,(_xlpm.CamoBSI*0.8+20)))/100))))))</f>
        <v>408.8</v>
      </c>
      <c r="J37" s="12">
        <f>_xlfn.LET(_xlpm.CamoBSI, C25/C24*IF(D27=1,50, IF(D28=1, 25,0)), MIN(445,(IF(IF(D29=0,D26-((D26-50)*(C25+MIN(80,(_xlpm.CamoBSI+25)))/100),D26-((D26-50)*(C25*0.875+MIN(64,(_xlpm.CamoBSI*0.8+20)))/100))&lt;=50, 50,IF(D29=0,D26-((D26-50)*(C25+MIN(80,(_xlpm.CamoBSI+25)))/100),D26-((D26-50)*(C25*0.875+MIN(64,(_xlpm.CamoBSI*0.8+20)))/100))))))</f>
        <v>409.95</v>
      </c>
      <c r="L37" s="11">
        <v>0.25</v>
      </c>
      <c r="M37" s="12">
        <f>_xlfn.LET(_xlpm.CamoBSI, C25/C24*IF(D27=1,50, IF(D28=1, 25,0)), MIN(445,(IF(IF(D30=0,D26-((D26-50)*(C25+0.97*MIN(80,(_xlpm.CamoBSI+25)))/100),D26-((D26-50)*(C25+0.97*MIN(64,(_xlpm.CamoBSI*0.8+20)))/100))&lt;=50, 50,IF(D30=0,D26-((D26-50)*(C25+0.97*MIN(80,(_xlpm.CamoBSI+25)))/100),D26-((D26-50)*(C25+0.97*MIN(64,(_xlpm.CamoBSI*0.8+20)))/100))))))</f>
        <v>389.25</v>
      </c>
      <c r="N37" s="12">
        <f>_xlfn.LET(_xlpm.CamoBSI, C25/C24*IF(D27=1,50, IF(D28=1, 25,0)), MIN(445,(IF(IF(D30=0,D26-((D26-50)*(C25*1.03+0.97*MIN(80,(_xlpm.CamoBSI+25)))/100),D26-((D26-50)*(C25*1.03*0.875+0.97*MIN(64,(_xlpm.CamoBSI*0.8+20)))/100))&lt;=50, 50,IF(D30=0,D26-((D26-50)*(C25*1.03+0.97*MIN(80,(_xlpm.CamoBSI+25)))/100),D26-((D26-50)*(C25*1.03*0.875+0.97*MIN(64,(_xlpm.CamoBSI*0.8+20)))/100))))))</f>
        <v>388.97400000000005</v>
      </c>
      <c r="O37" s="12">
        <f>_xlfn.LET(_xlpm.CamoBSI, C25/C24*IF(D27=1,50, IF(D28=1, 25,0)), MIN(445,(IF(IF(D30=0,D26-((D26-50)*(C25+MIN(80,(_xlpm.CamoBSI+25)))/100),D26-((D26-50)*(C25+MIN(64,(_xlpm.CamoBSI*0.8+20)))/100))&lt;=50, 50,IF(D30=0,D26-((D26-50)*(C25+MIN(80,(_xlpm.CamoBSI+25)))/100),D26-((D26-50)*(C25+MIN(64,(_xlpm.CamoBSI*0.8+20)))/100))))))</f>
        <v>385.8</v>
      </c>
      <c r="P37" s="15">
        <f>_xlfn.LET(_xlpm.CamoBSI, C25/C24*IF(D27=1,50, IF(D28=1, 25,0)), MIN(445,(IF(IF(D30=0,D26-((D26-50)*(C25+MIN(80,(_xlpm.CamoBSI+25)))/100),D26-((D26-50)*(C25*0.875+MIN(64,(_xlpm.CamoBSI*0.8+20)))/100))&lt;=50, 50,IF(D30=0,D26-((D26-50)*(C25+MIN(80,(_xlpm.CamoBSI+25)))/100),D26-((D26-50)*(C25*0.875+MIN(64,(_xlpm.CamoBSI*0.8+20)))/100))))))</f>
        <v>385.8</v>
      </c>
      <c r="R37" s="37" t="s">
        <v>42</v>
      </c>
      <c r="S37" s="38"/>
      <c r="T37" s="38"/>
      <c r="U37" s="38"/>
      <c r="V37" s="38"/>
      <c r="W37" s="38"/>
      <c r="X37" s="38"/>
      <c r="Y37" s="39"/>
      <c r="Z37" s="32"/>
    </row>
    <row r="38" spans="2:26" x14ac:dyDescent="0.25">
      <c r="B38" s="17"/>
      <c r="F38" s="11">
        <v>0.5</v>
      </c>
      <c r="G38" s="16">
        <f>_xlfn.LET(_xlpm.CamoBSI, C25/C24*IF(D27=1,50, IF(D28=1, 25,0)), MIN(445,(IF(IF(D29=0,D26-((D26-50)*(C25+0.97*MIN(80,(_xlpm.CamoBSI+50)))/100),D26-((D26-50)*(C25+0.97*MIN(64,(_xlpm.CamoBSI*0.8+40)))/100))&lt;=50, 50,IF(D29=0,D26-((D26-50)*(C25+0.97*MIN(80,(_xlpm.CamoBSI+50)))/100),D26-((D26-50)*(C25+0.97*MIN(64,(_xlpm.CamoBSI*0.8+40)))/100))))))</f>
        <v>322.32</v>
      </c>
      <c r="H38" s="12">
        <f>_xlfn.LET(_xlpm.CamoBSI, C25/C24*IF(D27=1,50, IF(D28=1, 25,0)), MIN(445,(IF(IF(D29=0,D26-((D26-50)*(C25*1.03+0.97*MIN(80,(_xlpm.CamoBSI+50)))/100),D26-((D26-50)*(C25*1.03*0.875+0.97*MIN(64,(_xlpm.CamoBSI*0.8+40)))/100))&lt;=50, 50,IF(D29=0,D26-((D26-50)*(C25*1.03+0.97*MIN(80,(_xlpm.CamoBSI+50)))/100),D26-((D26-50)*(C25*1.03*0.875+0.97*MIN(64,(_xlpm.CamoBSI*0.8+40)))/100))))))</f>
        <v>323.22850000000005</v>
      </c>
      <c r="I38" s="12">
        <f>_xlfn.LET(_xlpm.CamoBSI, C25/C24*IF(D27=1,50, IF(D28=1, 25,0)), MIN(445,(IF(IF(D29=0,D26-((D26-50)*(C25+MIN(80,(_xlpm.CamoBSI+50)))/100),D26-((D26-50)*(C25+MIN(64,(_xlpm.CamoBSI*0.8+40)))/100))&lt;=50, 50,IF(D29=0,D26-((D26-50)*(C25+MIN(80,(_xlpm.CamoBSI+50)))/100),D26-((D26-50)*(C25+MIN(64,(_xlpm.CamoBSI*0.8+40)))/100))))))</f>
        <v>316.8</v>
      </c>
      <c r="J38" s="12">
        <f>_xlfn.LET(_xlpm.CamoBSI, C25/C24*IF(D27=1,50, IF(D28=1, 25,0)), MIN(445,(IF(IF(D29=0,D26-((D26-50)*(C25+MIN(80,(_xlpm.CamoBSI+50)))/100),D26-((D26-50)*(C25*0.875+MIN(64,(_xlpm.CamoBSI*0.8+40)))/100))&lt;=50, 50,IF(D29=0,D26-((D26-50)*(C25+MIN(80,(_xlpm.CamoBSI+50)))/100),D26-((D26-50)*(C25*0.875+MIN(64,(_xlpm.CamoBSI*0.8+40)))/100))))))</f>
        <v>317.95</v>
      </c>
      <c r="L38" s="11">
        <v>0.5</v>
      </c>
      <c r="M38" s="16">
        <f>_xlfn.LET(_xlpm.CamoBSI, C25/C24*IF(D27=1,50, IF(D28=1, 25,0)), MIN(445,(IF(IF(D30=0,D26-((D26-50)*(C25+0.97*MIN(80,(_xlpm.CamoBSI+50)))/100),D26-((D26-50)*(C25+0.97*MIN(64,(_xlpm.CamoBSI*0.8+40)))/100))&lt;=50, 50,IF(D30=0,D26-((D26-50)*(C25+0.97*MIN(80,(_xlpm.CamoBSI+50)))/100),D26-((D26-50)*(C25+0.97*MIN(64,(_xlpm.CamoBSI*0.8+40)))/100))))))</f>
        <v>277.7</v>
      </c>
      <c r="N38" s="12">
        <f>_xlfn.LET(_xlpm.CamoBSI, C25/C24*IF(D27=1,50, IF(D28=1, 25,0)), MIN(445,(IF(IF(D30=0,D26-((D26-50)*(C25*1.03+0.97*MIN(80,(_xlpm.CamoBSI+50)))/100),D26-((D26-50)*(C25*1.03*0.875+0.97*MIN(64,(_xlpm.CamoBSI*0.8+40)))/100))&lt;=50, 50,IF(D30=0,D26-((D26-50)*(C25*1.03+0.97*MIN(80,(_xlpm.CamoBSI+50)))/100),D26-((D26-50)*(C25*1.03*0.875+0.97*MIN(64,(_xlpm.CamoBSI*0.8+40)))/100))))))</f>
        <v>277.42399999999998</v>
      </c>
      <c r="O38" s="12">
        <f>_xlfn.LET(_xlpm.CamoBSI, C25/C24*IF(D27=1,50, IF(D28=1, 25,0)), MIN(445,(IF(IF(D30=0,D26-((D26-50)*(C25+MIN(80,(_xlpm.CamoBSI+50)))/100),D26-((D26-50)*(C25+MIN(64,(_xlpm.CamoBSI*0.8+40)))/100))&lt;=50, 50,IF(D30=0,D26-((D26-50)*(C25+MIN(80,(_xlpm.CamoBSI+50)))/100),D26-((D26-50)*(C25+MIN(64,(_xlpm.CamoBSI*0.8+40)))/100))))))</f>
        <v>270.8</v>
      </c>
      <c r="P38" s="15">
        <f>_xlfn.LET(_xlpm.CamoBSI, C25/C24*IF(D27=1,50, IF(D28=1, 25,0)), MIN(445,(IF(IF(D30=0,D26-((D26-50)*(C25+MIN(80,(_xlpm.CamoBSI+50)))/100),D26-((D26-50)*(C25*0.875+MIN(64,(_xlpm.CamoBSI*0.8+40)))/100))&lt;=50, 50,IF(D30=0,D26-((D26-50)*(C25+MIN(80,(_xlpm.CamoBSI+50)))/100),D26-((D26-50)*(C25*0.875+MIN(64,(_xlpm.CamoBSI*0.8+40)))/100))))))</f>
        <v>270.8</v>
      </c>
      <c r="R38" s="40"/>
      <c r="S38" s="41"/>
      <c r="T38" s="41"/>
      <c r="U38" s="41"/>
      <c r="V38" s="41"/>
      <c r="W38" s="41"/>
      <c r="X38" s="41"/>
      <c r="Y38" s="42"/>
      <c r="Z38" s="32"/>
    </row>
    <row r="39" spans="2:26" x14ac:dyDescent="0.25">
      <c r="B39" s="17"/>
      <c r="F39" s="11">
        <v>0.75</v>
      </c>
      <c r="G39" s="12">
        <f>_xlfn.LET(_xlpm.CamoBSI, C25/C24*IF(D27=1,50, IF(D28=1, 25,0)), MIN(445,(IF(IF(D29=0,D26-((D26-50)*(C25+0.97*MIN(80,(_xlpm.CamoBSI+75)))/100),D26-((D26-50)*(C25+0.97*MIN(64,(_xlpm.CamoBSI*0.8+60)))/100))&lt;=50, 50,IF(D29=0,D26-((D26-50)*(C25+0.97*MIN(80,(_xlpm.CamoBSI+75)))/100),D26-((D26-50)*(C25+0.97*MIN(64,(_xlpm.CamoBSI*0.8+60)))/100))))))</f>
        <v>233.08000000000004</v>
      </c>
      <c r="H39" s="12">
        <f>_xlfn.LET(_xlpm.CamoBSI, C25/C24*IF(D27=1,50, IF(D28=1, 25,0)), MIN(445,(IF(IF(D29=0,D26-((D26-50)*(C25*1.03+0.97*MIN(80,(_xlpm.CamoBSI+75)))/100),D26-((D26-50)*(C25*1.03*0.875+0.97*MIN(64,(_xlpm.CamoBSI*0.8+60)))/100))&lt;=50, 50,IF(D29=0,D26-((D26-50)*(C25*1.03+0.97*MIN(80,(_xlpm.CamoBSI+75)))/100),D26-((D26-50)*(C25*1.03*0.875+0.97*MIN(64,(_xlpm.CamoBSI*0.8+60)))/100))))))</f>
        <v>233.98850000000004</v>
      </c>
      <c r="I39" s="12">
        <f>_xlfn.LET(_xlpm.CamoBSI, C25/C24*IF(D27=1,50, IF(D28=1, 25,0)), MIN(445,(IF(IF(D29=0,D26-((D26-50)*(C25+MIN(80,(_xlpm.CamoBSI+75)))/100),D26-((D26-50)*(C25+MIN(64,(_xlpm.CamoBSI*0.8+60)))/100))&lt;=50, 50,IF(D29=0,D26-((D26-50)*(C25+MIN(80,(_xlpm.CamoBSI+75)))/100),D26-((D26-50)*(C25+MIN(64,(_xlpm.CamoBSI*0.8+60)))/100))))))</f>
        <v>224.8</v>
      </c>
      <c r="J39" s="12">
        <f>_xlfn.LET(_xlpm.CamoBSI, C25/C24*IF(D27=1,50, IF(D28=1, 25,0)), MIN(445,(IF(IF(D29=0,D26-((D26-50)*(C25+MIN(80,(_xlpm.CamoBSI+75)))/100),D26-((D26-50)*(C25*0.875+MIN(64,(_xlpm.CamoBSI*0.8+60)))/100))&lt;=50, 50,IF(D29=0,D26-((D26-50)*(C25+MIN(80,(_xlpm.CamoBSI+75)))/100),D26-((D26-50)*(C25*0.875+MIN(64,(_xlpm.CamoBSI*0.8+60)))/100))))))</f>
        <v>225.95</v>
      </c>
      <c r="L39" s="11">
        <v>0.75</v>
      </c>
      <c r="M39" s="12">
        <f>_xlfn.LET(_xlpm.CamoBSI, C25/C24*IF(D27=1,50, IF(D28=1, 25,0)), MIN(445,(IF(IF(D30=0,D26-((D26-50)*(C25+0.97*MIN(80,(_xlpm.CamoBSI+75)))/100),D26-((D26-50)*(C25+0.97*MIN(64,(_xlpm.CamoBSI*0.8+60)))/100))&lt;=50, 50,IF(D30=0,D26-((D26-50)*(C25+0.97*MIN(80,(_xlpm.CamoBSI+75)))/100),D26-((D26-50)*(C25+0.97*MIN(64,(_xlpm.CamoBSI*0.8+60)))/100))))))</f>
        <v>166.14999999999998</v>
      </c>
      <c r="N39" s="12">
        <f>_xlfn.LET(_xlpm.CamoBSI, C25/C24*IF(D27=1,50, IF(D28=1, 25,0)), MIN(445,(IF(IF(D30=0,D26-((D26-50)*(C25*1.03+0.97*MIN(80,(_xlpm.CamoBSI+75)))/100),D26-((D26-50)*(C25*1.03*0.875+0.97*MIN(64,(_xlpm.CamoBSI*0.8+60)))/100))&lt;=50, 50,IF(D30=0,D26-((D26-50)*(C25*1.03+0.97*MIN(80,(_xlpm.CamoBSI+75)))/100),D26-((D26-50)*(C25*1.03*0.875+0.97*MIN(64,(_xlpm.CamoBSI*0.8+60)))/100))))))</f>
        <v>165.87400000000002</v>
      </c>
      <c r="O39" s="12">
        <f>_xlfn.LET(_xlpm.CamoBSI, C25/C24*IF(D27=1,50, IF(D28=1, 25,0)), MIN(445,(IF(IF(D30=0,D26-((D26-50)*(C25+MIN(80,(_xlpm.CamoBSI+75)))/100),D26-((D26-50)*(C25+MIN(64,(_xlpm.CamoBSI*0.8+60)))/100))&lt;=50, 50,IF(D30=0,D26-((D26-50)*(C25+MIN(80,(_xlpm.CamoBSI+75)))/100),D26-((D26-50)*(C25+MIN(64,(_xlpm.CamoBSI*0.8+60)))/100))))))</f>
        <v>155.80000000000001</v>
      </c>
      <c r="P39" s="15">
        <f>_xlfn.LET(_xlpm.CamoBSI, C25/C24*IF(D27=1,50, IF(D28=1, 25,0)), MIN(445,(IF(IF(D30=0,D26-((D26-50)*(C25+MIN(80,(_xlpm.CamoBSI+75)))/100),D26-((D26-50)*(C25*0.875+MIN(64,(_xlpm.CamoBSI*0.8+60)))/100))&lt;=50, 50,IF(D30=0,D26-((D26-50)*(C25+MIN(80,(_xlpm.CamoBSI+75)))/100),D26-((D26-50)*(C25*0.875+MIN(64,(_xlpm.CamoBSI*0.8+60)))/100))))))</f>
        <v>155.80000000000001</v>
      </c>
      <c r="Q39" s="3"/>
      <c r="R39" s="40"/>
      <c r="S39" s="41"/>
      <c r="T39" s="41"/>
      <c r="U39" s="41"/>
      <c r="V39" s="41"/>
      <c r="W39" s="41"/>
      <c r="X39" s="41"/>
      <c r="Y39" s="42"/>
      <c r="Z39" s="32"/>
    </row>
    <row r="40" spans="2:26" ht="15.75" thickBot="1" x14ac:dyDescent="0.3">
      <c r="B40" s="19"/>
      <c r="C40" s="20"/>
      <c r="D40" s="20"/>
      <c r="E40" s="20"/>
      <c r="F40" s="21" t="s">
        <v>26</v>
      </c>
      <c r="G40" s="22">
        <f>_xlfn.LET(_xlpm.CamoBSI, C25/C24*IF(D27=1,50, IF(D28=1, 25,0)), MIN(445,(IF(IF(D29=0,D26-((D26-50)*(C25+0.97*MIN(80,(_xlpm.CamoBSI+80)))/100),D26-((D26-50)*(C25+0.97*MIN(64,(_xlpm.CamoBSI*0.8+64)))/100))&lt;=50, 50,IF(D29=0,D26-((D26-50)*(C25+0.97*MIN(80,(_xlpm.CamoBSI+80)))/100),D26-((D26-50)*(C25+0.97*MIN(64,(_xlpm.CamoBSI*0.8+64)))/100))))))</f>
        <v>215.23200000000003</v>
      </c>
      <c r="H40" s="23">
        <f>_xlfn.LET(_xlpm.CamoBSI, C25/C24*IF(D27=1,50, IF(D28=1, 25,0)), MIN(445,(IF(IF(D29=0,D26-((D26-50)*(C25*1.03+0.97*MIN(80,(_xlpm.CamoBSI+80)))/100),D26-((D26-50)*(C25*1.03*0.875+0.97*MIN(64,(_xlpm.CamoBSI*0.8+64)))/100))&lt;=50, 50,IF(D29=0,D26-((D26-50)*(C25*1.03+0.97*MIN(80,(_xlpm.CamoBSI+80)))/100),D26-((D26-50)*(C25*1.03*0.875+0.97*MIN(64,(_xlpm.CamoBSI*0.8+64)))/100))))))</f>
        <v>216.14049999999997</v>
      </c>
      <c r="I40" s="23">
        <f>_xlfn.LET(_xlpm.CamoBSI, C25/C24*IF(D27=1,50, IF(D28=1, 25,0)), MIN(445,(IF(IF(D29=0,D26-((D26-50)*(C25+MIN(80,(_xlpm.CamoBSI+80)))/100),D26-((D26-50)*(C25+MIN(64,(_xlpm.CamoBSI*0.8+64)))/100))&lt;=50, 50,IF(D29=0,D26-((D26-50)*(C25+MIN(80,(_xlpm.CamoBSI+80)))/100),D26-((D26-50)*(C25+MIN(64,(_xlpm.CamoBSI*0.8+64)))/100))))))</f>
        <v>206.39999999999998</v>
      </c>
      <c r="J40" s="23">
        <f>_xlfn.LET(_xlpm.CamoBSI, C25/C24*IF(D27=1,50, IF(D28=1, 25,0)), MIN(445,(IF(IF(D29=0,D26-((D26-50)*(C25+MIN(80,(_xlpm.CamoBSI+80)))/100),D26-((D26-50)*(C25*0.875+MIN(64,(_xlpm.CamoBSI*0.8+64)))/100))&lt;=50, 50,IF(D29=0,D26-((D26-50)*(C25+MIN(80,(_xlpm.CamoBSI+80)))/100),D26-((D26-50)*(C25*0.875+MIN(64,(_xlpm.CamoBSI*0.8+64)))/100))))))</f>
        <v>207.55</v>
      </c>
      <c r="K40" s="20"/>
      <c r="L40" s="21" t="s">
        <v>26</v>
      </c>
      <c r="M40" s="22">
        <f>_xlfn.LET(_xlpm.CamoBSI, C25/C24*IF(D27=1,50, IF(D28=1, 25,0)), MIN(445,(IF(IF(D30=0,D26-((D26-50)*(C25+0.97*MIN(80,(_xlpm.CamoBSI+80)))/100),D26-((D26-50)*(C25+0.97*MIN(64,(_xlpm.CamoBSI*0.8+64)))/100))&lt;=50, 50,IF(D30=0,D26-((D26-50)*(C25+0.97*MIN(80,(_xlpm.CamoBSI+80)))/100),D26-((D26-50)*(C25+0.97*MIN(64,(_xlpm.CamoBSI*0.8+64)))/100))))))</f>
        <v>143.83999999999997</v>
      </c>
      <c r="N40" s="23">
        <f>_xlfn.LET(_xlpm.CamoBSI, C25/C24*IF(D27=1,50, IF(D28=1, 25,0)), MIN(445,(IF(IF(D30=0,D26-((D26-50)*(C25*1.03+0.97*MIN(80,(_xlpm.CamoBSI+80)))/100),D26-((D26-50)*(C25*1.03*0.875+0.97*MIN(64,(_xlpm.CamoBSI*0.8+64)))/100))&lt;=50, 50,IF(D30=0,D26-((D26-50)*(C25*1.03+0.97*MIN(80,(_xlpm.CamoBSI+80)))/100),D26-((D26-50)*(C25*1.03*0.875+0.97*MIN(64,(_xlpm.CamoBSI*0.8+64)))/100))))))</f>
        <v>143.56400000000002</v>
      </c>
      <c r="O40" s="23">
        <f>_xlfn.LET(_xlpm.CamoBSI, C25/C24*IF(D27=1,50, IF(D28=1, 25,0)), MIN(445,(IF(IF(D30=0,D26-((D26-50)*(C25+MIN(80,(_xlpm.CamoBSI+80)))/100),D26-((D26-50)*(C25+MIN(64,(_xlpm.CamoBSI*0.8+64)))/100))&lt;=50, 50,IF(D30=0,D26-((D26-50)*(C25+MIN(80,(_xlpm.CamoBSI+80)))/100),D26-((D26-50)*(C25+MIN(64,(_xlpm.CamoBSI*0.8+64)))/100))))))</f>
        <v>132.80000000000001</v>
      </c>
      <c r="P40" s="24">
        <f>_xlfn.LET(_xlpm.CamoBSI, C25/C24*IF(D27=1,50, IF(D28=1, 25,0)), MIN(445,(IF(IF(D30=0,D26-((D26-50)*(C25+MIN(80,(_xlpm.CamoBSI+80)))/100),D26-((D26-50)*(C25*0.875+MIN(64,(_xlpm.CamoBSI*0.8+64)))/100))&lt;=50, 50,IF(D30=0,D26-((D26-50)*(C25+MIN(80,(_xlpm.CamoBSI+80)))/100),D26-((D26-50)*(C25*0.875+MIN(64,(_xlpm.CamoBSI*0.8+64)))/100))))))</f>
        <v>132.80000000000001</v>
      </c>
      <c r="R40" s="43"/>
      <c r="S40" s="44"/>
      <c r="T40" s="44"/>
      <c r="U40" s="44"/>
      <c r="V40" s="44"/>
      <c r="W40" s="44"/>
      <c r="X40" s="44"/>
      <c r="Y40" s="45"/>
      <c r="Z40" s="32"/>
    </row>
    <row r="41" spans="2:26" x14ac:dyDescent="0.25">
      <c r="M41" s="3"/>
    </row>
    <row r="42" spans="2:26" x14ac:dyDescent="0.25">
      <c r="M42" s="3"/>
    </row>
  </sheetData>
  <mergeCells count="46">
    <mergeCell ref="I14:J14"/>
    <mergeCell ref="B10:C10"/>
    <mergeCell ref="G33:J33"/>
    <mergeCell ref="M33:P33"/>
    <mergeCell ref="G34:H34"/>
    <mergeCell ref="I34:J34"/>
    <mergeCell ref="M34:N34"/>
    <mergeCell ref="O34:P34"/>
    <mergeCell ref="G23:J23"/>
    <mergeCell ref="M23:P23"/>
    <mergeCell ref="G25:H25"/>
    <mergeCell ref="I25:J25"/>
    <mergeCell ref="M25:N25"/>
    <mergeCell ref="O25:P25"/>
    <mergeCell ref="G24:J24"/>
    <mergeCell ref="M24:P24"/>
    <mergeCell ref="B29:C29"/>
    <mergeCell ref="B30:C30"/>
    <mergeCell ref="G3:J3"/>
    <mergeCell ref="M3:P3"/>
    <mergeCell ref="B9:C9"/>
    <mergeCell ref="G13:J13"/>
    <mergeCell ref="M4:P4"/>
    <mergeCell ref="M5:N5"/>
    <mergeCell ref="O5:P5"/>
    <mergeCell ref="M13:P13"/>
    <mergeCell ref="G4:J4"/>
    <mergeCell ref="G5:H5"/>
    <mergeCell ref="I5:J5"/>
    <mergeCell ref="G14:H14"/>
    <mergeCell ref="M14:N14"/>
    <mergeCell ref="O14:P14"/>
    <mergeCell ref="R3:Y3"/>
    <mergeCell ref="R37:Y40"/>
    <mergeCell ref="R23:Y24"/>
    <mergeCell ref="S4:Y4"/>
    <mergeCell ref="S10:X10"/>
    <mergeCell ref="S11:X11"/>
    <mergeCell ref="S5:Y5"/>
    <mergeCell ref="S6:Y6"/>
    <mergeCell ref="S7:Y7"/>
    <mergeCell ref="S8:Y8"/>
    <mergeCell ref="U13:Y13"/>
    <mergeCell ref="U14:Y14"/>
    <mergeCell ref="U15:Y15"/>
    <mergeCell ref="U16:Y1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Kögler</dc:creator>
  <cp:lastModifiedBy>Tim Kögler</cp:lastModifiedBy>
  <dcterms:created xsi:type="dcterms:W3CDTF">2023-03-31T23:56:00Z</dcterms:created>
  <dcterms:modified xsi:type="dcterms:W3CDTF">2023-07-09T10:19:25Z</dcterms:modified>
</cp:coreProperties>
</file>