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wkrefeld-my.sharepoint.com/personal/thomas_krohn_staedtereinigung-gerke_de/Documents/Desktop/"/>
    </mc:Choice>
  </mc:AlternateContent>
  <xr:revisionPtr revIDLastSave="0" documentId="13_ncr:40009_{8D12EEEF-49D7-4554-9126-C9BB4F101DDA}" xr6:coauthVersionLast="47" xr6:coauthVersionMax="47" xr10:uidLastSave="{00000000-0000-0000-0000-000000000000}"/>
  <bookViews>
    <workbookView xWindow="-120" yWindow="-120" windowWidth="29040" windowHeight="15840"/>
  </bookViews>
  <sheets>
    <sheet name="TDBGrid1" sheetId="1" r:id="rId1"/>
  </sheets>
  <definedNames>
    <definedName name="_xlnm.Print_Titles" localSheetId="0">TDBGrid1!#REF!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312" i="1" l="1"/>
  <c r="B3311" i="1"/>
  <c r="B3310" i="1"/>
  <c r="B3309" i="1"/>
  <c r="B3308" i="1"/>
  <c r="B3307" i="1"/>
  <c r="B3306" i="1"/>
  <c r="B3305" i="1"/>
  <c r="B3304" i="1"/>
  <c r="B3303" i="1"/>
  <c r="B3302" i="1"/>
  <c r="B3301" i="1"/>
  <c r="B3300" i="1"/>
  <c r="B3299" i="1"/>
  <c r="B3298" i="1"/>
  <c r="B3297" i="1"/>
  <c r="B3296" i="1"/>
  <c r="B3295" i="1"/>
  <c r="B3294" i="1"/>
  <c r="B3293" i="1"/>
  <c r="B3292" i="1"/>
  <c r="B3291" i="1"/>
  <c r="B3290" i="1"/>
  <c r="B3289" i="1"/>
  <c r="B3288" i="1"/>
  <c r="B3287" i="1"/>
  <c r="B3286" i="1"/>
  <c r="B3285" i="1"/>
  <c r="B3284" i="1"/>
  <c r="B3283" i="1"/>
  <c r="B3282" i="1"/>
  <c r="B3281" i="1"/>
  <c r="B3280" i="1"/>
  <c r="B3279" i="1"/>
  <c r="B3278" i="1"/>
  <c r="B3277" i="1"/>
  <c r="B3276" i="1"/>
  <c r="B3275" i="1"/>
  <c r="B3274" i="1"/>
  <c r="B3273" i="1"/>
  <c r="B3272" i="1"/>
  <c r="B3271" i="1"/>
  <c r="B3270" i="1"/>
  <c r="B3269" i="1"/>
  <c r="B3268" i="1"/>
  <c r="B3267" i="1"/>
  <c r="B3266" i="1"/>
  <c r="B3265" i="1"/>
  <c r="B3264" i="1"/>
  <c r="B3263" i="1"/>
  <c r="B3262" i="1"/>
  <c r="B3261" i="1"/>
  <c r="B3260" i="1"/>
  <c r="B3259" i="1"/>
  <c r="B3258" i="1"/>
  <c r="B3257" i="1"/>
  <c r="B3256" i="1"/>
  <c r="B3255" i="1"/>
  <c r="B3254" i="1"/>
  <c r="B3253" i="1"/>
  <c r="B3252" i="1"/>
  <c r="B3251" i="1"/>
  <c r="B3250" i="1"/>
  <c r="B3249" i="1"/>
  <c r="B3248" i="1"/>
  <c r="B3247" i="1"/>
  <c r="B3246" i="1"/>
  <c r="B3245" i="1"/>
  <c r="B3244" i="1"/>
  <c r="B3243" i="1"/>
  <c r="B3242" i="1"/>
  <c r="B3241" i="1"/>
  <c r="B3240" i="1"/>
  <c r="B3239" i="1"/>
  <c r="B3238" i="1"/>
  <c r="B3237" i="1"/>
  <c r="B3236" i="1"/>
  <c r="B3235" i="1"/>
  <c r="B3234" i="1"/>
  <c r="B3233" i="1"/>
  <c r="B3232" i="1"/>
  <c r="B3231" i="1"/>
  <c r="B3230" i="1"/>
  <c r="B3229" i="1"/>
  <c r="B3228" i="1"/>
  <c r="B3227" i="1"/>
  <c r="B3226" i="1"/>
  <c r="B3225" i="1"/>
  <c r="B3224" i="1"/>
  <c r="B3223" i="1"/>
  <c r="B3222" i="1"/>
  <c r="B3221" i="1"/>
  <c r="B3220" i="1"/>
  <c r="B3219" i="1"/>
  <c r="B3218" i="1"/>
  <c r="B3217" i="1"/>
  <c r="B3216" i="1"/>
  <c r="B3215" i="1"/>
  <c r="B3214" i="1"/>
  <c r="B3213" i="1"/>
  <c r="B3212" i="1"/>
  <c r="B3211" i="1"/>
  <c r="B3210" i="1"/>
  <c r="B3209" i="1"/>
  <c r="B3208" i="1"/>
  <c r="B3207" i="1"/>
  <c r="B3206" i="1"/>
  <c r="B3205" i="1"/>
  <c r="B3204" i="1"/>
  <c r="B3203" i="1"/>
  <c r="B3202" i="1"/>
  <c r="B3201" i="1"/>
  <c r="B3200" i="1"/>
  <c r="B3199" i="1"/>
  <c r="B3198" i="1"/>
  <c r="B3197" i="1"/>
  <c r="B3196" i="1"/>
  <c r="B3195" i="1"/>
  <c r="B3194" i="1"/>
  <c r="B3193" i="1"/>
  <c r="B3192" i="1"/>
  <c r="B3191" i="1"/>
  <c r="B3190" i="1"/>
  <c r="B3189" i="1"/>
  <c r="B3188" i="1"/>
  <c r="B3187" i="1"/>
  <c r="B3186" i="1"/>
  <c r="B3185" i="1"/>
  <c r="B3184" i="1"/>
  <c r="B3183" i="1"/>
  <c r="B3182" i="1"/>
  <c r="B3181" i="1"/>
  <c r="B3180" i="1"/>
  <c r="B3179" i="1"/>
  <c r="B3178" i="1"/>
  <c r="B3177" i="1"/>
  <c r="B3176" i="1"/>
  <c r="B3175" i="1"/>
  <c r="B3174" i="1"/>
  <c r="B3173" i="1"/>
  <c r="B3172" i="1"/>
  <c r="B3171" i="1"/>
  <c r="B3170" i="1"/>
  <c r="B3169" i="1"/>
  <c r="B3168" i="1"/>
  <c r="B3167" i="1"/>
  <c r="B3166" i="1"/>
  <c r="B3165" i="1"/>
  <c r="B3164" i="1"/>
  <c r="B3163" i="1"/>
  <c r="B3162" i="1"/>
  <c r="B3161" i="1"/>
  <c r="B3160" i="1"/>
  <c r="B3159" i="1"/>
  <c r="B3158" i="1"/>
  <c r="B3157" i="1"/>
  <c r="B3156" i="1"/>
  <c r="B3155" i="1"/>
  <c r="B3154" i="1"/>
  <c r="B3153" i="1"/>
  <c r="B3152" i="1"/>
  <c r="B3151" i="1"/>
  <c r="B3150" i="1"/>
  <c r="B3149" i="1"/>
  <c r="B3148" i="1"/>
  <c r="B3147" i="1"/>
  <c r="B3146" i="1"/>
  <c r="B3145" i="1"/>
  <c r="B3144" i="1"/>
  <c r="B3143" i="1"/>
  <c r="B3142" i="1"/>
  <c r="B3141" i="1"/>
  <c r="B3140" i="1"/>
  <c r="B3139" i="1"/>
  <c r="B3138" i="1"/>
  <c r="B3137" i="1"/>
  <c r="B3136" i="1"/>
  <c r="B3135" i="1"/>
  <c r="B3134" i="1"/>
  <c r="B3133" i="1"/>
  <c r="B3132" i="1"/>
  <c r="B3131" i="1"/>
  <c r="B3130" i="1"/>
  <c r="B3129" i="1"/>
  <c r="B3128" i="1"/>
  <c r="B3127" i="1"/>
  <c r="B3126" i="1"/>
  <c r="B3125" i="1"/>
  <c r="B3124" i="1"/>
  <c r="B3123" i="1"/>
  <c r="B3122" i="1"/>
  <c r="B3121" i="1"/>
  <c r="B3120" i="1"/>
  <c r="B3119" i="1"/>
  <c r="B3118" i="1"/>
  <c r="B3117" i="1"/>
  <c r="B3116" i="1"/>
  <c r="B3115" i="1"/>
  <c r="B3114" i="1"/>
  <c r="B3113" i="1"/>
  <c r="B3112" i="1"/>
  <c r="B3111" i="1"/>
  <c r="B3110" i="1"/>
  <c r="B3109" i="1"/>
  <c r="B3108" i="1"/>
  <c r="B3107" i="1"/>
  <c r="B3106" i="1"/>
  <c r="B3105" i="1"/>
  <c r="B3104" i="1"/>
  <c r="B3103" i="1"/>
  <c r="B3102" i="1"/>
  <c r="B3101" i="1"/>
  <c r="B3100" i="1"/>
  <c r="B3099" i="1"/>
  <c r="B3098" i="1"/>
  <c r="B3097" i="1"/>
  <c r="B3096" i="1"/>
  <c r="B3095" i="1"/>
  <c r="B3094" i="1"/>
  <c r="B3093" i="1"/>
  <c r="B3092" i="1"/>
  <c r="B3091" i="1"/>
  <c r="B3090" i="1"/>
  <c r="B3089" i="1"/>
  <c r="B3088" i="1"/>
  <c r="B3087" i="1"/>
  <c r="B3086" i="1"/>
  <c r="B3085" i="1"/>
  <c r="B3084" i="1"/>
  <c r="B3083" i="1"/>
  <c r="B3082" i="1"/>
  <c r="B3081" i="1"/>
  <c r="B3080" i="1"/>
  <c r="B3079" i="1"/>
  <c r="B3078" i="1"/>
  <c r="B3077" i="1"/>
  <c r="B3076" i="1"/>
  <c r="B3075" i="1"/>
  <c r="B3074" i="1"/>
  <c r="B3073" i="1"/>
  <c r="B3072" i="1"/>
  <c r="B3071" i="1"/>
  <c r="B3070" i="1"/>
  <c r="B3069" i="1"/>
  <c r="B3068" i="1"/>
  <c r="B3067" i="1"/>
  <c r="B3066" i="1"/>
  <c r="B3065" i="1"/>
  <c r="B3064" i="1"/>
  <c r="B3063" i="1"/>
  <c r="B3062" i="1"/>
  <c r="B3061" i="1"/>
  <c r="B3060" i="1"/>
  <c r="B3059" i="1"/>
  <c r="B3058" i="1"/>
  <c r="B3057" i="1"/>
  <c r="B3056" i="1"/>
  <c r="B3055" i="1"/>
  <c r="B3054" i="1"/>
  <c r="B3053" i="1"/>
  <c r="B3052" i="1"/>
  <c r="B3051" i="1"/>
  <c r="B3050" i="1"/>
  <c r="B3049" i="1"/>
  <c r="B3048" i="1"/>
  <c r="B3047" i="1"/>
  <c r="B3046" i="1"/>
  <c r="B3045" i="1"/>
  <c r="B3044" i="1"/>
  <c r="B3043" i="1"/>
  <c r="B3042" i="1"/>
  <c r="B3041" i="1"/>
  <c r="B3040" i="1"/>
  <c r="B3039" i="1"/>
  <c r="B3038" i="1"/>
  <c r="B3037" i="1"/>
  <c r="B3036" i="1"/>
  <c r="B3035" i="1"/>
  <c r="B3034" i="1"/>
  <c r="B3033" i="1"/>
  <c r="B3032" i="1"/>
  <c r="B3031" i="1"/>
  <c r="B3030" i="1"/>
  <c r="B3029" i="1"/>
  <c r="B3028" i="1"/>
  <c r="B3027" i="1"/>
  <c r="B3026" i="1"/>
  <c r="B3025" i="1"/>
  <c r="B3024" i="1"/>
  <c r="B3023" i="1"/>
  <c r="B3022" i="1"/>
  <c r="B3021" i="1"/>
  <c r="B3020" i="1"/>
  <c r="B3019" i="1"/>
  <c r="B3018" i="1"/>
  <c r="B3017" i="1"/>
  <c r="B3016" i="1"/>
  <c r="B3015" i="1"/>
  <c r="B3014" i="1"/>
  <c r="B3013" i="1"/>
  <c r="B3012" i="1"/>
  <c r="B3011" i="1"/>
  <c r="B3010" i="1"/>
  <c r="B3009" i="1"/>
  <c r="B3008" i="1"/>
  <c r="B3007" i="1"/>
  <c r="B3006" i="1"/>
  <c r="B3005" i="1"/>
  <c r="B3004" i="1"/>
  <c r="B3003" i="1"/>
  <c r="B3002" i="1"/>
  <c r="B3001" i="1"/>
  <c r="B3000" i="1"/>
  <c r="B2999" i="1"/>
  <c r="B2998" i="1"/>
  <c r="B2997" i="1"/>
  <c r="B2996" i="1"/>
  <c r="B2995" i="1"/>
  <c r="B2994" i="1"/>
  <c r="B2993" i="1"/>
  <c r="B2992" i="1"/>
  <c r="B2991" i="1"/>
  <c r="B2990" i="1"/>
  <c r="B2989" i="1"/>
  <c r="B2988" i="1"/>
  <c r="B2987" i="1"/>
  <c r="B2986" i="1"/>
  <c r="B2985" i="1"/>
  <c r="B2984" i="1"/>
  <c r="B2983" i="1"/>
  <c r="B2982" i="1"/>
  <c r="B2981" i="1"/>
  <c r="B2980" i="1"/>
  <c r="B2979" i="1"/>
  <c r="B2978" i="1"/>
  <c r="B2977" i="1"/>
  <c r="B2976" i="1"/>
  <c r="B2975" i="1"/>
  <c r="B2974" i="1"/>
  <c r="B2973" i="1"/>
  <c r="B2972" i="1"/>
  <c r="B2971" i="1"/>
  <c r="B2970" i="1"/>
  <c r="B2969" i="1"/>
  <c r="B2968" i="1"/>
  <c r="B2967" i="1"/>
  <c r="B2966" i="1"/>
  <c r="B2965" i="1"/>
  <c r="B2964" i="1"/>
  <c r="B2963" i="1"/>
  <c r="B2962" i="1"/>
  <c r="B2961" i="1"/>
  <c r="B2960" i="1"/>
  <c r="B2959" i="1"/>
  <c r="B2958" i="1"/>
  <c r="B2957" i="1"/>
  <c r="B2956" i="1"/>
  <c r="B2955" i="1"/>
  <c r="B2954" i="1"/>
  <c r="B2953" i="1"/>
  <c r="B2952" i="1"/>
  <c r="B2951" i="1"/>
  <c r="B2950" i="1"/>
  <c r="B2949" i="1"/>
  <c r="B2948" i="1"/>
  <c r="B2947" i="1"/>
  <c r="B2946" i="1"/>
  <c r="B2945" i="1"/>
  <c r="B2944" i="1"/>
  <c r="B2943" i="1"/>
  <c r="B2942" i="1"/>
  <c r="B2941" i="1"/>
  <c r="B2940" i="1"/>
  <c r="B2939" i="1"/>
  <c r="B2938" i="1"/>
  <c r="B2937" i="1"/>
  <c r="B2936" i="1"/>
  <c r="B2935" i="1"/>
  <c r="B2934" i="1"/>
  <c r="B2933" i="1"/>
  <c r="B2932" i="1"/>
  <c r="B2931" i="1"/>
  <c r="B2930" i="1"/>
  <c r="B2929" i="1"/>
  <c r="B2928" i="1"/>
  <c r="B2927" i="1"/>
  <c r="B2926" i="1"/>
  <c r="B2925" i="1"/>
  <c r="B2924" i="1"/>
  <c r="B2923" i="1"/>
  <c r="B2922" i="1"/>
  <c r="B2921" i="1"/>
  <c r="B2920" i="1"/>
  <c r="B2919" i="1"/>
  <c r="B2918" i="1"/>
  <c r="B2917" i="1"/>
  <c r="B2916" i="1"/>
  <c r="B2915" i="1"/>
  <c r="B2914" i="1"/>
  <c r="B2913" i="1"/>
  <c r="B2912" i="1"/>
  <c r="B2911" i="1"/>
  <c r="B2910" i="1"/>
  <c r="B2909" i="1"/>
  <c r="B2908" i="1"/>
  <c r="B2907" i="1"/>
  <c r="B2906" i="1"/>
  <c r="B2905" i="1"/>
  <c r="B2904" i="1"/>
  <c r="B2903" i="1"/>
  <c r="B2902" i="1"/>
  <c r="B2901" i="1"/>
  <c r="B2900" i="1"/>
  <c r="B2899" i="1"/>
  <c r="B2898" i="1"/>
  <c r="B2897" i="1"/>
  <c r="B2896" i="1"/>
  <c r="B2895" i="1"/>
  <c r="B2894" i="1"/>
  <c r="B2893" i="1"/>
  <c r="B2892" i="1"/>
  <c r="B2891" i="1"/>
  <c r="B2890" i="1"/>
  <c r="B2889" i="1"/>
  <c r="B2888" i="1"/>
  <c r="B2887" i="1"/>
  <c r="B2886" i="1"/>
  <c r="B2885" i="1"/>
  <c r="B2884" i="1"/>
  <c r="B2883" i="1"/>
  <c r="B2882" i="1"/>
  <c r="B2881" i="1"/>
  <c r="B2880" i="1"/>
  <c r="B2879" i="1"/>
  <c r="B2878" i="1"/>
  <c r="B2877" i="1"/>
  <c r="B2876" i="1"/>
  <c r="B2875" i="1"/>
  <c r="B2874" i="1"/>
  <c r="B2873" i="1"/>
  <c r="B2872" i="1"/>
  <c r="B2871" i="1"/>
  <c r="B2870" i="1"/>
  <c r="B2869" i="1"/>
  <c r="B2868" i="1"/>
  <c r="B2867" i="1"/>
  <c r="B2866" i="1"/>
  <c r="B2865" i="1"/>
  <c r="B2864" i="1"/>
  <c r="B2863" i="1"/>
  <c r="B2862" i="1"/>
  <c r="B2861" i="1"/>
  <c r="B2860" i="1"/>
  <c r="B2859" i="1"/>
  <c r="B2858" i="1"/>
  <c r="B2857" i="1"/>
  <c r="B2856" i="1"/>
  <c r="B2855" i="1"/>
  <c r="B2854" i="1"/>
  <c r="B2853" i="1"/>
  <c r="B2852" i="1"/>
  <c r="B2851" i="1"/>
  <c r="B2850" i="1"/>
  <c r="B2849" i="1"/>
  <c r="B2848" i="1"/>
  <c r="B2847" i="1"/>
  <c r="B2846" i="1"/>
  <c r="B2845" i="1"/>
  <c r="B2844" i="1"/>
  <c r="B2843" i="1"/>
  <c r="B2842" i="1"/>
  <c r="B2841" i="1"/>
  <c r="B2840" i="1"/>
  <c r="B2839" i="1"/>
  <c r="B2838" i="1"/>
  <c r="B2837" i="1"/>
  <c r="B2836" i="1"/>
  <c r="B2835" i="1"/>
  <c r="B2834" i="1"/>
  <c r="B2833" i="1"/>
  <c r="B2832" i="1"/>
  <c r="B2831" i="1"/>
  <c r="B2830" i="1"/>
  <c r="B2829" i="1"/>
  <c r="B2828" i="1"/>
  <c r="B2827" i="1"/>
  <c r="B2826" i="1"/>
  <c r="B2825" i="1"/>
  <c r="B2824" i="1"/>
  <c r="B2823" i="1"/>
  <c r="B2822" i="1"/>
  <c r="B2821" i="1"/>
  <c r="B2820" i="1"/>
  <c r="B2819" i="1"/>
  <c r="B2818" i="1"/>
  <c r="B2817" i="1"/>
  <c r="B2816" i="1"/>
  <c r="B2815" i="1"/>
  <c r="B2814" i="1"/>
  <c r="B2813" i="1"/>
  <c r="B2812" i="1"/>
  <c r="B2811" i="1"/>
  <c r="B2810" i="1"/>
  <c r="B2809" i="1"/>
  <c r="B2808" i="1"/>
  <c r="B2807" i="1"/>
  <c r="B2806" i="1"/>
  <c r="B2805" i="1"/>
  <c r="B2804" i="1"/>
  <c r="B2803" i="1"/>
  <c r="B2802" i="1"/>
  <c r="B2801" i="1"/>
  <c r="B2800" i="1"/>
  <c r="B2799" i="1"/>
  <c r="B2798" i="1"/>
  <c r="B2797" i="1"/>
  <c r="B2796" i="1"/>
  <c r="B2795" i="1"/>
  <c r="B2794" i="1"/>
  <c r="B2793" i="1"/>
  <c r="B2792" i="1"/>
  <c r="B2791" i="1"/>
  <c r="B2790" i="1"/>
  <c r="B2789" i="1"/>
  <c r="B2788" i="1"/>
  <c r="B2787" i="1"/>
  <c r="B2786" i="1"/>
  <c r="B2785" i="1"/>
  <c r="B2784" i="1"/>
  <c r="B2783" i="1"/>
  <c r="B2782" i="1"/>
  <c r="B2781" i="1"/>
  <c r="B2780" i="1"/>
  <c r="B2779" i="1"/>
  <c r="B2778" i="1"/>
  <c r="B2777" i="1"/>
  <c r="B2776" i="1"/>
  <c r="B2775" i="1"/>
  <c r="B2774" i="1"/>
  <c r="B2773" i="1"/>
  <c r="B2772" i="1"/>
  <c r="B2771" i="1"/>
  <c r="B2770" i="1"/>
  <c r="B2769" i="1"/>
  <c r="B2768" i="1"/>
  <c r="B2767" i="1"/>
  <c r="B2766" i="1"/>
  <c r="B2765" i="1"/>
  <c r="B2764" i="1"/>
  <c r="B2763" i="1"/>
  <c r="B2762" i="1"/>
  <c r="B2761" i="1"/>
  <c r="B2760" i="1"/>
  <c r="B2759" i="1"/>
  <c r="B2758" i="1"/>
  <c r="B2757" i="1"/>
  <c r="B2756" i="1"/>
  <c r="B2755" i="1"/>
  <c r="B2754" i="1"/>
  <c r="B2753" i="1"/>
  <c r="B2752" i="1"/>
  <c r="B2751" i="1"/>
  <c r="B2750" i="1"/>
  <c r="B2749" i="1"/>
  <c r="B2748" i="1"/>
  <c r="B2747" i="1"/>
  <c r="B2746" i="1"/>
  <c r="B2745" i="1"/>
  <c r="B2744" i="1"/>
  <c r="B2743" i="1"/>
  <c r="B2742" i="1"/>
  <c r="B2741" i="1"/>
  <c r="B2740" i="1"/>
  <c r="B2739" i="1"/>
  <c r="B2738" i="1"/>
  <c r="B2737" i="1"/>
  <c r="B2736" i="1"/>
  <c r="B2735" i="1"/>
  <c r="B2734" i="1"/>
  <c r="B2733" i="1"/>
  <c r="B2732" i="1"/>
  <c r="B2731" i="1"/>
  <c r="B2730" i="1"/>
  <c r="B2729" i="1"/>
  <c r="B2728" i="1"/>
  <c r="B2727" i="1"/>
  <c r="B2726" i="1"/>
  <c r="B2725" i="1"/>
  <c r="B2724" i="1"/>
  <c r="B2723" i="1"/>
  <c r="B2722" i="1"/>
  <c r="B2721" i="1"/>
  <c r="B2720" i="1"/>
  <c r="B2719" i="1"/>
  <c r="B2718" i="1"/>
  <c r="B2717" i="1"/>
  <c r="B2716" i="1"/>
  <c r="B2715" i="1"/>
  <c r="B2714" i="1"/>
  <c r="B2713" i="1"/>
  <c r="B2712" i="1"/>
  <c r="B2711" i="1"/>
  <c r="B2710" i="1"/>
  <c r="B2709" i="1"/>
  <c r="B2708" i="1"/>
  <c r="B2707" i="1"/>
  <c r="B2706" i="1"/>
  <c r="B2705" i="1"/>
  <c r="B2704" i="1"/>
  <c r="B2703" i="1"/>
  <c r="B2702" i="1"/>
  <c r="B2701" i="1"/>
  <c r="B2700" i="1"/>
  <c r="B2699" i="1"/>
  <c r="B2698" i="1"/>
  <c r="B2697" i="1"/>
  <c r="B2696" i="1"/>
  <c r="B2695" i="1"/>
  <c r="B2694" i="1"/>
  <c r="B2693" i="1"/>
  <c r="B2692" i="1"/>
  <c r="B2691" i="1"/>
  <c r="B2690" i="1"/>
  <c r="B2689" i="1"/>
  <c r="B2688" i="1"/>
  <c r="B2687" i="1"/>
  <c r="B2686" i="1"/>
  <c r="B2685" i="1"/>
  <c r="B2684" i="1"/>
  <c r="B2683" i="1"/>
  <c r="B2682" i="1"/>
  <c r="B2681" i="1"/>
  <c r="B2680" i="1"/>
  <c r="B2679" i="1"/>
  <c r="B2678" i="1"/>
  <c r="B2677" i="1"/>
  <c r="B2676" i="1"/>
  <c r="B2675" i="1"/>
  <c r="B2674" i="1"/>
  <c r="B2673" i="1"/>
  <c r="B2672" i="1"/>
  <c r="B2671" i="1"/>
  <c r="B2670" i="1"/>
  <c r="B2669" i="1"/>
  <c r="B2668" i="1"/>
  <c r="B2667" i="1"/>
  <c r="B2666" i="1"/>
  <c r="B2665" i="1"/>
  <c r="B2664" i="1"/>
  <c r="B2663" i="1"/>
  <c r="B2662" i="1"/>
  <c r="B2661" i="1"/>
  <c r="B2660" i="1"/>
  <c r="B2659" i="1"/>
  <c r="B2658" i="1"/>
  <c r="B2657" i="1"/>
  <c r="B2656" i="1"/>
  <c r="B2655" i="1"/>
  <c r="B2654" i="1"/>
  <c r="B2653" i="1"/>
  <c r="B2652" i="1"/>
  <c r="B2651" i="1"/>
  <c r="B2650" i="1"/>
  <c r="B2649" i="1"/>
  <c r="B2648" i="1"/>
  <c r="B2647" i="1"/>
  <c r="B2646" i="1"/>
  <c r="B2645" i="1"/>
  <c r="B2644" i="1"/>
  <c r="B2643" i="1"/>
  <c r="B2642" i="1"/>
  <c r="B2641" i="1"/>
  <c r="B2640" i="1"/>
  <c r="B2639" i="1"/>
  <c r="B2638" i="1"/>
  <c r="B2637" i="1"/>
  <c r="B2636" i="1"/>
  <c r="B2635" i="1"/>
  <c r="B2634" i="1"/>
  <c r="B2633" i="1"/>
  <c r="B2632" i="1"/>
  <c r="B2631" i="1"/>
  <c r="B2630" i="1"/>
  <c r="B2629" i="1"/>
  <c r="B2628" i="1"/>
  <c r="B2627" i="1"/>
  <c r="B2626" i="1"/>
  <c r="B2625" i="1"/>
  <c r="B2624" i="1"/>
  <c r="B2623" i="1"/>
  <c r="B2622" i="1"/>
  <c r="B2621" i="1"/>
  <c r="B2620" i="1"/>
  <c r="B2619" i="1"/>
  <c r="B2618" i="1"/>
  <c r="B2617" i="1"/>
  <c r="B2616" i="1"/>
  <c r="B2615" i="1"/>
  <c r="B2614" i="1"/>
  <c r="B2613" i="1"/>
  <c r="B2612" i="1"/>
  <c r="B2611" i="1"/>
  <c r="B2610" i="1"/>
  <c r="B2609" i="1"/>
  <c r="B2608" i="1"/>
  <c r="B2607" i="1"/>
  <c r="B2606" i="1"/>
  <c r="B2605" i="1"/>
  <c r="B2604" i="1"/>
  <c r="B2603" i="1"/>
  <c r="B2602" i="1"/>
  <c r="B2601" i="1"/>
  <c r="B2600" i="1"/>
  <c r="B2599" i="1"/>
  <c r="B2598" i="1"/>
  <c r="B2597" i="1"/>
  <c r="B2596" i="1"/>
  <c r="B2595" i="1"/>
  <c r="B2594" i="1"/>
  <c r="B2593" i="1"/>
  <c r="B2592" i="1"/>
  <c r="B2591" i="1"/>
  <c r="B2590" i="1"/>
  <c r="B2589" i="1"/>
  <c r="B2588" i="1"/>
  <c r="B2587" i="1"/>
  <c r="B2586" i="1"/>
  <c r="B2585" i="1"/>
  <c r="B2584" i="1"/>
  <c r="B2583" i="1"/>
  <c r="B2582" i="1"/>
  <c r="B2581" i="1"/>
  <c r="B2580" i="1"/>
  <c r="B2579" i="1"/>
  <c r="B2578" i="1"/>
  <c r="B2577" i="1"/>
  <c r="B2576" i="1"/>
  <c r="B2575" i="1"/>
  <c r="B2574" i="1"/>
  <c r="B2573" i="1"/>
  <c r="B2572" i="1"/>
  <c r="B2571" i="1"/>
  <c r="B2570" i="1"/>
  <c r="B2569" i="1"/>
  <c r="B2568" i="1"/>
  <c r="B2567" i="1"/>
  <c r="B2566" i="1"/>
  <c r="B2565" i="1"/>
  <c r="B2564" i="1"/>
  <c r="B2563" i="1"/>
  <c r="B2562" i="1"/>
  <c r="B2561" i="1"/>
  <c r="B2560" i="1"/>
  <c r="B2559" i="1"/>
  <c r="B2558" i="1"/>
  <c r="B2557" i="1"/>
  <c r="B2556" i="1"/>
  <c r="B2555" i="1"/>
  <c r="B2554" i="1"/>
  <c r="B2553" i="1"/>
  <c r="B2552" i="1"/>
  <c r="B2551" i="1"/>
  <c r="B2550" i="1"/>
  <c r="B2549" i="1"/>
  <c r="B2548" i="1"/>
  <c r="B2547" i="1"/>
  <c r="B2546" i="1"/>
  <c r="B2545" i="1"/>
  <c r="B2544" i="1"/>
  <c r="B2543" i="1"/>
  <c r="B2542" i="1"/>
  <c r="B2541" i="1"/>
  <c r="B2540" i="1"/>
  <c r="B2539" i="1"/>
  <c r="B2538" i="1"/>
  <c r="B2537" i="1"/>
  <c r="B2536" i="1"/>
  <c r="B2535" i="1"/>
  <c r="B2534" i="1"/>
  <c r="B2533" i="1"/>
  <c r="B2532" i="1"/>
  <c r="B2531" i="1"/>
  <c r="B2530" i="1"/>
  <c r="B2529" i="1"/>
  <c r="B2528" i="1"/>
  <c r="B2527" i="1"/>
  <c r="B2526" i="1"/>
  <c r="B2525" i="1"/>
  <c r="B2524" i="1"/>
  <c r="B2523" i="1"/>
  <c r="B2522" i="1"/>
  <c r="B2521" i="1"/>
  <c r="B2520" i="1"/>
  <c r="B2519" i="1"/>
  <c r="B2518" i="1"/>
  <c r="B2517" i="1"/>
  <c r="B2516" i="1"/>
  <c r="B2515" i="1"/>
  <c r="B2514" i="1"/>
  <c r="B2513" i="1"/>
  <c r="B2512" i="1"/>
  <c r="B2511" i="1"/>
  <c r="B2510" i="1"/>
  <c r="B2509" i="1"/>
  <c r="B2508" i="1"/>
  <c r="B2507" i="1"/>
  <c r="B2506" i="1"/>
  <c r="B2505" i="1"/>
  <c r="B2504" i="1"/>
  <c r="B2503" i="1"/>
  <c r="B2502" i="1"/>
  <c r="B2501" i="1"/>
  <c r="B2500" i="1"/>
  <c r="B2499" i="1"/>
  <c r="B2498" i="1"/>
  <c r="B2497" i="1"/>
  <c r="B2496" i="1"/>
  <c r="B2495" i="1"/>
  <c r="B2494" i="1"/>
  <c r="B2493" i="1"/>
  <c r="B2492" i="1"/>
  <c r="B2491" i="1"/>
  <c r="B2490" i="1"/>
  <c r="B2489" i="1"/>
  <c r="B2488" i="1"/>
  <c r="B2487" i="1"/>
  <c r="B2486" i="1"/>
  <c r="B2485" i="1"/>
  <c r="B2484" i="1"/>
  <c r="B2483" i="1"/>
  <c r="B2482" i="1"/>
  <c r="B2481" i="1"/>
  <c r="B2480" i="1"/>
  <c r="B2479" i="1"/>
  <c r="B2478" i="1"/>
  <c r="B2477" i="1"/>
  <c r="B2476" i="1"/>
  <c r="B2475" i="1"/>
  <c r="B2474" i="1"/>
  <c r="B2473" i="1"/>
  <c r="B2472" i="1"/>
  <c r="B2471" i="1"/>
  <c r="B2470" i="1"/>
  <c r="B2469" i="1"/>
  <c r="B2468" i="1"/>
  <c r="B2467" i="1"/>
  <c r="B2466" i="1"/>
  <c r="B2465" i="1"/>
  <c r="B2464" i="1"/>
  <c r="B2463" i="1"/>
  <c r="B2462" i="1"/>
  <c r="B2461" i="1"/>
  <c r="B2460" i="1"/>
  <c r="B2459" i="1"/>
  <c r="B2458" i="1"/>
  <c r="B2457" i="1"/>
  <c r="B2456" i="1"/>
  <c r="B2455" i="1"/>
  <c r="B2454" i="1"/>
  <c r="B2453" i="1"/>
  <c r="B2452" i="1"/>
  <c r="B2451" i="1"/>
  <c r="B2450" i="1"/>
  <c r="B2449" i="1"/>
  <c r="B2448" i="1"/>
  <c r="B2447" i="1"/>
  <c r="B2446" i="1"/>
  <c r="B2445" i="1"/>
  <c r="B2444" i="1"/>
  <c r="B2443" i="1"/>
  <c r="B2442" i="1"/>
  <c r="B2441" i="1"/>
  <c r="B2440" i="1"/>
  <c r="B2439" i="1"/>
  <c r="B2438" i="1"/>
  <c r="B2437" i="1"/>
  <c r="B2436" i="1"/>
  <c r="B2435" i="1"/>
  <c r="B2434" i="1"/>
  <c r="B2433" i="1"/>
  <c r="B2432" i="1"/>
  <c r="B2431" i="1"/>
  <c r="B2430" i="1"/>
  <c r="B2429" i="1"/>
  <c r="B2428" i="1"/>
  <c r="B2427" i="1"/>
  <c r="B2426" i="1"/>
  <c r="B2425" i="1"/>
  <c r="B2424" i="1"/>
  <c r="B2423" i="1"/>
  <c r="B2422" i="1"/>
  <c r="B2421" i="1"/>
  <c r="B2420" i="1"/>
  <c r="B2419" i="1"/>
  <c r="B2418" i="1"/>
  <c r="B2417" i="1"/>
  <c r="B2416" i="1"/>
  <c r="B2415" i="1"/>
  <c r="B2414" i="1"/>
  <c r="B2413" i="1"/>
  <c r="B2412" i="1"/>
  <c r="B2411" i="1"/>
  <c r="B2410" i="1"/>
  <c r="B2409" i="1"/>
  <c r="B2408" i="1"/>
  <c r="B2407" i="1"/>
  <c r="B2406" i="1"/>
  <c r="B2405" i="1"/>
  <c r="B2404" i="1"/>
  <c r="B2403" i="1"/>
  <c r="B2402" i="1"/>
  <c r="B2401" i="1"/>
  <c r="B2400" i="1"/>
  <c r="B2399" i="1"/>
  <c r="B2398" i="1"/>
  <c r="B2397" i="1"/>
  <c r="B2396" i="1"/>
  <c r="B2395" i="1"/>
  <c r="B2394" i="1"/>
  <c r="B2393" i="1"/>
  <c r="B2392" i="1"/>
  <c r="B2391" i="1"/>
  <c r="B2390" i="1"/>
  <c r="B2389" i="1"/>
  <c r="B2388" i="1"/>
  <c r="B2387" i="1"/>
  <c r="B2386" i="1"/>
  <c r="B2385" i="1"/>
  <c r="B2384" i="1"/>
  <c r="B2383" i="1"/>
  <c r="B2382" i="1"/>
  <c r="B2381" i="1"/>
  <c r="B2380" i="1"/>
  <c r="B2379" i="1"/>
  <c r="B2378" i="1"/>
  <c r="B2377" i="1"/>
  <c r="B2376" i="1"/>
  <c r="B2375" i="1"/>
  <c r="B2374" i="1"/>
  <c r="B2373" i="1"/>
  <c r="B2372" i="1"/>
  <c r="B2371" i="1"/>
  <c r="B2370" i="1"/>
  <c r="B2369" i="1"/>
  <c r="B2368" i="1"/>
  <c r="B2367" i="1"/>
  <c r="B2366" i="1"/>
  <c r="B2365" i="1"/>
  <c r="B2364" i="1"/>
  <c r="B2363" i="1"/>
  <c r="B2362" i="1"/>
  <c r="B2361" i="1"/>
  <c r="B2360" i="1"/>
  <c r="B2359" i="1"/>
  <c r="B2358" i="1"/>
  <c r="B2357" i="1"/>
  <c r="B2356" i="1"/>
  <c r="B2355" i="1"/>
  <c r="B2354" i="1"/>
  <c r="B2353" i="1"/>
  <c r="B2352" i="1"/>
  <c r="B2351" i="1"/>
  <c r="B2350" i="1"/>
  <c r="B2349" i="1"/>
  <c r="B2348" i="1"/>
  <c r="B2347" i="1"/>
  <c r="B2346" i="1"/>
  <c r="B2345" i="1"/>
  <c r="B2344" i="1"/>
  <c r="B2343" i="1"/>
  <c r="B2342" i="1"/>
  <c r="B2341" i="1"/>
  <c r="B2340" i="1"/>
  <c r="B2339" i="1"/>
  <c r="B2338" i="1"/>
  <c r="B2337" i="1"/>
  <c r="B2336" i="1"/>
  <c r="B2335" i="1"/>
  <c r="B2334" i="1"/>
  <c r="B2333" i="1"/>
  <c r="B2332" i="1"/>
  <c r="B2331" i="1"/>
  <c r="B2330" i="1"/>
  <c r="B2329" i="1"/>
  <c r="B2328" i="1"/>
  <c r="B2327" i="1"/>
  <c r="B2326" i="1"/>
  <c r="B2325" i="1"/>
  <c r="B2324" i="1"/>
  <c r="B2323" i="1"/>
  <c r="B2322" i="1"/>
  <c r="B2321" i="1"/>
  <c r="B2320" i="1"/>
  <c r="B2319" i="1"/>
  <c r="B2318" i="1"/>
  <c r="B2317" i="1"/>
  <c r="B2316" i="1"/>
  <c r="B2315" i="1"/>
  <c r="B2314" i="1"/>
  <c r="B2313" i="1"/>
  <c r="B2312" i="1"/>
  <c r="B2311" i="1"/>
  <c r="B2310" i="1"/>
  <c r="B2309" i="1"/>
  <c r="B2308" i="1"/>
  <c r="B2307" i="1"/>
  <c r="B2306" i="1"/>
  <c r="B2305" i="1"/>
  <c r="B2304" i="1"/>
  <c r="B2303" i="1"/>
  <c r="B2302" i="1"/>
  <c r="B2301" i="1"/>
  <c r="B2300" i="1"/>
  <c r="B2299" i="1"/>
  <c r="B2298" i="1"/>
  <c r="B2297" i="1"/>
  <c r="B2296" i="1"/>
  <c r="B2295" i="1"/>
  <c r="B2294" i="1"/>
  <c r="B2293" i="1"/>
  <c r="B2292" i="1"/>
  <c r="B2291" i="1"/>
  <c r="B2290" i="1"/>
  <c r="B2289" i="1"/>
  <c r="B2288" i="1"/>
  <c r="B2287" i="1"/>
  <c r="B2286" i="1"/>
  <c r="B2285" i="1"/>
  <c r="B2284" i="1"/>
  <c r="B2283" i="1"/>
  <c r="B2282" i="1"/>
  <c r="B2281" i="1"/>
  <c r="B2280" i="1"/>
  <c r="B2279" i="1"/>
  <c r="B2278" i="1"/>
  <c r="B2277" i="1"/>
  <c r="B2276" i="1"/>
  <c r="B2275" i="1"/>
  <c r="B2274" i="1"/>
  <c r="B2273" i="1"/>
  <c r="B2272" i="1"/>
  <c r="B2271" i="1"/>
  <c r="B2270" i="1"/>
  <c r="B2269" i="1"/>
  <c r="B2268" i="1"/>
  <c r="B2267" i="1"/>
  <c r="B2266" i="1"/>
  <c r="B2265" i="1"/>
  <c r="B2264" i="1"/>
  <c r="B2263" i="1"/>
  <c r="B2262" i="1"/>
  <c r="B2261" i="1"/>
  <c r="B2260" i="1"/>
  <c r="B2259" i="1"/>
  <c r="B2258" i="1"/>
  <c r="B2257" i="1"/>
  <c r="B2256" i="1"/>
  <c r="B2255" i="1"/>
  <c r="B2254" i="1"/>
  <c r="B2253" i="1"/>
  <c r="B2252" i="1"/>
  <c r="B2251" i="1"/>
  <c r="B2250" i="1"/>
  <c r="B2249" i="1"/>
  <c r="B2248" i="1"/>
  <c r="B2247" i="1"/>
  <c r="B2246" i="1"/>
  <c r="B2245" i="1"/>
  <c r="B2244" i="1"/>
  <c r="B2243" i="1"/>
  <c r="B2242" i="1"/>
  <c r="B2241" i="1"/>
  <c r="B2240" i="1"/>
  <c r="B2239" i="1"/>
  <c r="B2238" i="1"/>
  <c r="B2237" i="1"/>
  <c r="B2236" i="1"/>
  <c r="B2235" i="1"/>
  <c r="B2234" i="1"/>
  <c r="B2233" i="1"/>
  <c r="B2232" i="1"/>
  <c r="B2231" i="1"/>
  <c r="B2230" i="1"/>
  <c r="B2229" i="1"/>
  <c r="B2228" i="1"/>
  <c r="B2227" i="1"/>
  <c r="B2226" i="1"/>
  <c r="B2225" i="1"/>
  <c r="B2224" i="1"/>
  <c r="B2223" i="1"/>
  <c r="B2222" i="1"/>
  <c r="B2221" i="1"/>
  <c r="B2220" i="1"/>
  <c r="B2219" i="1"/>
  <c r="B2218" i="1"/>
  <c r="B2217" i="1"/>
  <c r="B2216" i="1"/>
  <c r="B2215" i="1"/>
  <c r="B2214" i="1"/>
  <c r="B2213" i="1"/>
  <c r="B2212" i="1"/>
  <c r="B2211" i="1"/>
  <c r="B2210" i="1"/>
  <c r="B2209" i="1"/>
  <c r="B2208" i="1"/>
  <c r="B2207" i="1"/>
  <c r="B2206" i="1"/>
  <c r="B2205" i="1"/>
  <c r="B2204" i="1"/>
  <c r="B2203" i="1"/>
  <c r="B2202" i="1"/>
  <c r="B2201" i="1"/>
  <c r="B2200" i="1"/>
  <c r="B2199" i="1"/>
  <c r="B2198" i="1"/>
  <c r="B2197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B1" i="1"/>
</calcChain>
</file>

<file path=xl/sharedStrings.xml><?xml version="1.0" encoding="utf-8"?>
<sst xmlns="http://schemas.openxmlformats.org/spreadsheetml/2006/main" count="3312" uniqueCount="3094">
  <si>
    <t>AAC38/1</t>
  </si>
  <si>
    <t>AAC38a/5</t>
  </si>
  <si>
    <t>AAC38a/6</t>
  </si>
  <si>
    <t>AAC42/1</t>
  </si>
  <si>
    <t>AHS15/1</t>
  </si>
  <si>
    <t>AHS2/3</t>
  </si>
  <si>
    <t>AHS21/1</t>
  </si>
  <si>
    <t>AHS27/5</t>
  </si>
  <si>
    <t>AHO1/1</t>
  </si>
  <si>
    <t>AHO1/4</t>
  </si>
  <si>
    <t>AHO14/1</t>
  </si>
  <si>
    <t>AHO3/1</t>
  </si>
  <si>
    <t>AHO5/1</t>
  </si>
  <si>
    <t>AHO7/1</t>
  </si>
  <si>
    <t>AHO8/3</t>
  </si>
  <si>
    <t>AKA12/1</t>
  </si>
  <si>
    <t>AKA15/4</t>
  </si>
  <si>
    <t>AKA15/1</t>
  </si>
  <si>
    <t>AKA1A/3</t>
  </si>
  <si>
    <t>AKA2/4</t>
  </si>
  <si>
    <t>AKA2/8</t>
  </si>
  <si>
    <t>AKA6/1</t>
  </si>
  <si>
    <t>AKA9/1</t>
  </si>
  <si>
    <t>AKA9a/8</t>
  </si>
  <si>
    <t>AKA9A/2</t>
  </si>
  <si>
    <t>ABS3/1</t>
  </si>
  <si>
    <t>AKS1/1</t>
  </si>
  <si>
    <t>AZS103/5</t>
  </si>
  <si>
    <t>AZS103/1</t>
  </si>
  <si>
    <t>AZS105/7</t>
  </si>
  <si>
    <t>AZS111/5</t>
  </si>
  <si>
    <t>AZS12/1</t>
  </si>
  <si>
    <t>AZS15/4</t>
  </si>
  <si>
    <t>AZS16/1</t>
  </si>
  <si>
    <t>AZS17/1</t>
  </si>
  <si>
    <t>AZS18/1</t>
  </si>
  <si>
    <t>AZS21a/7</t>
  </si>
  <si>
    <t>AZS21A/2</t>
  </si>
  <si>
    <t>AZS25/3</t>
  </si>
  <si>
    <t>AZS26/1</t>
  </si>
  <si>
    <t>AZS27/1</t>
  </si>
  <si>
    <t>AZS29/2</t>
  </si>
  <si>
    <t>AZS3/1</t>
  </si>
  <si>
    <t>AZS37/1</t>
  </si>
  <si>
    <t>AZS41/1</t>
  </si>
  <si>
    <t>AZS43/2</t>
  </si>
  <si>
    <t>AZS43/6</t>
  </si>
  <si>
    <t>AZS45/1</t>
  </si>
  <si>
    <t>AZS5/1</t>
  </si>
  <si>
    <t>AZS50/16</t>
  </si>
  <si>
    <t>AZS6/1</t>
  </si>
  <si>
    <t>AZS91/5</t>
  </si>
  <si>
    <t>AZS93/1</t>
  </si>
  <si>
    <t>AZS93/5</t>
  </si>
  <si>
    <t>AKW12/3</t>
  </si>
  <si>
    <t>AKW13/1</t>
  </si>
  <si>
    <t>AKW14/1</t>
  </si>
  <si>
    <t>AKW15/1</t>
  </si>
  <si>
    <t>AKW17b/3</t>
  </si>
  <si>
    <t>AKW18/1</t>
  </si>
  <si>
    <t>AKW2/1</t>
  </si>
  <si>
    <t>AKW22/6</t>
  </si>
  <si>
    <t>AKW23/1</t>
  </si>
  <si>
    <t>AKW23A/1</t>
  </si>
  <si>
    <t>AKW24/3</t>
  </si>
  <si>
    <t>AKW24/7</t>
  </si>
  <si>
    <t>AKW24/1</t>
  </si>
  <si>
    <t>AKW28/1</t>
  </si>
  <si>
    <t>AKW3/1</t>
  </si>
  <si>
    <t>AKW30/4</t>
  </si>
  <si>
    <t>AKW32/4</t>
  </si>
  <si>
    <t>AKW32/1</t>
  </si>
  <si>
    <t>AKW3A/1</t>
  </si>
  <si>
    <t>AKW4/1</t>
  </si>
  <si>
    <t>AKW5A/1</t>
  </si>
  <si>
    <t>AKW7/1</t>
  </si>
  <si>
    <t>AKW8/3</t>
  </si>
  <si>
    <t>AEN14/1</t>
  </si>
  <si>
    <t>AEN16/4</t>
  </si>
  <si>
    <t>AEN34/1</t>
  </si>
  <si>
    <t>AER10/4</t>
  </si>
  <si>
    <t>AER15/3</t>
  </si>
  <si>
    <t>AER15/1</t>
  </si>
  <si>
    <t>AER19/1</t>
  </si>
  <si>
    <t>AER1A/1</t>
  </si>
  <si>
    <t>AER21/3</t>
  </si>
  <si>
    <t>AER23/4</t>
  </si>
  <si>
    <t>AER25/1</t>
  </si>
  <si>
    <t>AER32/5</t>
  </si>
  <si>
    <t>AER34/1</t>
  </si>
  <si>
    <t>AER34/5</t>
  </si>
  <si>
    <t>AER52/5</t>
  </si>
  <si>
    <t>AER54/3</t>
  </si>
  <si>
    <t>AER54/7</t>
  </si>
  <si>
    <t>AER5/1</t>
  </si>
  <si>
    <t>AER76/9</t>
  </si>
  <si>
    <t>AER76/5</t>
  </si>
  <si>
    <t>AER78/2</t>
  </si>
  <si>
    <t>AER80/3</t>
  </si>
  <si>
    <t>AFB10/1</t>
  </si>
  <si>
    <t>AFB2/2</t>
  </si>
  <si>
    <t>AFB25/1</t>
  </si>
  <si>
    <t>AFB29/2</t>
  </si>
  <si>
    <t>AFB31/1</t>
  </si>
  <si>
    <t>AFB4/1</t>
  </si>
  <si>
    <t>AFB6/5</t>
  </si>
  <si>
    <t>AFH10/1</t>
  </si>
  <si>
    <t>AFH6/3</t>
  </si>
  <si>
    <t>AFH8/1</t>
  </si>
  <si>
    <t>AHÜ1/8</t>
  </si>
  <si>
    <t>AHÜ1/2</t>
  </si>
  <si>
    <t>AKP1/2</t>
  </si>
  <si>
    <t>AKP11/4</t>
  </si>
  <si>
    <t>AKP11/2</t>
  </si>
  <si>
    <t>AKP3/1</t>
  </si>
  <si>
    <t>AKP31/3</t>
  </si>
  <si>
    <t>AKP32/2</t>
  </si>
  <si>
    <t>AKP33/1</t>
  </si>
  <si>
    <t>AKP33/6</t>
  </si>
  <si>
    <t>AKP34/5</t>
  </si>
  <si>
    <t>AKP35/1</t>
  </si>
  <si>
    <t>AKP36/5</t>
  </si>
  <si>
    <t>AKP37/3</t>
  </si>
  <si>
    <t>AKP38/1</t>
  </si>
  <si>
    <t>AKP4/1</t>
  </si>
  <si>
    <t>AKP4/7</t>
  </si>
  <si>
    <t>AKP40/3</t>
  </si>
  <si>
    <t>AKP41/1</t>
  </si>
  <si>
    <t>AKP46/3</t>
  </si>
  <si>
    <t>AKP52/1</t>
  </si>
  <si>
    <t>AKP54/5</t>
  </si>
  <si>
    <t>AKP58/3</t>
  </si>
  <si>
    <t>AKP62/3</t>
  </si>
  <si>
    <t>AKP64/1</t>
  </si>
  <si>
    <t>AKP7/3</t>
  </si>
  <si>
    <t>AKP7/1</t>
  </si>
  <si>
    <t>AKP9/1</t>
  </si>
  <si>
    <t>AMK10/1</t>
  </si>
  <si>
    <t>AMK16/1</t>
  </si>
  <si>
    <t>AMK16/5</t>
  </si>
  <si>
    <t>AMK18/3</t>
  </si>
  <si>
    <t>AMK2/1</t>
  </si>
  <si>
    <t>AMK6/3</t>
  </si>
  <si>
    <t>AMK8/3</t>
  </si>
  <si>
    <t>AKU298/4</t>
  </si>
  <si>
    <t>AKU299/3</t>
  </si>
  <si>
    <t>AKU300/3</t>
  </si>
  <si>
    <t>AKU302/1</t>
  </si>
  <si>
    <t>AKU303/2</t>
  </si>
  <si>
    <t>AKU305/2</t>
  </si>
  <si>
    <t>AKU306/1</t>
  </si>
  <si>
    <t>AKU307/4</t>
  </si>
  <si>
    <t>AKU308/6</t>
  </si>
  <si>
    <t>AKU311/1</t>
  </si>
  <si>
    <t>AKU312/1</t>
  </si>
  <si>
    <t>AKU313/3</t>
  </si>
  <si>
    <t>AKU315/1</t>
  </si>
  <si>
    <t>AKU316/1</t>
  </si>
  <si>
    <t>AKU316/4</t>
  </si>
  <si>
    <t>AKU317/1</t>
  </si>
  <si>
    <t>AKU318/1</t>
  </si>
  <si>
    <t>AKU319/3</t>
  </si>
  <si>
    <t>AKU321/1</t>
  </si>
  <si>
    <t>AKU323/1</t>
  </si>
  <si>
    <t>AKU325/1</t>
  </si>
  <si>
    <t>AKU331/2</t>
  </si>
  <si>
    <t>ALA11/1</t>
  </si>
  <si>
    <t>ALA13/3</t>
  </si>
  <si>
    <t>ALA3/1</t>
  </si>
  <si>
    <t>ALA4/1</t>
  </si>
  <si>
    <t>ALA5/1</t>
  </si>
  <si>
    <t>ALA7/1</t>
  </si>
  <si>
    <t>ALA9/1</t>
  </si>
  <si>
    <t>AMÜ49/1</t>
  </si>
  <si>
    <t>AMÜ50/2</t>
  </si>
  <si>
    <t>AMÜ51/1</t>
  </si>
  <si>
    <t>AMÜ52/1</t>
  </si>
  <si>
    <t>AMÜ54/1</t>
  </si>
  <si>
    <t>AMÜ55/6</t>
  </si>
  <si>
    <t>AMÜ55/1</t>
  </si>
  <si>
    <t>AMÜ56/1</t>
  </si>
  <si>
    <t>AMÜ57/2</t>
  </si>
  <si>
    <t>AMÜ57/1</t>
  </si>
  <si>
    <t>AMÜ59/3</t>
  </si>
  <si>
    <t>AMÜ60/4</t>
  </si>
  <si>
    <t>AMÜ61/3</t>
  </si>
  <si>
    <t>AMÜ62/6</t>
  </si>
  <si>
    <t>AMÜ62/1</t>
  </si>
  <si>
    <t>AMÜ63/7</t>
  </si>
  <si>
    <t>AMÜ64/1</t>
  </si>
  <si>
    <t>AMÜ66/1</t>
  </si>
  <si>
    <t>AMÜ69/1</t>
  </si>
  <si>
    <t>AMÜ70/1</t>
  </si>
  <si>
    <t>AMÜ71/1</t>
  </si>
  <si>
    <t>AMÜ72/5</t>
  </si>
  <si>
    <t>AMÜ73/3</t>
  </si>
  <si>
    <t>AMÜ73/2</t>
  </si>
  <si>
    <t>AMÜ75/1</t>
  </si>
  <si>
    <t>AMÜ75/5</t>
  </si>
  <si>
    <t>AMÜ76/1</t>
  </si>
  <si>
    <t>AMÜ78/4</t>
  </si>
  <si>
    <t>AMÜ79/1</t>
  </si>
  <si>
    <t>AMÜ79/2</t>
  </si>
  <si>
    <t>AMÜ80/1</t>
  </si>
  <si>
    <t>AMÜ82/1</t>
  </si>
  <si>
    <t>AMÜ82/4</t>
  </si>
  <si>
    <t>AMÜ84/1</t>
  </si>
  <si>
    <t>AMÜ85/4</t>
  </si>
  <si>
    <t>AMÜ85/2</t>
  </si>
  <si>
    <t>AMÜ86/1</t>
  </si>
  <si>
    <t>AMÜ87/2</t>
  </si>
  <si>
    <t>AMÜ88/1</t>
  </si>
  <si>
    <t>APL1/2</t>
  </si>
  <si>
    <t>APL10/1</t>
  </si>
  <si>
    <t>APL11/1</t>
  </si>
  <si>
    <t>APL13/1</t>
  </si>
  <si>
    <t>APL14/1</t>
  </si>
  <si>
    <t>APL14/5</t>
  </si>
  <si>
    <t>APL2/5</t>
  </si>
  <si>
    <t>APL20/2</t>
  </si>
  <si>
    <t>APL22/1</t>
  </si>
  <si>
    <t>APL26/3</t>
  </si>
  <si>
    <t>APL3/3</t>
  </si>
  <si>
    <t>APL32/1</t>
  </si>
  <si>
    <t>APL35/1</t>
  </si>
  <si>
    <t>APL36/3</t>
  </si>
  <si>
    <t>APL38/1</t>
  </si>
  <si>
    <t>APL38/4</t>
  </si>
  <si>
    <t>APL4/3</t>
  </si>
  <si>
    <t>APL42/7</t>
  </si>
  <si>
    <t>APL42/1</t>
  </si>
  <si>
    <t>APL44/7</t>
  </si>
  <si>
    <t>APL46/1</t>
  </si>
  <si>
    <t>APL50/5</t>
  </si>
  <si>
    <t>APL7/4</t>
  </si>
  <si>
    <t>APL7/10</t>
  </si>
  <si>
    <t>APL7/8</t>
  </si>
  <si>
    <t>APL8/1</t>
  </si>
  <si>
    <t>ARE18/4</t>
  </si>
  <si>
    <t>ARE2/1</t>
  </si>
  <si>
    <t>ARE22/1</t>
  </si>
  <si>
    <t>ARE26/6</t>
  </si>
  <si>
    <t>ARE36/8</t>
  </si>
  <si>
    <t>ARE38/1</t>
  </si>
  <si>
    <t>ARE38/3</t>
  </si>
  <si>
    <t>ARE4/5</t>
  </si>
  <si>
    <t>ARE42/3</t>
  </si>
  <si>
    <t>ARE6/1</t>
  </si>
  <si>
    <t>ARE8/4</t>
  </si>
  <si>
    <t>ARI13/5</t>
  </si>
  <si>
    <t>ARI13a/6</t>
  </si>
  <si>
    <t>ARI14/1</t>
  </si>
  <si>
    <t>ARI15/3</t>
  </si>
  <si>
    <t>ARI16/1</t>
  </si>
  <si>
    <t>ARI2/3</t>
  </si>
  <si>
    <t>ARI24/5</t>
  </si>
  <si>
    <t>ARI24/4</t>
  </si>
  <si>
    <t>ARI25/1</t>
  </si>
  <si>
    <t>ARI27/7</t>
  </si>
  <si>
    <t>ARI27/3</t>
  </si>
  <si>
    <t>ARI29/1</t>
  </si>
  <si>
    <t>ARI3/5</t>
  </si>
  <si>
    <t>ARI30/4</t>
  </si>
  <si>
    <t>ARI37/5</t>
  </si>
  <si>
    <t>ARI39/1</t>
  </si>
  <si>
    <t>ARI41/2</t>
  </si>
  <si>
    <t>ARI42/1</t>
  </si>
  <si>
    <t>ARI43/2</t>
  </si>
  <si>
    <t>ARI43/4</t>
  </si>
  <si>
    <t>ARI44/5</t>
  </si>
  <si>
    <t>ARI45/1</t>
  </si>
  <si>
    <t>ARI45A/3</t>
  </si>
  <si>
    <t>ARI46/1</t>
  </si>
  <si>
    <t>ARI47/3</t>
  </si>
  <si>
    <t>ARI47/4</t>
  </si>
  <si>
    <t>ARI47A/1</t>
  </si>
  <si>
    <t>ARI49/4</t>
  </si>
  <si>
    <t>ARI49a/5</t>
  </si>
  <si>
    <t>ARI49A/3</t>
  </si>
  <si>
    <t>ARI5/6</t>
  </si>
  <si>
    <t>ARI50/1</t>
  </si>
  <si>
    <t>ARI51/1</t>
  </si>
  <si>
    <t>ARI54/1</t>
  </si>
  <si>
    <t>ARI56/4</t>
  </si>
  <si>
    <t>ARI58/1</t>
  </si>
  <si>
    <t>ARI6/4</t>
  </si>
  <si>
    <t>ARI68/4</t>
  </si>
  <si>
    <t>ARI7/5</t>
  </si>
  <si>
    <t>ARI72/1</t>
  </si>
  <si>
    <t>ARI74/4</t>
  </si>
  <si>
    <t>ARI76/1</t>
  </si>
  <si>
    <t>ARI84/1</t>
  </si>
  <si>
    <t>ARI9/4</t>
  </si>
  <si>
    <t>ARI90/1</t>
  </si>
  <si>
    <t>ARI92/4</t>
  </si>
  <si>
    <t>ARI94/1</t>
  </si>
  <si>
    <t>ARI94/4</t>
  </si>
  <si>
    <t>ARO1/3</t>
  </si>
  <si>
    <t>ARO2/5</t>
  </si>
  <si>
    <t>ARO3A/1</t>
  </si>
  <si>
    <t>ARO4/1</t>
  </si>
  <si>
    <t>ARO4/5</t>
  </si>
  <si>
    <t>ARO5/1</t>
  </si>
  <si>
    <t>AST10/5</t>
  </si>
  <si>
    <t>AST13/3</t>
  </si>
  <si>
    <t>AST19/7</t>
  </si>
  <si>
    <t>AST4/3</t>
  </si>
  <si>
    <t>AST5/1</t>
  </si>
  <si>
    <t>AST8/1</t>
  </si>
  <si>
    <t>AWI1/7</t>
  </si>
  <si>
    <t>AWI10/1</t>
  </si>
  <si>
    <t>AWI10/3</t>
  </si>
  <si>
    <t>AWI12/1</t>
  </si>
  <si>
    <t>AWI13/1</t>
  </si>
  <si>
    <t>AWI14/1</t>
  </si>
  <si>
    <t>AWI15/1</t>
  </si>
  <si>
    <t>AWI22/1</t>
  </si>
  <si>
    <t>AWI24/1</t>
  </si>
  <si>
    <t>AWI3/2</t>
  </si>
  <si>
    <t>AWI32/1</t>
  </si>
  <si>
    <t>AWI5/4</t>
  </si>
  <si>
    <t>AWI6/1</t>
  </si>
  <si>
    <t>AWI7/3</t>
  </si>
  <si>
    <t>AWI7/1</t>
  </si>
  <si>
    <t>AWI8/1</t>
  </si>
  <si>
    <t>AMS5/1</t>
  </si>
  <si>
    <t>AMS5/3</t>
  </si>
  <si>
    <t>AMS7/1</t>
  </si>
  <si>
    <t>AMS8/2</t>
  </si>
  <si>
    <t>ADT10/1</t>
  </si>
  <si>
    <t>ADT11/3</t>
  </si>
  <si>
    <t>ADT15/1</t>
  </si>
  <si>
    <t>ADT20/5</t>
  </si>
  <si>
    <t>ADT21/1</t>
  </si>
  <si>
    <t>ADT23/7</t>
  </si>
  <si>
    <t>ADT30/8</t>
  </si>
  <si>
    <t>ADT30/1</t>
  </si>
  <si>
    <t>ADT32/3</t>
  </si>
  <si>
    <t>ADT34/3</t>
  </si>
  <si>
    <t>ADT36/4</t>
  </si>
  <si>
    <t>ADT38/3</t>
  </si>
  <si>
    <t>ADT49/2</t>
  </si>
  <si>
    <t>ADT8/3</t>
  </si>
  <si>
    <t>ADB100/4</t>
  </si>
  <si>
    <t>ADB102/5</t>
  </si>
  <si>
    <t>ADB113/3</t>
  </si>
  <si>
    <t>ADB119/4</t>
  </si>
  <si>
    <t>ADB12/2</t>
  </si>
  <si>
    <t>ADB17/3</t>
  </si>
  <si>
    <t>ADB17/1</t>
  </si>
  <si>
    <t>ADB189/1</t>
  </si>
  <si>
    <t>ADB191/1</t>
  </si>
  <si>
    <t>ADB195/1</t>
  </si>
  <si>
    <t>ADB22/1</t>
  </si>
  <si>
    <t>ADB24/1</t>
  </si>
  <si>
    <t>ADB249/1</t>
  </si>
  <si>
    <t>ADB25/5</t>
  </si>
  <si>
    <t>ADB255/13</t>
  </si>
  <si>
    <t>ADB255/12</t>
  </si>
  <si>
    <t>ADB255/87</t>
  </si>
  <si>
    <t>ADB255/103</t>
  </si>
  <si>
    <t>ADB255/21</t>
  </si>
  <si>
    <t>ADB255/26</t>
  </si>
  <si>
    <t>ADB255/1</t>
  </si>
  <si>
    <t>ADB255/23</t>
  </si>
  <si>
    <t>ADB28/5</t>
  </si>
  <si>
    <t>ADB29A/2</t>
  </si>
  <si>
    <t>ADB29a/6</t>
  </si>
  <si>
    <t>ADB30/1</t>
  </si>
  <si>
    <t>ADB31/1</t>
  </si>
  <si>
    <t>ADB32/6</t>
  </si>
  <si>
    <t>ADB33/1</t>
  </si>
  <si>
    <t>ADB36/4</t>
  </si>
  <si>
    <t>ADB36/1</t>
  </si>
  <si>
    <t>ADB37/5</t>
  </si>
  <si>
    <t>ADB37/4</t>
  </si>
  <si>
    <t>ADB38/3</t>
  </si>
  <si>
    <t>ADB4/1</t>
  </si>
  <si>
    <t>ADB40/4</t>
  </si>
  <si>
    <t>ADB40/2</t>
  </si>
  <si>
    <t>ADB40A/1</t>
  </si>
  <si>
    <t>ADB42/2</t>
  </si>
  <si>
    <t>ADB44/6</t>
  </si>
  <si>
    <t>ADB44a/6</t>
  </si>
  <si>
    <t>ADB47/1</t>
  </si>
  <si>
    <t>ADB47/5</t>
  </si>
  <si>
    <t>ADB49/1</t>
  </si>
  <si>
    <t>ADB5/1</t>
  </si>
  <si>
    <t>ADB50/8</t>
  </si>
  <si>
    <t>ADB51/1</t>
  </si>
  <si>
    <t>ADB6/2</t>
  </si>
  <si>
    <t>ADB69/1</t>
  </si>
  <si>
    <t>ADB7/3</t>
  </si>
  <si>
    <t>ADB7/1</t>
  </si>
  <si>
    <t>ADB72/4</t>
  </si>
  <si>
    <t>ADB72/1</t>
  </si>
  <si>
    <t>ADB73/1</t>
  </si>
  <si>
    <t>ADB74/1</t>
  </si>
  <si>
    <t>ADB77/1</t>
  </si>
  <si>
    <t>ADB78/4</t>
  </si>
  <si>
    <t>ADB79/1</t>
  </si>
  <si>
    <t>ADB82/4</t>
  </si>
  <si>
    <t>ADB84/1</t>
  </si>
  <si>
    <t>ADB87/2</t>
  </si>
  <si>
    <t>ADH15A/3</t>
  </si>
  <si>
    <t>ADH17/5</t>
  </si>
  <si>
    <t>ADH17/1</t>
  </si>
  <si>
    <t>ADH21/2</t>
  </si>
  <si>
    <t>ADH21/3</t>
  </si>
  <si>
    <t>ADH21/7</t>
  </si>
  <si>
    <t>ADH27/1</t>
  </si>
  <si>
    <t>ADH9/3</t>
  </si>
  <si>
    <t>ADK12/1</t>
  </si>
  <si>
    <t>ADK14/1</t>
  </si>
  <si>
    <t>ADK2/5</t>
  </si>
  <si>
    <t>ADK2/1</t>
  </si>
  <si>
    <t>ADK22/2</t>
  </si>
  <si>
    <t>ADK24/1</t>
  </si>
  <si>
    <t>ADK24/3</t>
  </si>
  <si>
    <t>ADK40/3</t>
  </si>
  <si>
    <t>ADK41/2</t>
  </si>
  <si>
    <t>ADK41/1</t>
  </si>
  <si>
    <t>ADK42/2</t>
  </si>
  <si>
    <t>ADK43/3</t>
  </si>
  <si>
    <t>ADK47/7</t>
  </si>
  <si>
    <t>ADK6/6</t>
  </si>
  <si>
    <t>AKI3/4</t>
  </si>
  <si>
    <t>ADM19/4</t>
  </si>
  <si>
    <t>ADM27/1</t>
  </si>
  <si>
    <t>ADM3/1</t>
  </si>
  <si>
    <t>ADM30/1</t>
  </si>
  <si>
    <t>ADM30/4</t>
  </si>
  <si>
    <t>ADM34/4</t>
  </si>
  <si>
    <t>ADM35/2</t>
  </si>
  <si>
    <t>ADM39/1</t>
  </si>
  <si>
    <t>ADM46/3</t>
  </si>
  <si>
    <t>ADM47/4</t>
  </si>
  <si>
    <t>ADM47/3</t>
  </si>
  <si>
    <t>ADM55/5</t>
  </si>
  <si>
    <t>ADM57/9</t>
  </si>
  <si>
    <t>ADM59/6</t>
  </si>
  <si>
    <t>ADM59/2</t>
  </si>
  <si>
    <t>ADM59/5</t>
  </si>
  <si>
    <t>ADM63/7</t>
  </si>
  <si>
    <t>ADM63/2</t>
  </si>
  <si>
    <t>ASZ1/1</t>
  </si>
  <si>
    <t>ASZ16/4</t>
  </si>
  <si>
    <t>ASE2/1</t>
  </si>
  <si>
    <t>ASE9/6</t>
  </si>
  <si>
    <t>ADW10/3</t>
  </si>
  <si>
    <t>ADW10/1</t>
  </si>
  <si>
    <t>ADW11/1</t>
  </si>
  <si>
    <t>ADW12/3</t>
  </si>
  <si>
    <t>ADW12/1</t>
  </si>
  <si>
    <t>ADW12/8</t>
  </si>
  <si>
    <t>ADW13/1</t>
  </si>
  <si>
    <t>ADW14/7</t>
  </si>
  <si>
    <t>ADW15/3</t>
  </si>
  <si>
    <t>ADW15A/1</t>
  </si>
  <si>
    <t>ADW16/3</t>
  </si>
  <si>
    <t>ADW18/4</t>
  </si>
  <si>
    <t>ADW18/6</t>
  </si>
  <si>
    <t>ADW20/1</t>
  </si>
  <si>
    <t>ADW20a/7</t>
  </si>
  <si>
    <t>ADW21/1</t>
  </si>
  <si>
    <t>ADW22/1</t>
  </si>
  <si>
    <t>ADW33/1</t>
  </si>
  <si>
    <t>ADW34/1</t>
  </si>
  <si>
    <t>ADW35/3</t>
  </si>
  <si>
    <t>ADW38/1</t>
  </si>
  <si>
    <t>ADW39/1</t>
  </si>
  <si>
    <t>ADW40/1</t>
  </si>
  <si>
    <t>ADW40/7</t>
  </si>
  <si>
    <t>ADW40/5</t>
  </si>
  <si>
    <t>ADW41/1</t>
  </si>
  <si>
    <t>ADW42/6</t>
  </si>
  <si>
    <t>ADW42/4</t>
  </si>
  <si>
    <t>ADW43/1</t>
  </si>
  <si>
    <t>ADW45/2</t>
  </si>
  <si>
    <t>ADW49/1</t>
  </si>
  <si>
    <t>ADW51/1</t>
  </si>
  <si>
    <t>ADW54/1</t>
  </si>
  <si>
    <t>ADW55/3</t>
  </si>
  <si>
    <t>ADW57/4</t>
  </si>
  <si>
    <t>ADW58/8</t>
  </si>
  <si>
    <t>ADW58/1</t>
  </si>
  <si>
    <t>ADW59/1</t>
  </si>
  <si>
    <t>ADW6/1</t>
  </si>
  <si>
    <t>ADW6/10</t>
  </si>
  <si>
    <t>ADW60/1</t>
  </si>
  <si>
    <t>ADW60/12</t>
  </si>
  <si>
    <t>ADW60a/5</t>
  </si>
  <si>
    <t>ADW60a/8</t>
  </si>
  <si>
    <t>ADW60a/3</t>
  </si>
  <si>
    <t>ADW61/3</t>
  </si>
  <si>
    <t>ADW62/1</t>
  </si>
  <si>
    <t>ADW64/2</t>
  </si>
  <si>
    <t>ADW69A/3</t>
  </si>
  <si>
    <t>ADW70/4</t>
  </si>
  <si>
    <t>ADW70/2</t>
  </si>
  <si>
    <t>ADW71/8</t>
  </si>
  <si>
    <t>ADW71/5</t>
  </si>
  <si>
    <t>ADW73/1</t>
  </si>
  <si>
    <t>ADW77/1</t>
  </si>
  <si>
    <t>ADW9/1</t>
  </si>
  <si>
    <t>AFE10/1</t>
  </si>
  <si>
    <t>AFE27/7</t>
  </si>
  <si>
    <t>AFE29/5</t>
  </si>
  <si>
    <t>AFE31/5</t>
  </si>
  <si>
    <t>AFE39/1</t>
  </si>
  <si>
    <t>AFE41/1</t>
  </si>
  <si>
    <t>AFE42/5</t>
  </si>
  <si>
    <t>AFE46/1</t>
  </si>
  <si>
    <t>AFE47/1</t>
  </si>
  <si>
    <t>AFE49/3</t>
  </si>
  <si>
    <t>AFE50/6</t>
  </si>
  <si>
    <t>AFE51/3</t>
  </si>
  <si>
    <t>AFE8/4</t>
  </si>
  <si>
    <t>AFE9/5</t>
  </si>
  <si>
    <t>ANN101/2</t>
  </si>
  <si>
    <t>ANN103/1</t>
  </si>
  <si>
    <t>ANN103a/5</t>
  </si>
  <si>
    <t>ANN107/1</t>
  </si>
  <si>
    <t>ANN24/8</t>
  </si>
  <si>
    <t>ANN30/4</t>
  </si>
  <si>
    <t>ANN30a/3</t>
  </si>
  <si>
    <t>ANN31/4</t>
  </si>
  <si>
    <t>ANN35b/1</t>
  </si>
  <si>
    <t>ANN39/1</t>
  </si>
  <si>
    <t>ANN43/1</t>
  </si>
  <si>
    <t>ANN43A/1</t>
  </si>
  <si>
    <t>ANN44/7</t>
  </si>
  <si>
    <t>ANN44/6</t>
  </si>
  <si>
    <t>ANN45/6</t>
  </si>
  <si>
    <t>ANN45/1</t>
  </si>
  <si>
    <t>ANN46a/4</t>
  </si>
  <si>
    <t>ANN54/2</t>
  </si>
  <si>
    <t>ANN60/4</t>
  </si>
  <si>
    <t>ANN62/4</t>
  </si>
  <si>
    <t>ANN64/2</t>
  </si>
  <si>
    <t>ANN64/8</t>
  </si>
  <si>
    <t>ANN91/1</t>
  </si>
  <si>
    <t>ANN96/3</t>
  </si>
  <si>
    <t>ANN98/1</t>
  </si>
  <si>
    <t>ASS11/1</t>
  </si>
  <si>
    <t>ASS12/1</t>
  </si>
  <si>
    <t>ASS13/3</t>
  </si>
  <si>
    <t>ASS16/1</t>
  </si>
  <si>
    <t>ASS16/3</t>
  </si>
  <si>
    <t>ASS3/5</t>
  </si>
  <si>
    <t>ASS4/1</t>
  </si>
  <si>
    <t>ASS7/4</t>
  </si>
  <si>
    <t>AUH2/1</t>
  </si>
  <si>
    <t>AUH4/1</t>
  </si>
  <si>
    <t>AUH6/1</t>
  </si>
  <si>
    <t>AUH8/1</t>
  </si>
  <si>
    <t>AUH8/3</t>
  </si>
  <si>
    <t>AUS11/1</t>
  </si>
  <si>
    <t>AUS13/4</t>
  </si>
  <si>
    <t>AUS15/3</t>
  </si>
  <si>
    <t>AUS18/4</t>
  </si>
  <si>
    <t>AUS18/1</t>
  </si>
  <si>
    <t>AUS18/8</t>
  </si>
  <si>
    <t>AUS20/1</t>
  </si>
  <si>
    <t>AUS4/1</t>
  </si>
  <si>
    <t>AUS4B/1</t>
  </si>
  <si>
    <t>ADL1/1</t>
  </si>
  <si>
    <t>ADL3/3</t>
  </si>
  <si>
    <t>ADL7/5</t>
  </si>
  <si>
    <t>AMW2/1</t>
  </si>
  <si>
    <t>AMW3/1</t>
  </si>
  <si>
    <t>AMW4/1</t>
  </si>
  <si>
    <t>AMW7/1</t>
  </si>
  <si>
    <t>AMW7/6</t>
  </si>
  <si>
    <t>AMW9/1</t>
  </si>
  <si>
    <t>BAC12/1</t>
  </si>
  <si>
    <t>BAC14/4</t>
  </si>
  <si>
    <t>BAC16/1</t>
  </si>
  <si>
    <t>BAC22/3</t>
  </si>
  <si>
    <t>BAC26/1</t>
  </si>
  <si>
    <t>BAC26A/1</t>
  </si>
  <si>
    <t>BAC26a/6</t>
  </si>
  <si>
    <t>BAC34/7</t>
  </si>
  <si>
    <t>BAC34/3</t>
  </si>
  <si>
    <t>BAC34/6</t>
  </si>
  <si>
    <t>BAR6/1</t>
  </si>
  <si>
    <t>BEE13/1</t>
  </si>
  <si>
    <t>BEE13/3</t>
  </si>
  <si>
    <t>BEE14/5</t>
  </si>
  <si>
    <t>BEE14/1</t>
  </si>
  <si>
    <t>BEE15/3</t>
  </si>
  <si>
    <t>BEE15/1</t>
  </si>
  <si>
    <t>BEE17/5</t>
  </si>
  <si>
    <t>BEE17a/4</t>
  </si>
  <si>
    <t>BEE18/4</t>
  </si>
  <si>
    <t>BEE2/1</t>
  </si>
  <si>
    <t>BEE20/3</t>
  </si>
  <si>
    <t>BEE22/4</t>
  </si>
  <si>
    <t>BEE23/1</t>
  </si>
  <si>
    <t>BEE25/1</t>
  </si>
  <si>
    <t>BEE26/1</t>
  </si>
  <si>
    <t>BEE26A/1</t>
  </si>
  <si>
    <t>BEE27/3</t>
  </si>
  <si>
    <t>BEE29/5</t>
  </si>
  <si>
    <t>BEE33/4</t>
  </si>
  <si>
    <t>BEE34/4</t>
  </si>
  <si>
    <t>BEE36/8</t>
  </si>
  <si>
    <t>BEE36/3</t>
  </si>
  <si>
    <t>BEE38/1</t>
  </si>
  <si>
    <t>BEE40/1</t>
  </si>
  <si>
    <t>BEE41/1</t>
  </si>
  <si>
    <t>BEE43/3</t>
  </si>
  <si>
    <t>BEE43A/3</t>
  </si>
  <si>
    <t>BEE44/3</t>
  </si>
  <si>
    <t>BEE46/4</t>
  </si>
  <si>
    <t>BEE48/2</t>
  </si>
  <si>
    <t>BEE4a/1</t>
  </si>
  <si>
    <t>BEE51/4</t>
  </si>
  <si>
    <t>BEE55/7</t>
  </si>
  <si>
    <t>BEE61/4</t>
  </si>
  <si>
    <t>BEE63/4</t>
  </si>
  <si>
    <t>BEE65/2</t>
  </si>
  <si>
    <t>BEE7/1</t>
  </si>
  <si>
    <t>BEE9/4</t>
  </si>
  <si>
    <t>BER10/4</t>
  </si>
  <si>
    <t>BER11/1</t>
  </si>
  <si>
    <t>BER18/3</t>
  </si>
  <si>
    <t>BER2/1</t>
  </si>
  <si>
    <t>BER24/1</t>
  </si>
  <si>
    <t>BER6/1</t>
  </si>
  <si>
    <t>BER7/4</t>
  </si>
  <si>
    <t>BER8/7</t>
  </si>
  <si>
    <t>BER9b/3</t>
  </si>
  <si>
    <t>BIW1/3</t>
  </si>
  <si>
    <t>BIW12/6</t>
  </si>
  <si>
    <t>BIW12/5</t>
  </si>
  <si>
    <t>BIW13/1</t>
  </si>
  <si>
    <t>BIW14/1</t>
  </si>
  <si>
    <t>BIW15/3</t>
  </si>
  <si>
    <t>BIW15/1</t>
  </si>
  <si>
    <t>BIW16/3</t>
  </si>
  <si>
    <t>BIW17/3</t>
  </si>
  <si>
    <t>BIW18/3</t>
  </si>
  <si>
    <t>BIW2/1</t>
  </si>
  <si>
    <t>BIW20/4</t>
  </si>
  <si>
    <t>BIW20/1</t>
  </si>
  <si>
    <t>BIW22/6</t>
  </si>
  <si>
    <t>BIW3/3</t>
  </si>
  <si>
    <t>BIW5/1</t>
  </si>
  <si>
    <t>BIW6/2</t>
  </si>
  <si>
    <t>BIW9/1</t>
  </si>
  <si>
    <t>BIR10/1</t>
  </si>
  <si>
    <t>BIR11/1</t>
  </si>
  <si>
    <t>BIR13/1</t>
  </si>
  <si>
    <t>BIR15/4</t>
  </si>
  <si>
    <t>BIR16/1</t>
  </si>
  <si>
    <t>BIR19/2</t>
  </si>
  <si>
    <t>BIR2/1</t>
  </si>
  <si>
    <t>BIR20/1</t>
  </si>
  <si>
    <t>BIR21/3</t>
  </si>
  <si>
    <t>BIR22/1</t>
  </si>
  <si>
    <t>BIR23/1</t>
  </si>
  <si>
    <t>BIR23/7</t>
  </si>
  <si>
    <t>BIR23/6</t>
  </si>
  <si>
    <t>BIR25/1</t>
  </si>
  <si>
    <t>BIR25/6</t>
  </si>
  <si>
    <t>BIR28/3</t>
  </si>
  <si>
    <t>BIR3/1</t>
  </si>
  <si>
    <t>BIR4/1</t>
  </si>
  <si>
    <t>BLO12/4</t>
  </si>
  <si>
    <t>BLO17/1</t>
  </si>
  <si>
    <t>BLO18/5</t>
  </si>
  <si>
    <t>BLÜ17/1</t>
  </si>
  <si>
    <t>BLÜ20/1</t>
  </si>
  <si>
    <t>BLÜ22/2</t>
  </si>
  <si>
    <t>BLÜ22/4</t>
  </si>
  <si>
    <t>BLÜ25/1</t>
  </si>
  <si>
    <t>BLÜ27/2</t>
  </si>
  <si>
    <t>BLÜ33/4</t>
  </si>
  <si>
    <t>BLÜ33/1</t>
  </si>
  <si>
    <t>BLÜ33/8</t>
  </si>
  <si>
    <t>BLÜ7/1</t>
  </si>
  <si>
    <t>BOR1/1</t>
  </si>
  <si>
    <t>BOR13/2</t>
  </si>
  <si>
    <t>BOR18/1</t>
  </si>
  <si>
    <t>BOR19/3</t>
  </si>
  <si>
    <t>BOR19/4</t>
  </si>
  <si>
    <t>BOR22/1</t>
  </si>
  <si>
    <t>BOR22B/3</t>
  </si>
  <si>
    <t>BOR25/3</t>
  </si>
  <si>
    <t>BOR3/2</t>
  </si>
  <si>
    <t>BOR30/4</t>
  </si>
  <si>
    <t>BOR34/2</t>
  </si>
  <si>
    <t>BOR35/4</t>
  </si>
  <si>
    <t>BOR38/5</t>
  </si>
  <si>
    <t>BOR45/1</t>
  </si>
  <si>
    <t>BOR54/8</t>
  </si>
  <si>
    <t>BOR54/4</t>
  </si>
  <si>
    <t>BOR58/2</t>
  </si>
  <si>
    <t>BOR58A/1</t>
  </si>
  <si>
    <t>BOR59/4</t>
  </si>
  <si>
    <t>BOR60/4</t>
  </si>
  <si>
    <t>BOR7/5</t>
  </si>
  <si>
    <t>BOR71/3</t>
  </si>
  <si>
    <t>BOH1/5</t>
  </si>
  <si>
    <t>BOH1/8</t>
  </si>
  <si>
    <t>BOH1/1</t>
  </si>
  <si>
    <t>BOH14/1</t>
  </si>
  <si>
    <t>BOH16/4</t>
  </si>
  <si>
    <t>BOH3/6</t>
  </si>
  <si>
    <t>BOH3/1</t>
  </si>
  <si>
    <t>BOH35/1</t>
  </si>
  <si>
    <t>BOH36/1</t>
  </si>
  <si>
    <t>BOH36/3</t>
  </si>
  <si>
    <t>BOH37/5</t>
  </si>
  <si>
    <t>BOH37/2</t>
  </si>
  <si>
    <t>BOH43/3</t>
  </si>
  <si>
    <t>BOH43/1</t>
  </si>
  <si>
    <t>BOH45/3</t>
  </si>
  <si>
    <t>BOH68/2</t>
  </si>
  <si>
    <t>BRA5/1</t>
  </si>
  <si>
    <t>BRA7/3</t>
  </si>
  <si>
    <t>BRE12/3</t>
  </si>
  <si>
    <t>BRE24/5</t>
  </si>
  <si>
    <t>BRE27/1</t>
  </si>
  <si>
    <t>BRE27A/1</t>
  </si>
  <si>
    <t>BRE29/2</t>
  </si>
  <si>
    <t>BRE29/5</t>
  </si>
  <si>
    <t>BRE30/1</t>
  </si>
  <si>
    <t>BRE30/8</t>
  </si>
  <si>
    <t>BRE33/6</t>
  </si>
  <si>
    <t>BRE42/1</t>
  </si>
  <si>
    <t>BRE42/4</t>
  </si>
  <si>
    <t>BRE43/1</t>
  </si>
  <si>
    <t>BRE44/1</t>
  </si>
  <si>
    <t>BRE45/3</t>
  </si>
  <si>
    <t>BRE46/2</t>
  </si>
  <si>
    <t>BRE49A/3</t>
  </si>
  <si>
    <t>BRE49A/1</t>
  </si>
  <si>
    <t>BRE49a/4</t>
  </si>
  <si>
    <t>BRE54/1</t>
  </si>
  <si>
    <t>BRU15/3</t>
  </si>
  <si>
    <t>BRU17/2</t>
  </si>
  <si>
    <t>BRU20/1</t>
  </si>
  <si>
    <t>BRU22/1</t>
  </si>
  <si>
    <t>BRU22/4</t>
  </si>
  <si>
    <t>BRU30/3</t>
  </si>
  <si>
    <t>BRU6/4</t>
  </si>
  <si>
    <t>BRU8/2</t>
  </si>
  <si>
    <t>BRU9/3</t>
  </si>
  <si>
    <t>BRÜ25/1</t>
  </si>
  <si>
    <t>BRÜ37/3</t>
  </si>
  <si>
    <t>BRÜ37/6</t>
  </si>
  <si>
    <t>BUC1/1</t>
  </si>
  <si>
    <t>BUC10/1</t>
  </si>
  <si>
    <t>BUC11/3</t>
  </si>
  <si>
    <t>BUC13/3</t>
  </si>
  <si>
    <t>BUC15/1</t>
  </si>
  <si>
    <t>BUC17/1</t>
  </si>
  <si>
    <t>BUC2/2</t>
  </si>
  <si>
    <t>BUC21/1</t>
  </si>
  <si>
    <t>BUC2a/4</t>
  </si>
  <si>
    <t>BUC2A/1</t>
  </si>
  <si>
    <t>BUC4/1</t>
  </si>
  <si>
    <t>BUC5/3</t>
  </si>
  <si>
    <t>BUC5A/3</t>
  </si>
  <si>
    <t>BUC6/1</t>
  </si>
  <si>
    <t>BUC7/4</t>
  </si>
  <si>
    <t>BUC8/3</t>
  </si>
  <si>
    <t>BUR11/1</t>
  </si>
  <si>
    <t>BUR11/3</t>
  </si>
  <si>
    <t>BUR12/3</t>
  </si>
  <si>
    <t>BUR13/7</t>
  </si>
  <si>
    <t>BUR13/1</t>
  </si>
  <si>
    <t>BUR14/4</t>
  </si>
  <si>
    <t>BUR17A/2</t>
  </si>
  <si>
    <t>BUR20/3</t>
  </si>
  <si>
    <t>BUR26/3</t>
  </si>
  <si>
    <t>BUR30/6</t>
  </si>
  <si>
    <t>BUR32/1</t>
  </si>
  <si>
    <t>BUR33/1</t>
  </si>
  <si>
    <t>BUR4/2</t>
  </si>
  <si>
    <t>BUR6/3</t>
  </si>
  <si>
    <t>BUR9/2</t>
  </si>
  <si>
    <t>BUR9A/1</t>
  </si>
  <si>
    <t>BUS11/1</t>
  </si>
  <si>
    <t>BUS12/1</t>
  </si>
  <si>
    <t>BUS12/4</t>
  </si>
  <si>
    <t>BUS13/1</t>
  </si>
  <si>
    <t>BUS14/5</t>
  </si>
  <si>
    <t>BUS15/1</t>
  </si>
  <si>
    <t>BUS18/1</t>
  </si>
  <si>
    <t>BUS2/1</t>
  </si>
  <si>
    <t>BUS20/1</t>
  </si>
  <si>
    <t>BUS21/1</t>
  </si>
  <si>
    <t>BUS23/1</t>
  </si>
  <si>
    <t>BUS24/1</t>
  </si>
  <si>
    <t>BUS25/6</t>
  </si>
  <si>
    <t>BUS26/1</t>
  </si>
  <si>
    <t>BUS28/3</t>
  </si>
  <si>
    <t>BUS3/4</t>
  </si>
  <si>
    <t>BUS4/1</t>
  </si>
  <si>
    <t>BUS5/2</t>
  </si>
  <si>
    <t>BUS6/2</t>
  </si>
  <si>
    <t>CSG3/1</t>
  </si>
  <si>
    <t>CSG5/3</t>
  </si>
  <si>
    <t>DAH10/4</t>
  </si>
  <si>
    <t>DAH10/1</t>
  </si>
  <si>
    <t>DAH12/1</t>
  </si>
  <si>
    <t>DAH14/3</t>
  </si>
  <si>
    <t>DAH2/1</t>
  </si>
  <si>
    <t>DAH20/3</t>
  </si>
  <si>
    <t>DAH20/1</t>
  </si>
  <si>
    <t>DAH22/1</t>
  </si>
  <si>
    <t>DAH24/1</t>
  </si>
  <si>
    <t>DAH26/1</t>
  </si>
  <si>
    <t>DAH3/1</t>
  </si>
  <si>
    <t>DAH3/6</t>
  </si>
  <si>
    <t>DAH30/5</t>
  </si>
  <si>
    <t>DAH34/1</t>
  </si>
  <si>
    <t>DAH38/1</t>
  </si>
  <si>
    <t>DAH4/1</t>
  </si>
  <si>
    <t>DAH40/1</t>
  </si>
  <si>
    <t>DAH42/1</t>
  </si>
  <si>
    <t>DAH46/1</t>
  </si>
  <si>
    <t>DAH48/1</t>
  </si>
  <si>
    <t>DAH5/4</t>
  </si>
  <si>
    <t>DAH50/1</t>
  </si>
  <si>
    <t>DAH54/3</t>
  </si>
  <si>
    <t>DAH54/5</t>
  </si>
  <si>
    <t>DAH56/5</t>
  </si>
  <si>
    <t>DAH6/1</t>
  </si>
  <si>
    <t>DAH60/1</t>
  </si>
  <si>
    <t>DAH60/4</t>
  </si>
  <si>
    <t>DAH64/4</t>
  </si>
  <si>
    <t>DAH66/1</t>
  </si>
  <si>
    <t>DAH66/4</t>
  </si>
  <si>
    <t>DAH7/1</t>
  </si>
  <si>
    <t>DAH7/5</t>
  </si>
  <si>
    <t>DAH8/4</t>
  </si>
  <si>
    <t>DAH9/1</t>
  </si>
  <si>
    <t>DAM100/1</t>
  </si>
  <si>
    <t>DAM104/1</t>
  </si>
  <si>
    <t>DAM108/4</t>
  </si>
  <si>
    <t>DAM119/5</t>
  </si>
  <si>
    <t>DAM119/1</t>
  </si>
  <si>
    <t>DAM139/1</t>
  </si>
  <si>
    <t>DAM15/2</t>
  </si>
  <si>
    <t>DAM27/3</t>
  </si>
  <si>
    <t>DAM37/1</t>
  </si>
  <si>
    <t>DAM45/4</t>
  </si>
  <si>
    <t>DAM63A/1</t>
  </si>
  <si>
    <t>DAM65/1</t>
  </si>
  <si>
    <t>DAM66/6</t>
  </si>
  <si>
    <t>DAM66/2</t>
  </si>
  <si>
    <t>DAM68/1</t>
  </si>
  <si>
    <t>DAM74/1</t>
  </si>
  <si>
    <t>DAM77/4</t>
  </si>
  <si>
    <t>DAM78/1</t>
  </si>
  <si>
    <t>DAM80/1</t>
  </si>
  <si>
    <t>DAM81/2</t>
  </si>
  <si>
    <t>DAM81A/1</t>
  </si>
  <si>
    <t>DAM82b/1</t>
  </si>
  <si>
    <t>DAM82c/1</t>
  </si>
  <si>
    <t>DAM82d/1</t>
  </si>
  <si>
    <t>DAM85/9</t>
  </si>
  <si>
    <t>DAM91/1</t>
  </si>
  <si>
    <t>DAM93/1</t>
  </si>
  <si>
    <t>DAM97/4</t>
  </si>
  <si>
    <t>DAS27/1</t>
  </si>
  <si>
    <t>DAS29/2</t>
  </si>
  <si>
    <t>DAS35/4</t>
  </si>
  <si>
    <t>DAS45/1</t>
  </si>
  <si>
    <t>DAS51/1</t>
  </si>
  <si>
    <t>DAS55/1</t>
  </si>
  <si>
    <t>DAS62/8</t>
  </si>
  <si>
    <t>DAS75/1</t>
  </si>
  <si>
    <t>DEH2/2</t>
  </si>
  <si>
    <t>DEH4/6</t>
  </si>
  <si>
    <t>DEH9/1</t>
  </si>
  <si>
    <t>DIE10/1</t>
  </si>
  <si>
    <t>DIE12/1</t>
  </si>
  <si>
    <t>DIE16/3</t>
  </si>
  <si>
    <t>DIE2/2</t>
  </si>
  <si>
    <t>DIE2/1</t>
  </si>
  <si>
    <t>DIE24/2</t>
  </si>
  <si>
    <t>DIE26/1</t>
  </si>
  <si>
    <t>DIE28/1</t>
  </si>
  <si>
    <t>DIE2A/1</t>
  </si>
  <si>
    <t>DIE30/7</t>
  </si>
  <si>
    <t>DIE30/1</t>
  </si>
  <si>
    <t>DIE32/2</t>
  </si>
  <si>
    <t>DIE4/3</t>
  </si>
  <si>
    <t>DIE4A/3</t>
  </si>
  <si>
    <t>DIE4a/5</t>
  </si>
  <si>
    <t>DIE8/1</t>
  </si>
  <si>
    <t>DIL101/1</t>
  </si>
  <si>
    <t>DIL103/2</t>
  </si>
  <si>
    <t>DIL103/1</t>
  </si>
  <si>
    <t>DIL109/1</t>
  </si>
  <si>
    <t>DIL110/1</t>
  </si>
  <si>
    <t>DIL111/4</t>
  </si>
  <si>
    <t>DIL111/6</t>
  </si>
  <si>
    <t>DIL114/1</t>
  </si>
  <si>
    <t>DIL115/3</t>
  </si>
  <si>
    <t>DIL116/5</t>
  </si>
  <si>
    <t>DIL117/3</t>
  </si>
  <si>
    <t>DIL118/2</t>
  </si>
  <si>
    <t>DIL119/1</t>
  </si>
  <si>
    <t>DIL12/1</t>
  </si>
  <si>
    <t>DIL120/1</t>
  </si>
  <si>
    <t>DIL121/1</t>
  </si>
  <si>
    <t>DIL122/1</t>
  </si>
  <si>
    <t>DIL124/1</t>
  </si>
  <si>
    <t>DIL126/2</t>
  </si>
  <si>
    <t>DIL127/1</t>
  </si>
  <si>
    <t>DIL130/6</t>
  </si>
  <si>
    <t>DIL132/2</t>
  </si>
  <si>
    <t>DIL134/1</t>
  </si>
  <si>
    <t>DIL18/1</t>
  </si>
  <si>
    <t>DIL20/1</t>
  </si>
  <si>
    <t>DIL22/1</t>
  </si>
  <si>
    <t>DIL22A/1</t>
  </si>
  <si>
    <t>DIL25A/1</t>
  </si>
  <si>
    <t>DIL27/7</t>
  </si>
  <si>
    <t>DIL28/4</t>
  </si>
  <si>
    <t>DIL28A/1</t>
  </si>
  <si>
    <t>DIL28a/5</t>
  </si>
  <si>
    <t>DIL29/6</t>
  </si>
  <si>
    <t>DIL30/2</t>
  </si>
  <si>
    <t>DIL30/5</t>
  </si>
  <si>
    <t>DIL31/1</t>
  </si>
  <si>
    <t>DIL34/1</t>
  </si>
  <si>
    <t>DIL38A/1</t>
  </si>
  <si>
    <t>DIL39/1</t>
  </si>
  <si>
    <t>DIL42/1</t>
  </si>
  <si>
    <t>DIL43/1</t>
  </si>
  <si>
    <t>DIL44/7</t>
  </si>
  <si>
    <t>DIL50/1</t>
  </si>
  <si>
    <t>DIL50/7</t>
  </si>
  <si>
    <t>DIL54/1</t>
  </si>
  <si>
    <t>DIL55/1</t>
  </si>
  <si>
    <t>DIL55/5</t>
  </si>
  <si>
    <t>DIL59/1</t>
  </si>
  <si>
    <t>DIL6/1</t>
  </si>
  <si>
    <t>DIL62/1</t>
  </si>
  <si>
    <t>DIL63/3</t>
  </si>
  <si>
    <t>DIL64/1</t>
  </si>
  <si>
    <t>DIL64/6</t>
  </si>
  <si>
    <t>DIL73/6</t>
  </si>
  <si>
    <t>DIL79/4</t>
  </si>
  <si>
    <t>DIL93A/1</t>
  </si>
  <si>
    <t>DIL95/4</t>
  </si>
  <si>
    <t>DIL96/2</t>
  </si>
  <si>
    <t>DIL97/1</t>
  </si>
  <si>
    <t>DIL98A/1</t>
  </si>
  <si>
    <t>DIL99/1</t>
  </si>
  <si>
    <t>DOL5/2</t>
  </si>
  <si>
    <t>DOR10/1</t>
  </si>
  <si>
    <t>DOR100/1</t>
  </si>
  <si>
    <t>DOR101/1</t>
  </si>
  <si>
    <t>DOR109/1</t>
  </si>
  <si>
    <t>DOR110/5</t>
  </si>
  <si>
    <t>DOR111/1</t>
  </si>
  <si>
    <t>DOR12/3</t>
  </si>
  <si>
    <t>DOR120/5</t>
  </si>
  <si>
    <t>DOR121/2</t>
  </si>
  <si>
    <t>DOR122/2</t>
  </si>
  <si>
    <t>DOR122/1</t>
  </si>
  <si>
    <t>DOR123/6</t>
  </si>
  <si>
    <t>DOR14/2</t>
  </si>
  <si>
    <t>DOR16/1</t>
  </si>
  <si>
    <t>DOR17/1</t>
  </si>
  <si>
    <t>DOR18/3</t>
  </si>
  <si>
    <t>DOR18/2</t>
  </si>
  <si>
    <t>DOR18/1</t>
  </si>
  <si>
    <t>DOR20/2</t>
  </si>
  <si>
    <t>DOR25/1</t>
  </si>
  <si>
    <t>DOR25/5</t>
  </si>
  <si>
    <t>DOR26/1</t>
  </si>
  <si>
    <t>DOR28/1</t>
  </si>
  <si>
    <t>DOR29/1</t>
  </si>
  <si>
    <t>DOR30/4</t>
  </si>
  <si>
    <t>DOR31/1</t>
  </si>
  <si>
    <t>DOR32a/7</t>
  </si>
  <si>
    <t>DOR33/2</t>
  </si>
  <si>
    <t>DOR36/2</t>
  </si>
  <si>
    <t>DOR38/4</t>
  </si>
  <si>
    <t>DOR4/5</t>
  </si>
  <si>
    <t>DOR41/2</t>
  </si>
  <si>
    <t>DOR43/1</t>
  </si>
  <si>
    <t>DOR4a/1</t>
  </si>
  <si>
    <t>DOR5/1</t>
  </si>
  <si>
    <t>DOR54/4</t>
  </si>
  <si>
    <t>DOR55/1</t>
  </si>
  <si>
    <t>DOR56/1</t>
  </si>
  <si>
    <t>DOR56/5</t>
  </si>
  <si>
    <t>DOR57/3</t>
  </si>
  <si>
    <t>DOR57/1</t>
  </si>
  <si>
    <t>DOR58/1</t>
  </si>
  <si>
    <t>DOR58/5</t>
  </si>
  <si>
    <t>DOR59/9</t>
  </si>
  <si>
    <t>DOR59/7</t>
  </si>
  <si>
    <t>DOR59/3</t>
  </si>
  <si>
    <t>DOR63/1</t>
  </si>
  <si>
    <t>DOR64/1</t>
  </si>
  <si>
    <t>DOR64/2</t>
  </si>
  <si>
    <t>DOR66/3</t>
  </si>
  <si>
    <t>DOR66/5</t>
  </si>
  <si>
    <t>DOR67/1</t>
  </si>
  <si>
    <t>DOR68/3</t>
  </si>
  <si>
    <t>DOR68/1</t>
  </si>
  <si>
    <t>DOR69/1</t>
  </si>
  <si>
    <t>DOR7/3</t>
  </si>
  <si>
    <t>DOR7/1</t>
  </si>
  <si>
    <t>DOR71/1</t>
  </si>
  <si>
    <t>DOR82/4</t>
  </si>
  <si>
    <t>DOR84/1</t>
  </si>
  <si>
    <t>DOR86/1</t>
  </si>
  <si>
    <t>DOR88/6</t>
  </si>
  <si>
    <t>DOR89/1</t>
  </si>
  <si>
    <t>DOR91A/1</t>
  </si>
  <si>
    <t>DOR91c/5</t>
  </si>
  <si>
    <t>DOR93/2</t>
  </si>
  <si>
    <t>DOR94/1</t>
  </si>
  <si>
    <t>DOR95/1</t>
  </si>
  <si>
    <t>DOR95/5</t>
  </si>
  <si>
    <t>DOR96/1</t>
  </si>
  <si>
    <t>DOR97/1</t>
  </si>
  <si>
    <t>DBS1/1</t>
  </si>
  <si>
    <t>DBS10/1</t>
  </si>
  <si>
    <t>DBS12/3</t>
  </si>
  <si>
    <t>DBS2/1</t>
  </si>
  <si>
    <t>DBS3/1</t>
  </si>
  <si>
    <t>DBS5/6</t>
  </si>
  <si>
    <t>DBS7/1</t>
  </si>
  <si>
    <t>DLS1/1</t>
  </si>
  <si>
    <t>DLS10/4</t>
  </si>
  <si>
    <t>DLS10/1</t>
  </si>
  <si>
    <t>DLS16/1</t>
  </si>
  <si>
    <t>DLS26/3</t>
  </si>
  <si>
    <t>DLS3/3</t>
  </si>
  <si>
    <t>DLS3/1</t>
  </si>
  <si>
    <t>DLS30/1</t>
  </si>
  <si>
    <t>DLS30/2</t>
  </si>
  <si>
    <t>DLS32/2</t>
  </si>
  <si>
    <t>DLS38/2</t>
  </si>
  <si>
    <t>DLS38/7</t>
  </si>
  <si>
    <t>DLS43/1</t>
  </si>
  <si>
    <t>DÜR10/1</t>
  </si>
  <si>
    <t>DÜR12/1</t>
  </si>
  <si>
    <t>DÜR16/5</t>
  </si>
  <si>
    <t>DÜR3/4</t>
  </si>
  <si>
    <t>DÜR3/1</t>
  </si>
  <si>
    <t>DÜR8/1</t>
  </si>
  <si>
    <t>EIB5/9</t>
  </si>
  <si>
    <t>EIB7/1</t>
  </si>
  <si>
    <t>EIC11/8</t>
  </si>
  <si>
    <t>EIC11/1</t>
  </si>
  <si>
    <t>EIC3/1</t>
  </si>
  <si>
    <t>EIC3A/3</t>
  </si>
  <si>
    <t>EIC3a/9</t>
  </si>
  <si>
    <t>EIC5/5</t>
  </si>
  <si>
    <t>EIC5/1</t>
  </si>
  <si>
    <t>EIC6/5</t>
  </si>
  <si>
    <t>EIC6/4</t>
  </si>
  <si>
    <t>ELM10/1</t>
  </si>
  <si>
    <t>ELM11/1</t>
  </si>
  <si>
    <t>ELM15/1</t>
  </si>
  <si>
    <t>ELM6/1</t>
  </si>
  <si>
    <t>ELM7/12</t>
  </si>
  <si>
    <t>ELM7/1</t>
  </si>
  <si>
    <t>ELM7/5</t>
  </si>
  <si>
    <t>ELM9/1</t>
  </si>
  <si>
    <t>ENW6/6</t>
  </si>
  <si>
    <t>ENW9/1</t>
  </si>
  <si>
    <t>ENZ11/1</t>
  </si>
  <si>
    <t>ENZ11/3</t>
  </si>
  <si>
    <t>ENZ2/1</t>
  </si>
  <si>
    <t>ENZ2/6</t>
  </si>
  <si>
    <t>ENZ3/2</t>
  </si>
  <si>
    <t>ENZ5/3</t>
  </si>
  <si>
    <t>ENZ6A/1</t>
  </si>
  <si>
    <t>ENZ7/1</t>
  </si>
  <si>
    <t>ENZ8/5</t>
  </si>
  <si>
    <t>ERI11/2</t>
  </si>
  <si>
    <t>ERI14/5</t>
  </si>
  <si>
    <t>ERI19/5</t>
  </si>
  <si>
    <t>ERI19/6</t>
  </si>
  <si>
    <t>ERI21/5</t>
  </si>
  <si>
    <t>ERI26/2</t>
  </si>
  <si>
    <t>ERI6/1</t>
  </si>
  <si>
    <t>ERI7/11</t>
  </si>
  <si>
    <t>ERI9/5</t>
  </si>
  <si>
    <t>ERK12/1</t>
  </si>
  <si>
    <t>ERK21/8</t>
  </si>
  <si>
    <t>ERK21/2</t>
  </si>
  <si>
    <t>ERK22/1</t>
  </si>
  <si>
    <t>ERK23/1</t>
  </si>
  <si>
    <t>ERK25/4</t>
  </si>
  <si>
    <t>ERK3/1</t>
  </si>
  <si>
    <t>ERK42/5</t>
  </si>
  <si>
    <t>ERK54/3</t>
  </si>
  <si>
    <t>ERK62/4</t>
  </si>
  <si>
    <t>ERK63/4</t>
  </si>
  <si>
    <t>ERK63/5</t>
  </si>
  <si>
    <t>ERK63/1</t>
  </si>
  <si>
    <t>ERK64/2</t>
  </si>
  <si>
    <t>ERK69/2</t>
  </si>
  <si>
    <t>ERK7/1</t>
  </si>
  <si>
    <t>ERK92/3</t>
  </si>
  <si>
    <t>ERL1/1</t>
  </si>
  <si>
    <t>ERL11/1</t>
  </si>
  <si>
    <t>ERL23/4</t>
  </si>
  <si>
    <t>ERL27/2</t>
  </si>
  <si>
    <t>ERL27/1</t>
  </si>
  <si>
    <t>ERL3/1</t>
  </si>
  <si>
    <t>ERL7/1</t>
  </si>
  <si>
    <t>ERL7/4</t>
  </si>
  <si>
    <t>ERL8/1</t>
  </si>
  <si>
    <t>ERL9/3</t>
  </si>
  <si>
    <t>ESC1/4</t>
  </si>
  <si>
    <t>ESC2/1</t>
  </si>
  <si>
    <t>ESC5/1</t>
  </si>
  <si>
    <t>FAR1/3</t>
  </si>
  <si>
    <t>FAR10/1</t>
  </si>
  <si>
    <t>FAR14/2</t>
  </si>
  <si>
    <t>FAR28/1</t>
  </si>
  <si>
    <t>FAR3/1</t>
  </si>
  <si>
    <t>FAR32/4</t>
  </si>
  <si>
    <t>FAR35/2</t>
  </si>
  <si>
    <t>FAR37/1</t>
  </si>
  <si>
    <t>FAR39/3</t>
  </si>
  <si>
    <t>FAR4/1</t>
  </si>
  <si>
    <t>FAR43/1</t>
  </si>
  <si>
    <t>FAR6/3</t>
  </si>
  <si>
    <t>FAR6/1</t>
  </si>
  <si>
    <t>FAR7/1</t>
  </si>
  <si>
    <t>FAR7/5</t>
  </si>
  <si>
    <t>FEW1/5</t>
  </si>
  <si>
    <t>FEW10/8</t>
  </si>
  <si>
    <t>FEW14/1</t>
  </si>
  <si>
    <t>FEW18/3</t>
  </si>
  <si>
    <t>FEW2/4</t>
  </si>
  <si>
    <t>FEW20/4</t>
  </si>
  <si>
    <t>FEW5/2</t>
  </si>
  <si>
    <t>FEW7/1</t>
  </si>
  <si>
    <t>FEW7/5</t>
  </si>
  <si>
    <t>FEW9/1</t>
  </si>
  <si>
    <t>FIC1/1</t>
  </si>
  <si>
    <t>FIC10/3</t>
  </si>
  <si>
    <t>FIC11/1</t>
  </si>
  <si>
    <t>FIC12/1</t>
  </si>
  <si>
    <t>FIC13/3</t>
  </si>
  <si>
    <t>FIC13/6</t>
  </si>
  <si>
    <t>FIC14/1</t>
  </si>
  <si>
    <t>FIC15/4</t>
  </si>
  <si>
    <t>FIC16/3</t>
  </si>
  <si>
    <t>FIC22/1</t>
  </si>
  <si>
    <t>FIC26/1</t>
  </si>
  <si>
    <t>FIC32/1</t>
  </si>
  <si>
    <t>FIC4/5</t>
  </si>
  <si>
    <t>FIC6/2</t>
  </si>
  <si>
    <t>FIC8/2</t>
  </si>
  <si>
    <t>FIN10/1</t>
  </si>
  <si>
    <t>FIN13/1</t>
  </si>
  <si>
    <t>FIN16/1</t>
  </si>
  <si>
    <t>FIN17/4</t>
  </si>
  <si>
    <t>FIN19/1</t>
  </si>
  <si>
    <t>FIN19/2</t>
  </si>
  <si>
    <t>FIN2/3</t>
  </si>
  <si>
    <t>FIN21/1</t>
  </si>
  <si>
    <t>FIN3/1</t>
  </si>
  <si>
    <t>FIN4/1</t>
  </si>
  <si>
    <t>FIN5/4</t>
  </si>
  <si>
    <t>FIN6/1</t>
  </si>
  <si>
    <t>FLI14/4</t>
  </si>
  <si>
    <t>FLI14/2</t>
  </si>
  <si>
    <t>FLI3/1</t>
  </si>
  <si>
    <t>FLI5/1</t>
  </si>
  <si>
    <t>FLI7/5</t>
  </si>
  <si>
    <t>FLI9/1</t>
  </si>
  <si>
    <t>FLO12/1</t>
  </si>
  <si>
    <t>FLO18/1</t>
  </si>
  <si>
    <t>FLO18a/1</t>
  </si>
  <si>
    <t>FLO20/1</t>
  </si>
  <si>
    <t>FLO26/1</t>
  </si>
  <si>
    <t>FLO3/1</t>
  </si>
  <si>
    <t>FLO31/1</t>
  </si>
  <si>
    <t>FLO38/1</t>
  </si>
  <si>
    <t>FRA14/4</t>
  </si>
  <si>
    <t>FRA20/9</t>
  </si>
  <si>
    <t>FRA30/5</t>
  </si>
  <si>
    <t>FRA5a/8</t>
  </si>
  <si>
    <t>FRA5a/11</t>
  </si>
  <si>
    <t>FRA5A/1</t>
  </si>
  <si>
    <t>FRA5a/5</t>
  </si>
  <si>
    <t>FRA6/7</t>
  </si>
  <si>
    <t>FRA7/5</t>
  </si>
  <si>
    <t>FRA9/1</t>
  </si>
  <si>
    <t>FRE29/1</t>
  </si>
  <si>
    <t>FRE31/5</t>
  </si>
  <si>
    <t>FRE31/9</t>
  </si>
  <si>
    <t>FRE31/1</t>
  </si>
  <si>
    <t>FRE33/1</t>
  </si>
  <si>
    <t>FRE4/4</t>
  </si>
  <si>
    <t>FRS1/1</t>
  </si>
  <si>
    <t>FRS20/3</t>
  </si>
  <si>
    <t>FRS21/3</t>
  </si>
  <si>
    <t>FRS23/6</t>
  </si>
  <si>
    <t>FRS23/5</t>
  </si>
  <si>
    <t>FRS25/1</t>
  </si>
  <si>
    <t>FRS27/1</t>
  </si>
  <si>
    <t>FRS29/3</t>
  </si>
  <si>
    <t>FRS3/1</t>
  </si>
  <si>
    <t>FRS31/1</t>
  </si>
  <si>
    <t>FRS4/1</t>
  </si>
  <si>
    <t>FRS55/1</t>
  </si>
  <si>
    <t>FRS57/1</t>
  </si>
  <si>
    <t>FRS9/1</t>
  </si>
  <si>
    <t>FHA10/3</t>
  </si>
  <si>
    <t>FHA11/1</t>
  </si>
  <si>
    <t>FHA12/1</t>
  </si>
  <si>
    <t>FHA12/7</t>
  </si>
  <si>
    <t>FHA9/3</t>
  </si>
  <si>
    <t>FRI10/5</t>
  </si>
  <si>
    <t>FRI15/6</t>
  </si>
  <si>
    <t>FRI24/1</t>
  </si>
  <si>
    <t>FRI25/1</t>
  </si>
  <si>
    <t>FRI27/2</t>
  </si>
  <si>
    <t>FRI29/1</t>
  </si>
  <si>
    <t>FRI30/2</t>
  </si>
  <si>
    <t>FRI30/1</t>
  </si>
  <si>
    <t>FRI31/5</t>
  </si>
  <si>
    <t>FRI33/1</t>
  </si>
  <si>
    <t>FRI34/6</t>
  </si>
  <si>
    <t>FRI34/1</t>
  </si>
  <si>
    <t>FRI35/1</t>
  </si>
  <si>
    <t>FRI35/7</t>
  </si>
  <si>
    <t>FRI47/1</t>
  </si>
  <si>
    <t>FRI57/3</t>
  </si>
  <si>
    <t>FRI63/1</t>
  </si>
  <si>
    <t>FRI7/4</t>
  </si>
  <si>
    <t>FRI71/4</t>
  </si>
  <si>
    <t>FRI71A/2</t>
  </si>
  <si>
    <t>FRI73/3</t>
  </si>
  <si>
    <t>FRI81/3</t>
  </si>
  <si>
    <t>FRI83/4</t>
  </si>
  <si>
    <t>FRI83/1</t>
  </si>
  <si>
    <t>FRI9/5</t>
  </si>
  <si>
    <t>GAR1/1</t>
  </si>
  <si>
    <t>GAR10/1</t>
  </si>
  <si>
    <t>GAR11/1</t>
  </si>
  <si>
    <t>GAR13/5</t>
  </si>
  <si>
    <t>GAR13/2</t>
  </si>
  <si>
    <t>GAR18/1</t>
  </si>
  <si>
    <t>GAR22/2</t>
  </si>
  <si>
    <t>GAR23/2</t>
  </si>
  <si>
    <t>GAR3/1</t>
  </si>
  <si>
    <t>GAR30/4</t>
  </si>
  <si>
    <t>GAR35/1</t>
  </si>
  <si>
    <t>GAR37/3</t>
  </si>
  <si>
    <t>GAR38/1</t>
  </si>
  <si>
    <t>GAR42/3</t>
  </si>
  <si>
    <t>GAR5/9</t>
  </si>
  <si>
    <t>GAR5/8</t>
  </si>
  <si>
    <t>GAR5/7</t>
  </si>
  <si>
    <t>GAR7/4</t>
  </si>
  <si>
    <t>GAR9/1</t>
  </si>
  <si>
    <t>GEW13/2</t>
  </si>
  <si>
    <t>GEW13/1</t>
  </si>
  <si>
    <t>GEW15/1</t>
  </si>
  <si>
    <t>GEW2/1</t>
  </si>
  <si>
    <t>GEW2/4</t>
  </si>
  <si>
    <t>GEW26/7</t>
  </si>
  <si>
    <t>GEW28/1</t>
  </si>
  <si>
    <t>GEW29/1</t>
  </si>
  <si>
    <t>GEW30/1</t>
  </si>
  <si>
    <t>GEW5/1</t>
  </si>
  <si>
    <t>GEW5/7</t>
  </si>
  <si>
    <t>GEW5/4</t>
  </si>
  <si>
    <t>GEW5A/1</t>
  </si>
  <si>
    <t>GIN11/1</t>
  </si>
  <si>
    <t>GIN17/4</t>
  </si>
  <si>
    <t>GIN23/3</t>
  </si>
  <si>
    <t>GIN5/1</t>
  </si>
  <si>
    <t>GIN7/1</t>
  </si>
  <si>
    <t>GIN9/1</t>
  </si>
  <si>
    <t>GIN9/3</t>
  </si>
  <si>
    <t>GOE20/2</t>
  </si>
  <si>
    <t>GOE20/5</t>
  </si>
  <si>
    <t>GOE21/5</t>
  </si>
  <si>
    <t>GOE21/1</t>
  </si>
  <si>
    <t>GOE23A/3</t>
  </si>
  <si>
    <t>GOE24/1</t>
  </si>
  <si>
    <t>GOE26/1</t>
  </si>
  <si>
    <t>GOE29/1</t>
  </si>
  <si>
    <t>GOE30/1</t>
  </si>
  <si>
    <t>GOE37/4</t>
  </si>
  <si>
    <t>GRA11/1</t>
  </si>
  <si>
    <t>GRA11/5</t>
  </si>
  <si>
    <t>GRA12/1</t>
  </si>
  <si>
    <t>GRA14/7</t>
  </si>
  <si>
    <t>GRA15/5</t>
  </si>
  <si>
    <t>GRA16/37</t>
  </si>
  <si>
    <t>GRA17/4</t>
  </si>
  <si>
    <t>GRA1C/1</t>
  </si>
  <si>
    <t>GRA5/4</t>
  </si>
  <si>
    <t>GRA6/3</t>
  </si>
  <si>
    <t>GRA7/2</t>
  </si>
  <si>
    <t>GRÜ11/1</t>
  </si>
  <si>
    <t>GRÜ12/3</t>
  </si>
  <si>
    <t>GRÜ13/6</t>
  </si>
  <si>
    <t>GRÜ18/3</t>
  </si>
  <si>
    <t>GRÜ20/1</t>
  </si>
  <si>
    <t>GRÜ21/4</t>
  </si>
  <si>
    <t>GRÜ21/1</t>
  </si>
  <si>
    <t>GRÜ21/2</t>
  </si>
  <si>
    <t>GRÜ23/1</t>
  </si>
  <si>
    <t>GRÜ23/2</t>
  </si>
  <si>
    <t>GRÜ25/1</t>
  </si>
  <si>
    <t>GRÜ25/5</t>
  </si>
  <si>
    <t>GRÜ26/1</t>
  </si>
  <si>
    <t>GRÜ27/1</t>
  </si>
  <si>
    <t>GRÜ27/4</t>
  </si>
  <si>
    <t>GRÜ29/2</t>
  </si>
  <si>
    <t>GRÜ31/2</t>
  </si>
  <si>
    <t>GRÜ34/3</t>
  </si>
  <si>
    <t>GRÜ35/1</t>
  </si>
  <si>
    <t>GRÜ40/3</t>
  </si>
  <si>
    <t>GRÜ41/3</t>
  </si>
  <si>
    <t>GRÜ42/1</t>
  </si>
  <si>
    <t>GRÜ44/1</t>
  </si>
  <si>
    <t>GRÜ45/1</t>
  </si>
  <si>
    <t>GRÜ46/4</t>
  </si>
  <si>
    <t>GRÜ46/1</t>
  </si>
  <si>
    <t>GRÜ47/1</t>
  </si>
  <si>
    <t>GRÜ5/1</t>
  </si>
  <si>
    <t>GRÜ5/5</t>
  </si>
  <si>
    <t>GRÜ51/2</t>
  </si>
  <si>
    <t>GRÜ52/7</t>
  </si>
  <si>
    <t>GRÜ52/1</t>
  </si>
  <si>
    <t>GRÜ53/2</t>
  </si>
  <si>
    <t>GRÜ54/5</t>
  </si>
  <si>
    <t>GRÜ54/3</t>
  </si>
  <si>
    <t>GRÜ56/5</t>
  </si>
  <si>
    <t>GRÜ56/2</t>
  </si>
  <si>
    <t>GRÜ57/1</t>
  </si>
  <si>
    <t>GRÜ58/4</t>
  </si>
  <si>
    <t>GRÜ58/1</t>
  </si>
  <si>
    <t>GRÜ59/1</t>
  </si>
  <si>
    <t>GRÜ6/3</t>
  </si>
  <si>
    <t>GRÜ61/5</t>
  </si>
  <si>
    <t>GRÜ61/1</t>
  </si>
  <si>
    <t>GRÜ63/1</t>
  </si>
  <si>
    <t>GRÜ7/7</t>
  </si>
  <si>
    <t>GÜB17/1</t>
  </si>
  <si>
    <t>GÜB19/1</t>
  </si>
  <si>
    <t>GÜB21/1</t>
  </si>
  <si>
    <t>GÜB23/1</t>
  </si>
  <si>
    <t>GÜB31/1</t>
  </si>
  <si>
    <t>GÜB33/1</t>
  </si>
  <si>
    <t>GÜB43/3</t>
  </si>
  <si>
    <t>GÜB47/2</t>
  </si>
  <si>
    <t>GÜB49/1</t>
  </si>
  <si>
    <t>GÜB51/1</t>
  </si>
  <si>
    <t>GÜB53/1</t>
  </si>
  <si>
    <t>GÜB59/3</t>
  </si>
  <si>
    <t>GÜB65/1</t>
  </si>
  <si>
    <t>GÜB67/1</t>
  </si>
  <si>
    <t>GÜB7/1</t>
  </si>
  <si>
    <t>GÜB9/3</t>
  </si>
  <si>
    <t>GÜB9/2</t>
  </si>
  <si>
    <t>HAL10/1</t>
  </si>
  <si>
    <t>HAL12/5</t>
  </si>
  <si>
    <t>HAL12A/2</t>
  </si>
  <si>
    <t>HAL13/4</t>
  </si>
  <si>
    <t>HAL14/1</t>
  </si>
  <si>
    <t>HAL15/1</t>
  </si>
  <si>
    <t>HAL16A/3</t>
  </si>
  <si>
    <t>HAL21a/5</t>
  </si>
  <si>
    <t>HAL23/1</t>
  </si>
  <si>
    <t>HAL25/1</t>
  </si>
  <si>
    <t>HAL26/1</t>
  </si>
  <si>
    <t>HAL28/8</t>
  </si>
  <si>
    <t>HAL28/6</t>
  </si>
  <si>
    <t>HAL29/1</t>
  </si>
  <si>
    <t>HAL30/2</t>
  </si>
  <si>
    <t>HAL32/3</t>
  </si>
  <si>
    <t>HAL35/1</t>
  </si>
  <si>
    <t>HAL5/1</t>
  </si>
  <si>
    <t>HAL6/5</t>
  </si>
  <si>
    <t>HAL7/1</t>
  </si>
  <si>
    <t>HAL9/7</t>
  </si>
  <si>
    <t>HAL9/1</t>
  </si>
  <si>
    <t>HÄN11/1</t>
  </si>
  <si>
    <t>HÄN12/1</t>
  </si>
  <si>
    <t>HÄN16/4</t>
  </si>
  <si>
    <t>HÄN3/1</t>
  </si>
  <si>
    <t>HÄN5/1</t>
  </si>
  <si>
    <t>HÄN7/1</t>
  </si>
  <si>
    <t>HÄN9/1</t>
  </si>
  <si>
    <t>HHW1/1</t>
  </si>
  <si>
    <t>HHW2/1</t>
  </si>
  <si>
    <t>HHW3/1</t>
  </si>
  <si>
    <t>HHW4/1</t>
  </si>
  <si>
    <t>HHW4a/1</t>
  </si>
  <si>
    <t>HHW6/1</t>
  </si>
  <si>
    <t>HHW9/1</t>
  </si>
  <si>
    <t>HAR10/4</t>
  </si>
  <si>
    <t>HAR10/1</t>
  </si>
  <si>
    <t>HAR13/5</t>
  </si>
  <si>
    <t>HAR13/8</t>
  </si>
  <si>
    <t>HAR18/1</t>
  </si>
  <si>
    <t>HAR20/3</t>
  </si>
  <si>
    <t>HAR35/1</t>
  </si>
  <si>
    <t>HAR37/2</t>
  </si>
  <si>
    <t>HAR38/4</t>
  </si>
  <si>
    <t>HAR4/3</t>
  </si>
  <si>
    <t>HAR4/6</t>
  </si>
  <si>
    <t>HAR40/5</t>
  </si>
  <si>
    <t>HAR45/2</t>
  </si>
  <si>
    <t>HAR46/1</t>
  </si>
  <si>
    <t>HAR46/6</t>
  </si>
  <si>
    <t>HAR47/1</t>
  </si>
  <si>
    <t>HAR48/1</t>
  </si>
  <si>
    <t>HAR49/3</t>
  </si>
  <si>
    <t>HAR4a/3</t>
  </si>
  <si>
    <t>HAR6/5</t>
  </si>
  <si>
    <t>HAR6/1</t>
  </si>
  <si>
    <t>HAU10/1</t>
  </si>
  <si>
    <t>HAU10/3</t>
  </si>
  <si>
    <t>HAU104/1</t>
  </si>
  <si>
    <t>HAU105/6</t>
  </si>
  <si>
    <t>HAU107/1</t>
  </si>
  <si>
    <t>HAU107/4</t>
  </si>
  <si>
    <t>HAU11/1</t>
  </si>
  <si>
    <t>HAU116/1</t>
  </si>
  <si>
    <t>HAU116/3</t>
  </si>
  <si>
    <t>HAU121/1</t>
  </si>
  <si>
    <t>HAU121/4</t>
  </si>
  <si>
    <t>HAU121a/2</t>
  </si>
  <si>
    <t>HAU123/3</t>
  </si>
  <si>
    <t>HAU123A/3</t>
  </si>
  <si>
    <t>HAU123a/5</t>
  </si>
  <si>
    <t>HAU125A/3</t>
  </si>
  <si>
    <t>HAU126/1</t>
  </si>
  <si>
    <t>HAU126a/1</t>
  </si>
  <si>
    <t>HAU127/1</t>
  </si>
  <si>
    <t>HAU129/4</t>
  </si>
  <si>
    <t>HAU129/1</t>
  </si>
  <si>
    <t>HAU129a/6</t>
  </si>
  <si>
    <t>HAU130/1</t>
  </si>
  <si>
    <t>HAU131/5</t>
  </si>
  <si>
    <t>HAU131/1</t>
  </si>
  <si>
    <t>HAU131a/6</t>
  </si>
  <si>
    <t>HAU131A/1</t>
  </si>
  <si>
    <t>HAU135/1</t>
  </si>
  <si>
    <t>HAU137A/1</t>
  </si>
  <si>
    <t>HAU141/1</t>
  </si>
  <si>
    <t>HAU141/5</t>
  </si>
  <si>
    <t>HAU143/6</t>
  </si>
  <si>
    <t>HAU146/2</t>
  </si>
  <si>
    <t>HAU15/4</t>
  </si>
  <si>
    <t>HAU151/3</t>
  </si>
  <si>
    <t>HAU151A/1</t>
  </si>
  <si>
    <t>HAU155/4</t>
  </si>
  <si>
    <t>HAU155/1</t>
  </si>
  <si>
    <t>HAU157/4</t>
  </si>
  <si>
    <t>HAU157/1</t>
  </si>
  <si>
    <t>HAU158/1</t>
  </si>
  <si>
    <t>HAU159/1</t>
  </si>
  <si>
    <t>HAU160/4</t>
  </si>
  <si>
    <t>HAU163/4</t>
  </si>
  <si>
    <t>HAU166/1</t>
  </si>
  <si>
    <t>HAU172/3</t>
  </si>
  <si>
    <t>HAU176/1</t>
  </si>
  <si>
    <t>HAU179/2</t>
  </si>
  <si>
    <t>HAU180/1</t>
  </si>
  <si>
    <t>HAU180/3</t>
  </si>
  <si>
    <t>HAU184/1</t>
  </si>
  <si>
    <t>HAU185/2</t>
  </si>
  <si>
    <t>HAU189/3</t>
  </si>
  <si>
    <t>HAU191/2</t>
  </si>
  <si>
    <t>HAU22/6</t>
  </si>
  <si>
    <t>HAU22/1</t>
  </si>
  <si>
    <t>HAU22B/1</t>
  </si>
  <si>
    <t>HAU24/4</t>
  </si>
  <si>
    <t>HAU24/1</t>
  </si>
  <si>
    <t>HAU24a/4</t>
  </si>
  <si>
    <t>HAU24A/1</t>
  </si>
  <si>
    <t>HAU28/3</t>
  </si>
  <si>
    <t>HAU28/5</t>
  </si>
  <si>
    <t>HAU29/3</t>
  </si>
  <si>
    <t>HAU31/3</t>
  </si>
  <si>
    <t>HAU43/7</t>
  </si>
  <si>
    <t>HAU43/6</t>
  </si>
  <si>
    <t>HAU43A/1</t>
  </si>
  <si>
    <t>HAU44/11</t>
  </si>
  <si>
    <t>HAU44/3</t>
  </si>
  <si>
    <t>HAU44/6</t>
  </si>
  <si>
    <t>HAU46/1</t>
  </si>
  <si>
    <t>HAU51/6</t>
  </si>
  <si>
    <t>HAU56/1</t>
  </si>
  <si>
    <t>HAU57/1</t>
  </si>
  <si>
    <t>HAU58/1</t>
  </si>
  <si>
    <t>HAU59A/2</t>
  </si>
  <si>
    <t>HAU6/1</t>
  </si>
  <si>
    <t>HAU64A/1</t>
  </si>
  <si>
    <t>HAU66/1</t>
  </si>
  <si>
    <t>HAU67/1</t>
  </si>
  <si>
    <t>HAU68/1</t>
  </si>
  <si>
    <t>HAU69/1</t>
  </si>
  <si>
    <t>HAU7/1</t>
  </si>
  <si>
    <t>HAU72/1</t>
  </si>
  <si>
    <t>HAU76/7</t>
  </si>
  <si>
    <t>HAU77/4</t>
  </si>
  <si>
    <t>HAU80/2</t>
  </si>
  <si>
    <t>HAU85/4</t>
  </si>
  <si>
    <t>HAU89/5</t>
  </si>
  <si>
    <t>HAU93/7</t>
  </si>
  <si>
    <t>HAU97/2</t>
  </si>
  <si>
    <t>HEE13/2</t>
  </si>
  <si>
    <t>HEE13/6</t>
  </si>
  <si>
    <t>HEE3A/1</t>
  </si>
  <si>
    <t>HEL12/1</t>
  </si>
  <si>
    <t>HEL15/1</t>
  </si>
  <si>
    <t>HEL8/1</t>
  </si>
  <si>
    <t>HEI11/1</t>
  </si>
  <si>
    <t>HEI13/1</t>
  </si>
  <si>
    <t>HEI15/1</t>
  </si>
  <si>
    <t>HEI2A/1</t>
  </si>
  <si>
    <t>HEI6/1</t>
  </si>
  <si>
    <t>HEN14/1</t>
  </si>
  <si>
    <t>HEN16/1</t>
  </si>
  <si>
    <t>HEN2/1</t>
  </si>
  <si>
    <t>HEN8/1</t>
  </si>
  <si>
    <t>HLS1/1</t>
  </si>
  <si>
    <t>HLS11/4</t>
  </si>
  <si>
    <t>HLS13/3</t>
  </si>
  <si>
    <t>HLS2/1</t>
  </si>
  <si>
    <t>HLS9/4</t>
  </si>
  <si>
    <t>HER17/3</t>
  </si>
  <si>
    <t>HER3/7</t>
  </si>
  <si>
    <t>HER7/1</t>
  </si>
  <si>
    <t>HIL12/1</t>
  </si>
  <si>
    <t>HIL19/1</t>
  </si>
  <si>
    <t>HIL3/1</t>
  </si>
  <si>
    <t>HIL35/1</t>
  </si>
  <si>
    <t>HIL35/4</t>
  </si>
  <si>
    <t>HIL51/2</t>
  </si>
  <si>
    <t>HIL53/2</t>
  </si>
  <si>
    <t>HOC10/6</t>
  </si>
  <si>
    <t>HOC22/1</t>
  </si>
  <si>
    <t>HOC24/1</t>
  </si>
  <si>
    <t>HOC26/5</t>
  </si>
  <si>
    <t>HOC30/7</t>
  </si>
  <si>
    <t>HOC39/3</t>
  </si>
  <si>
    <t>HOC39d/1</t>
  </si>
  <si>
    <t>HOC42/5</t>
  </si>
  <si>
    <t>HOC45/1</t>
  </si>
  <si>
    <t>HOC47/3</t>
  </si>
  <si>
    <t>HOC47/5</t>
  </si>
  <si>
    <t>HOC48/1</t>
  </si>
  <si>
    <t>HOC50/1</t>
  </si>
  <si>
    <t>HOC52/3</t>
  </si>
  <si>
    <t>HOC54/1</t>
  </si>
  <si>
    <t>HOC55/4</t>
  </si>
  <si>
    <t>HOC56/6</t>
  </si>
  <si>
    <t>HOC56A/1</t>
  </si>
  <si>
    <t>HOC68/4</t>
  </si>
  <si>
    <t>HOC70/2</t>
  </si>
  <si>
    <t>HOC73/7</t>
  </si>
  <si>
    <t>HOC76/5</t>
  </si>
  <si>
    <t>HOC76/1</t>
  </si>
  <si>
    <t>HOC78/3</t>
  </si>
  <si>
    <t>HOC78/1</t>
  </si>
  <si>
    <t>HOC85/1</t>
  </si>
  <si>
    <t>HOC88/4</t>
  </si>
  <si>
    <t>HOC88/1</t>
  </si>
  <si>
    <t>HOC92/1</t>
  </si>
  <si>
    <t>HOC92/4</t>
  </si>
  <si>
    <t>HFE2/1</t>
  </si>
  <si>
    <t>HFE2B/1</t>
  </si>
  <si>
    <t>HFE3/1</t>
  </si>
  <si>
    <t>HFE4/5</t>
  </si>
  <si>
    <t>HFE4/6</t>
  </si>
  <si>
    <t>HFE5/5</t>
  </si>
  <si>
    <t>HFE6/1</t>
  </si>
  <si>
    <t>HOF11/1</t>
  </si>
  <si>
    <t>HOF13/1</t>
  </si>
  <si>
    <t>HOF13/4</t>
  </si>
  <si>
    <t>HOF2A/1</t>
  </si>
  <si>
    <t>HOF9/3</t>
  </si>
  <si>
    <t>HOW16/1</t>
  </si>
  <si>
    <t>HOW2/1</t>
  </si>
  <si>
    <t>HOW22/1</t>
  </si>
  <si>
    <t>HOW26/1</t>
  </si>
  <si>
    <t>HOW28/5</t>
  </si>
  <si>
    <t>HOW30/1</t>
  </si>
  <si>
    <t>HOW34/5</t>
  </si>
  <si>
    <t>HOW36/2</t>
  </si>
  <si>
    <t>HOW38/4</t>
  </si>
  <si>
    <t>HOW46/4</t>
  </si>
  <si>
    <t>HOW48/4</t>
  </si>
  <si>
    <t>HOW6/1</t>
  </si>
  <si>
    <t>IMG3/5</t>
  </si>
  <si>
    <t>IMG3/1</t>
  </si>
  <si>
    <t>IMG4/5</t>
  </si>
  <si>
    <t>IMG4A/1</t>
  </si>
  <si>
    <t>IMG5/4</t>
  </si>
  <si>
    <t>IMG7/1</t>
  </si>
  <si>
    <t>IGR1/5</t>
  </si>
  <si>
    <t>IGR10/4</t>
  </si>
  <si>
    <t>IGR14/4</t>
  </si>
  <si>
    <t>IGR16/5</t>
  </si>
  <si>
    <t>IGR18/5</t>
  </si>
  <si>
    <t>IGR18/1</t>
  </si>
  <si>
    <t>IGR19/1</t>
  </si>
  <si>
    <t>IGR2/1</t>
  </si>
  <si>
    <t>IGR24/6</t>
  </si>
  <si>
    <t>IGR24/1</t>
  </si>
  <si>
    <t>IGR26/5</t>
  </si>
  <si>
    <t>IGR27/1</t>
  </si>
  <si>
    <t>IGR29/1</t>
  </si>
  <si>
    <t>IGR30A/1</t>
  </si>
  <si>
    <t>IGR31/1</t>
  </si>
  <si>
    <t>IGR32a/4</t>
  </si>
  <si>
    <t>IGR33/1</t>
  </si>
  <si>
    <t>IGR33/3</t>
  </si>
  <si>
    <t>IGR34/1</t>
  </si>
  <si>
    <t>IGR35/1</t>
  </si>
  <si>
    <t>IGR36/4</t>
  </si>
  <si>
    <t>IGR38/5</t>
  </si>
  <si>
    <t>IGR40a/1</t>
  </si>
  <si>
    <t>IGR42/1</t>
  </si>
  <si>
    <t>IGR46/6</t>
  </si>
  <si>
    <t>IGR47/1</t>
  </si>
  <si>
    <t>IGR49/1</t>
  </si>
  <si>
    <t>IGR58/3</t>
  </si>
  <si>
    <t>IGR6/3</t>
  </si>
  <si>
    <t>IGR63/3</t>
  </si>
  <si>
    <t>IGR69/2</t>
  </si>
  <si>
    <t>IGR69/6</t>
  </si>
  <si>
    <t>IGR9/1</t>
  </si>
  <si>
    <t>IMR13/1</t>
  </si>
  <si>
    <t>IMR3/3</t>
  </si>
  <si>
    <t>IMS1/1</t>
  </si>
  <si>
    <t>IMW14/4</t>
  </si>
  <si>
    <t>IMW6/3</t>
  </si>
  <si>
    <t>IMW7/1</t>
  </si>
  <si>
    <t>IDE4/7</t>
  </si>
  <si>
    <t>IDE4A/1</t>
  </si>
  <si>
    <t>IDE6/2</t>
  </si>
  <si>
    <t>IDF1/2</t>
  </si>
  <si>
    <t>IDF1/4</t>
  </si>
  <si>
    <t>IDF13/1</t>
  </si>
  <si>
    <t>IDF35/1</t>
  </si>
  <si>
    <t>IDF35b/4</t>
  </si>
  <si>
    <t>IDF37/4</t>
  </si>
  <si>
    <t>IDF37/1</t>
  </si>
  <si>
    <t>IDF37A/2</t>
  </si>
  <si>
    <t>IDF6/4</t>
  </si>
  <si>
    <t>IDF8/2</t>
  </si>
  <si>
    <t>IDF8A/2</t>
  </si>
  <si>
    <t>IDF9/1</t>
  </si>
  <si>
    <t>IDS1/4</t>
  </si>
  <si>
    <t>IDS13/2</t>
  </si>
  <si>
    <t>IDS18/1</t>
  </si>
  <si>
    <t>IDS19/1</t>
  </si>
  <si>
    <t>IDS1A/3</t>
  </si>
  <si>
    <t>IDS1A/1</t>
  </si>
  <si>
    <t>IDS2/6</t>
  </si>
  <si>
    <t>IDS2/2</t>
  </si>
  <si>
    <t>IDS20/4</t>
  </si>
  <si>
    <t>IDS21/1</t>
  </si>
  <si>
    <t>IDS23/6</t>
  </si>
  <si>
    <t>IDS27/5</t>
  </si>
  <si>
    <t>IDS28/1</t>
  </si>
  <si>
    <t>IDS29/2</t>
  </si>
  <si>
    <t>IDS30/12</t>
  </si>
  <si>
    <t>IDS33/1</t>
  </si>
  <si>
    <t>IDS8/2</t>
  </si>
  <si>
    <t>ING3/1</t>
  </si>
  <si>
    <t>ING6/1</t>
  </si>
  <si>
    <t>IND12/3</t>
  </si>
  <si>
    <t>IRI11/1</t>
  </si>
  <si>
    <t>IRI13/1</t>
  </si>
  <si>
    <t>IRI15/1</t>
  </si>
  <si>
    <t>IRI16/1</t>
  </si>
  <si>
    <t>IRI19/1</t>
  </si>
  <si>
    <t>IRI20/1</t>
  </si>
  <si>
    <t>IRI21/1</t>
  </si>
  <si>
    <t>IRI23/1</t>
  </si>
  <si>
    <t>IRI25/3</t>
  </si>
  <si>
    <t>IRI27a/1</t>
  </si>
  <si>
    <t>IRI3/5</t>
  </si>
  <si>
    <t>IRI3/2</t>
  </si>
  <si>
    <t>IRI5/1</t>
  </si>
  <si>
    <t>IRI6/2</t>
  </si>
  <si>
    <t>IRI7/1</t>
  </si>
  <si>
    <t>IRI7/5</t>
  </si>
  <si>
    <t>IRI9/3</t>
  </si>
  <si>
    <t>JAH12/4</t>
  </si>
  <si>
    <t>JAH13/3</t>
  </si>
  <si>
    <t>JAH14/1</t>
  </si>
  <si>
    <t>JAH16/2</t>
  </si>
  <si>
    <t>JAH2/1</t>
  </si>
  <si>
    <t>JAH4/1</t>
  </si>
  <si>
    <t>JAH5/5</t>
  </si>
  <si>
    <t>JAH6/2</t>
  </si>
  <si>
    <t>JAH7/4</t>
  </si>
  <si>
    <t>JAH7/5</t>
  </si>
  <si>
    <t>JAH8/1</t>
  </si>
  <si>
    <t>JAH9/4</t>
  </si>
  <si>
    <t>JOS11/1</t>
  </si>
  <si>
    <t>JOS12/1</t>
  </si>
  <si>
    <t>JOS14/1</t>
  </si>
  <si>
    <t>JOS8/1</t>
  </si>
  <si>
    <t>JBW1/2</t>
  </si>
  <si>
    <t>JBW3/2</t>
  </si>
  <si>
    <t>JBW6/2</t>
  </si>
  <si>
    <t>KAH100/4</t>
  </si>
  <si>
    <t>KAH105/1</t>
  </si>
  <si>
    <t>KAH129/3</t>
  </si>
  <si>
    <t>KAH13C/1</t>
  </si>
  <si>
    <t>KAH15/5</t>
  </si>
  <si>
    <t>KAH15A/2</t>
  </si>
  <si>
    <t>KAH15b/5</t>
  </si>
  <si>
    <t>KAH15e/4</t>
  </si>
  <si>
    <t>KAH17a/5</t>
  </si>
  <si>
    <t>KAH17a/7</t>
  </si>
  <si>
    <t>KAH17B/1</t>
  </si>
  <si>
    <t>KAH17C/3</t>
  </si>
  <si>
    <t>KAH17C/1</t>
  </si>
  <si>
    <t>KAH17c/6</t>
  </si>
  <si>
    <t>KAH19/5</t>
  </si>
  <si>
    <t>KAH20/1</t>
  </si>
  <si>
    <t>KAH29/1</t>
  </si>
  <si>
    <t>KAH30/1</t>
  </si>
  <si>
    <t>KAH33/3</t>
  </si>
  <si>
    <t>KAH39/1</t>
  </si>
  <si>
    <t>KAH4/1</t>
  </si>
  <si>
    <t>KAH41/5</t>
  </si>
  <si>
    <t>KAH41/1</t>
  </si>
  <si>
    <t>KAH41/8</t>
  </si>
  <si>
    <t>KAH43/6</t>
  </si>
  <si>
    <t>KAH45/1</t>
  </si>
  <si>
    <t>KAH46/3</t>
  </si>
  <si>
    <t>KAH5/4</t>
  </si>
  <si>
    <t>KAH50/1</t>
  </si>
  <si>
    <t>KAH57/1</t>
  </si>
  <si>
    <t>KAH58/1</t>
  </si>
  <si>
    <t>KAH6/1</t>
  </si>
  <si>
    <t>KAH61/1</t>
  </si>
  <si>
    <t>KAH65/3</t>
  </si>
  <si>
    <t>KAH67/1</t>
  </si>
  <si>
    <t>KAH67/2</t>
  </si>
  <si>
    <t>KAH8/3</t>
  </si>
  <si>
    <t>KAH81/2</t>
  </si>
  <si>
    <t>KAH82/4</t>
  </si>
  <si>
    <t>KAH9/2</t>
  </si>
  <si>
    <t>KAH95/1</t>
  </si>
  <si>
    <t>KAH96/7</t>
  </si>
  <si>
    <t>KAL12/3</t>
  </si>
  <si>
    <t>KAL17/1</t>
  </si>
  <si>
    <t>KAL17A/1</t>
  </si>
  <si>
    <t>KAL17B/1</t>
  </si>
  <si>
    <t>KAL19A/3</t>
  </si>
  <si>
    <t>KAL19a/6</t>
  </si>
  <si>
    <t>KAL22/1</t>
  </si>
  <si>
    <t>KAL26/8</t>
  </si>
  <si>
    <t>KAL27/3</t>
  </si>
  <si>
    <t>KAL28/6</t>
  </si>
  <si>
    <t>KAL29/1</t>
  </si>
  <si>
    <t>KAL30/5</t>
  </si>
  <si>
    <t>KAL30/1</t>
  </si>
  <si>
    <t>KAL31a/1</t>
  </si>
  <si>
    <t>KAL33/1</t>
  </si>
  <si>
    <t>KAL33B/3</t>
  </si>
  <si>
    <t>KAL33C/1</t>
  </si>
  <si>
    <t>KAL33c/4</t>
  </si>
  <si>
    <t>KAL35/1</t>
  </si>
  <si>
    <t>KAL35A/1</t>
  </si>
  <si>
    <t>KAL36/3</t>
  </si>
  <si>
    <t>KAL38/3</t>
  </si>
  <si>
    <t>KAL38/10</t>
  </si>
  <si>
    <t>KAL4/4</t>
  </si>
  <si>
    <t>KAL45/2</t>
  </si>
  <si>
    <t>KAL47/3</t>
  </si>
  <si>
    <t>KAL49/1</t>
  </si>
  <si>
    <t>KAL50/8</t>
  </si>
  <si>
    <t>KAL50/1</t>
  </si>
  <si>
    <t>KAL51/2</t>
  </si>
  <si>
    <t>KAL54/1</t>
  </si>
  <si>
    <t>KAL55/4</t>
  </si>
  <si>
    <t>KAL55/1</t>
  </si>
  <si>
    <t>KAL57/1</t>
  </si>
  <si>
    <t>KAL61/1</t>
  </si>
  <si>
    <t>KAL63a/4</t>
  </si>
  <si>
    <t>KAL65/1</t>
  </si>
  <si>
    <t>KAL67/2</t>
  </si>
  <si>
    <t>KAL79/1</t>
  </si>
  <si>
    <t>KAL81/1</t>
  </si>
  <si>
    <t>KAM1/5</t>
  </si>
  <si>
    <t>KAM1/1</t>
  </si>
  <si>
    <t>KAM21/1</t>
  </si>
  <si>
    <t>KAM21/3</t>
  </si>
  <si>
    <t>KAM47/1</t>
  </si>
  <si>
    <t>KAM51/2</t>
  </si>
  <si>
    <t>KAN4/1</t>
  </si>
  <si>
    <t>KAN5/3</t>
  </si>
  <si>
    <t>KAN5/1</t>
  </si>
  <si>
    <t>KAN6/1</t>
  </si>
  <si>
    <t>KAN7/1</t>
  </si>
  <si>
    <t>KBE10/1</t>
  </si>
  <si>
    <t>KBE11a/9</t>
  </si>
  <si>
    <t>KBE12/4</t>
  </si>
  <si>
    <t>KBE15/1</t>
  </si>
  <si>
    <t>KBE15A/3</t>
  </si>
  <si>
    <t>KBE16/2</t>
  </si>
  <si>
    <t>KBE23/3</t>
  </si>
  <si>
    <t>KBE33/1</t>
  </si>
  <si>
    <t>KBE35/2</t>
  </si>
  <si>
    <t>KBE37/1</t>
  </si>
  <si>
    <t>KBE41/5</t>
  </si>
  <si>
    <t>KBE8/1</t>
  </si>
  <si>
    <t>KBE9/1</t>
  </si>
  <si>
    <t>KBR159/1</t>
  </si>
  <si>
    <t>KBR160/3</t>
  </si>
  <si>
    <t>KBR162/1</t>
  </si>
  <si>
    <t>KBR163/4</t>
  </si>
  <si>
    <t>KBR163/1</t>
  </si>
  <si>
    <t>KBR164/3</t>
  </si>
  <si>
    <t>KBR164/1</t>
  </si>
  <si>
    <t>KBR165/1</t>
  </si>
  <si>
    <t>KBR165/6</t>
  </si>
  <si>
    <t>KBR166/1</t>
  </si>
  <si>
    <t>KBR167/1</t>
  </si>
  <si>
    <t>KBR169/2</t>
  </si>
  <si>
    <t>KBR170/5</t>
  </si>
  <si>
    <t>KBR171/6</t>
  </si>
  <si>
    <t>KBR171/3</t>
  </si>
  <si>
    <t>KBR172/1</t>
  </si>
  <si>
    <t>KBR172/4</t>
  </si>
  <si>
    <t>KBR173/4</t>
  </si>
  <si>
    <t>KBR175/1</t>
  </si>
  <si>
    <t>KBR176/1</t>
  </si>
  <si>
    <t>KBR178/1</t>
  </si>
  <si>
    <t>KBR179/10</t>
  </si>
  <si>
    <t>KBR179/3</t>
  </si>
  <si>
    <t>KBR181/1</t>
  </si>
  <si>
    <t>KBR183/1</t>
  </si>
  <si>
    <t>KBR184/4</t>
  </si>
  <si>
    <t>KBR184/1</t>
  </si>
  <si>
    <t>KBR185/2</t>
  </si>
  <si>
    <t>KBR186/3</t>
  </si>
  <si>
    <t>KBR186/1</t>
  </si>
  <si>
    <t>KBR187/1</t>
  </si>
  <si>
    <t>KBR188/3</t>
  </si>
  <si>
    <t>KBR189/1</t>
  </si>
  <si>
    <t>KBR190/1</t>
  </si>
  <si>
    <t>KBR190/2</t>
  </si>
  <si>
    <t>KBR192/2</t>
  </si>
  <si>
    <t>KBR193/1</t>
  </si>
  <si>
    <t>KBR194/3</t>
  </si>
  <si>
    <t>KBR194/7</t>
  </si>
  <si>
    <t>KBR196/4</t>
  </si>
  <si>
    <t>KBR197/1</t>
  </si>
  <si>
    <t>KBR198/1</t>
  </si>
  <si>
    <t>KBR199/1</t>
  </si>
  <si>
    <t>KBR200/1</t>
  </si>
  <si>
    <t>KBR200/6</t>
  </si>
  <si>
    <t>KBR203/1</t>
  </si>
  <si>
    <t>KBR204/1</t>
  </si>
  <si>
    <t>KBR205/1</t>
  </si>
  <si>
    <t>KBR206/4</t>
  </si>
  <si>
    <t>KBR206/6</t>
  </si>
  <si>
    <t>KBR207/2</t>
  </si>
  <si>
    <t>KBR207/1</t>
  </si>
  <si>
    <t>KBR207/11</t>
  </si>
  <si>
    <t>KBR209/5</t>
  </si>
  <si>
    <t>KBR210/1</t>
  </si>
  <si>
    <t>KBR211/1</t>
  </si>
  <si>
    <t>KBR211/2</t>
  </si>
  <si>
    <t>KBR212/1</t>
  </si>
  <si>
    <t>KBR214/1</t>
  </si>
  <si>
    <t>KBR216/1</t>
  </si>
  <si>
    <t>KBR219/1</t>
  </si>
  <si>
    <t>KBR220/4</t>
  </si>
  <si>
    <t>KBR220/1</t>
  </si>
  <si>
    <t>KBR221/2</t>
  </si>
  <si>
    <t>KBR222/1</t>
  </si>
  <si>
    <t>KBR223/1</t>
  </si>
  <si>
    <t>KBR223/4</t>
  </si>
  <si>
    <t>KBR224/1</t>
  </si>
  <si>
    <t>KBR226/2</t>
  </si>
  <si>
    <t>KBR226/1</t>
  </si>
  <si>
    <t>KBR227/6</t>
  </si>
  <si>
    <t>KBR227/1</t>
  </si>
  <si>
    <t>KBR228/1</t>
  </si>
  <si>
    <t>KBR289/5</t>
  </si>
  <si>
    <t>KBR291/6</t>
  </si>
  <si>
    <t>KBR292/2</t>
  </si>
  <si>
    <t>KBR293/1</t>
  </si>
  <si>
    <t>KBR294/5</t>
  </si>
  <si>
    <t>KBR294/1</t>
  </si>
  <si>
    <t>KFE10/4</t>
  </si>
  <si>
    <t>KFE20/1</t>
  </si>
  <si>
    <t>KFE21A/2</t>
  </si>
  <si>
    <t>KFE27/2</t>
  </si>
  <si>
    <t>KFE2A/1</t>
  </si>
  <si>
    <t>KFE5/4</t>
  </si>
  <si>
    <t>KFE9a/6</t>
  </si>
  <si>
    <t>KST10/1</t>
  </si>
  <si>
    <t>KST15/4</t>
  </si>
  <si>
    <t>KST19/2</t>
  </si>
  <si>
    <t>KST39/2</t>
  </si>
  <si>
    <t>KST4/2</t>
  </si>
  <si>
    <t>KST47/4</t>
  </si>
  <si>
    <t>KST49/1</t>
  </si>
  <si>
    <t>KST55/2</t>
  </si>
  <si>
    <t>KST57/1</t>
  </si>
  <si>
    <t>KST57/5</t>
  </si>
  <si>
    <t>KST6/4</t>
  </si>
  <si>
    <t>KST61/5</t>
  </si>
  <si>
    <t>KST63/13</t>
  </si>
  <si>
    <t>KST8/1</t>
  </si>
  <si>
    <t>KFS5/1</t>
  </si>
  <si>
    <t>KFS6/1</t>
  </si>
  <si>
    <t>KFS6/6</t>
  </si>
  <si>
    <t>KAR17/2</t>
  </si>
  <si>
    <t>KAR19/1</t>
  </si>
  <si>
    <t>KAR21/1</t>
  </si>
  <si>
    <t>KAR35/1</t>
  </si>
  <si>
    <t>KAR7/2</t>
  </si>
  <si>
    <t>KAS11/1</t>
  </si>
  <si>
    <t>KAS9/1</t>
  </si>
  <si>
    <t>KKW10/1</t>
  </si>
  <si>
    <t>KKW10/7</t>
  </si>
  <si>
    <t>KKW10/6</t>
  </si>
  <si>
    <t>KKW8/1</t>
  </si>
  <si>
    <t>KKW9/1</t>
  </si>
  <si>
    <t>KIE5/3</t>
  </si>
  <si>
    <t>KIR15/2</t>
  </si>
  <si>
    <t>KIR16/2</t>
  </si>
  <si>
    <t>KIR6/2</t>
  </si>
  <si>
    <t>KIR6/1</t>
  </si>
  <si>
    <t>KIR9/3</t>
  </si>
  <si>
    <t>KIR9/1</t>
  </si>
  <si>
    <t>KIR9a/3</t>
  </si>
  <si>
    <t>KRE11/1</t>
  </si>
  <si>
    <t>KRE12/5</t>
  </si>
  <si>
    <t>KRE12/1</t>
  </si>
  <si>
    <t>KRE16/1</t>
  </si>
  <si>
    <t>KRE18/3</t>
  </si>
  <si>
    <t>KRE22/1</t>
  </si>
  <si>
    <t>KRE24/6</t>
  </si>
  <si>
    <t>KRE31/7</t>
  </si>
  <si>
    <t>KRE33/1</t>
  </si>
  <si>
    <t>KRE5/1</t>
  </si>
  <si>
    <t>KRE7/4</t>
  </si>
  <si>
    <t>KRE7/1</t>
  </si>
  <si>
    <t>KRE8/1</t>
  </si>
  <si>
    <t>KRU1/1</t>
  </si>
  <si>
    <t>KRU11/1</t>
  </si>
  <si>
    <t>KRU2/1</t>
  </si>
  <si>
    <t>KRU2/4</t>
  </si>
  <si>
    <t>KRU2/7</t>
  </si>
  <si>
    <t>KRU42/1</t>
  </si>
  <si>
    <t>KRU45/1</t>
  </si>
  <si>
    <t>KRU47/1</t>
  </si>
  <si>
    <t>KRU48/4</t>
  </si>
  <si>
    <t>KRU48/1</t>
  </si>
  <si>
    <t>KRU49/2</t>
  </si>
  <si>
    <t>KRU5/2</t>
  </si>
  <si>
    <t>KRU50/1</t>
  </si>
  <si>
    <t>KRU50/3</t>
  </si>
  <si>
    <t>KRU52/2</t>
  </si>
  <si>
    <t>KRU54/3</t>
  </si>
  <si>
    <t>KRU54/1</t>
  </si>
  <si>
    <t>KRU56/1</t>
  </si>
  <si>
    <t>KRU56/5</t>
  </si>
  <si>
    <t>KRU58/3</t>
  </si>
  <si>
    <t>KRU64/2</t>
  </si>
  <si>
    <t>KRU64/5</t>
  </si>
  <si>
    <t>KRU65/5</t>
  </si>
  <si>
    <t>KRU65/1</t>
  </si>
  <si>
    <t>KRU68/2</t>
  </si>
  <si>
    <t>KRU68/7</t>
  </si>
  <si>
    <t>KRU68/1</t>
  </si>
  <si>
    <t>KUR1/2</t>
  </si>
  <si>
    <t>KUR10/7</t>
  </si>
  <si>
    <t>KUR10/1</t>
  </si>
  <si>
    <t>KUR10/2</t>
  </si>
  <si>
    <t>KUR2/1</t>
  </si>
  <si>
    <t>KUR3/1</t>
  </si>
  <si>
    <t>KUR4/3</t>
  </si>
  <si>
    <t>KUR5/2</t>
  </si>
  <si>
    <t>KUR6/1</t>
  </si>
  <si>
    <t>KUR7/4</t>
  </si>
  <si>
    <t>KUR7/1</t>
  </si>
  <si>
    <t>KUR8/1</t>
  </si>
  <si>
    <t>KUR9/1</t>
  </si>
  <si>
    <t>KUR9/7</t>
  </si>
  <si>
    <t>LAW12/1</t>
  </si>
  <si>
    <t>LAW16/1</t>
  </si>
  <si>
    <t>LAW2/1</t>
  </si>
  <si>
    <t>LAW2/3</t>
  </si>
  <si>
    <t>LAW22/6</t>
  </si>
  <si>
    <t>LAM1/3</t>
  </si>
  <si>
    <t>LAM19/4</t>
  </si>
  <si>
    <t>LAM2/1</t>
  </si>
  <si>
    <t>LAM30/1</t>
  </si>
  <si>
    <t>LAM4/1</t>
  </si>
  <si>
    <t>LAM48/1</t>
  </si>
  <si>
    <t>LAM53/1</t>
  </si>
  <si>
    <t>LAM8A/1</t>
  </si>
  <si>
    <t>LAU13/1</t>
  </si>
  <si>
    <t>LAU15/1</t>
  </si>
  <si>
    <t>LAU4/1</t>
  </si>
  <si>
    <t>LAU5/1</t>
  </si>
  <si>
    <t>LAU7/1</t>
  </si>
  <si>
    <t>LAU9/3</t>
  </si>
  <si>
    <t>LAU9/5</t>
  </si>
  <si>
    <t>LEH1/5</t>
  </si>
  <si>
    <t>LEH10/2</t>
  </si>
  <si>
    <t>LEH3A/1</t>
  </si>
  <si>
    <t>LEH4/1</t>
  </si>
  <si>
    <t>LEH5/3</t>
  </si>
  <si>
    <t>LEH5A/1</t>
  </si>
  <si>
    <t>LEH5a/4</t>
  </si>
  <si>
    <t>LEH6/4</t>
  </si>
  <si>
    <t>LEH7/2</t>
  </si>
  <si>
    <t>LEH9/1</t>
  </si>
  <si>
    <t>LEH9/7</t>
  </si>
  <si>
    <t>LER16/2</t>
  </si>
  <si>
    <t>LER16/5</t>
  </si>
  <si>
    <t>LER18/2</t>
  </si>
  <si>
    <t>LER6/1</t>
  </si>
  <si>
    <t>LER7/1</t>
  </si>
  <si>
    <t>LES13/5</t>
  </si>
  <si>
    <t>LES13/1</t>
  </si>
  <si>
    <t>LES15/1</t>
  </si>
  <si>
    <t>LES16/4</t>
  </si>
  <si>
    <t>LES21/1</t>
  </si>
  <si>
    <t>LES22/1</t>
  </si>
  <si>
    <t>LES26/1</t>
  </si>
  <si>
    <t>LES26/3</t>
  </si>
  <si>
    <t>LES27/1</t>
  </si>
  <si>
    <t>LES33/1</t>
  </si>
  <si>
    <t>LES5/1</t>
  </si>
  <si>
    <t>LES7/1</t>
  </si>
  <si>
    <t>LES8/1</t>
  </si>
  <si>
    <t>LES9/4</t>
  </si>
  <si>
    <t>LIL1/4</t>
  </si>
  <si>
    <t>LIL1/1</t>
  </si>
  <si>
    <t>LIL10/1</t>
  </si>
  <si>
    <t>LIL2/5</t>
  </si>
  <si>
    <t>LIL4/4</t>
  </si>
  <si>
    <t>LIL7/2</t>
  </si>
  <si>
    <t>LIL9/5</t>
  </si>
  <si>
    <t>LIN2/2</t>
  </si>
  <si>
    <t>LIN3/1</t>
  </si>
  <si>
    <t>LIN3/8</t>
  </si>
  <si>
    <t>LIN5B/1</t>
  </si>
  <si>
    <t>LIN5C/2</t>
  </si>
  <si>
    <t>LIN7/5</t>
  </si>
  <si>
    <t>LCW5/4</t>
  </si>
  <si>
    <t>LCW7/1</t>
  </si>
  <si>
    <t>MAS2/1</t>
  </si>
  <si>
    <t>MAS3/1</t>
  </si>
  <si>
    <t>MAS4/1</t>
  </si>
  <si>
    <t>MAS5/1</t>
  </si>
  <si>
    <t>MAS6/3</t>
  </si>
  <si>
    <t>MAR2/1</t>
  </si>
  <si>
    <t>MAR2/5</t>
  </si>
  <si>
    <t>MAR20/2</t>
  </si>
  <si>
    <t>MAR20/1</t>
  </si>
  <si>
    <t>MAR3/1</t>
  </si>
  <si>
    <t>MAR3/5</t>
  </si>
  <si>
    <t>MAR4/1</t>
  </si>
  <si>
    <t>MAR4/5</t>
  </si>
  <si>
    <t>MAR4A/1</t>
  </si>
  <si>
    <t>MAR4a/5</t>
  </si>
  <si>
    <t>MAR6/2</t>
  </si>
  <si>
    <t>MSW2/1</t>
  </si>
  <si>
    <t>MSW5/1</t>
  </si>
  <si>
    <t>MSW6/1</t>
  </si>
  <si>
    <t>MSW7/1</t>
  </si>
  <si>
    <t>MLW11/1</t>
  </si>
  <si>
    <t>MES11/1</t>
  </si>
  <si>
    <t>MES13/2</t>
  </si>
  <si>
    <t>MES18/1</t>
  </si>
  <si>
    <t>MES19/5</t>
  </si>
  <si>
    <t>MES2/2</t>
  </si>
  <si>
    <t>MES2/6</t>
  </si>
  <si>
    <t>MES22/1</t>
  </si>
  <si>
    <t>MES31/1</t>
  </si>
  <si>
    <t>MES32/2</t>
  </si>
  <si>
    <t>MES36/2</t>
  </si>
  <si>
    <t>MES41/6</t>
  </si>
  <si>
    <t>MES41/1</t>
  </si>
  <si>
    <t>MES43/6</t>
  </si>
  <si>
    <t>MES47/2</t>
  </si>
  <si>
    <t>MES5/3</t>
  </si>
  <si>
    <t>MES52/4</t>
  </si>
  <si>
    <t>MES52/3</t>
  </si>
  <si>
    <t>MES53/1</t>
  </si>
  <si>
    <t>MES55/2</t>
  </si>
  <si>
    <t>MES59/2</t>
  </si>
  <si>
    <t>MES6/3</t>
  </si>
  <si>
    <t>MES62/1</t>
  </si>
  <si>
    <t>MES64/2</t>
  </si>
  <si>
    <t>MES65/1</t>
  </si>
  <si>
    <t>MES65/2</t>
  </si>
  <si>
    <t>MES7/3</t>
  </si>
  <si>
    <t>MEI1/1</t>
  </si>
  <si>
    <t>MEI11/1</t>
  </si>
  <si>
    <t>MEI11/4</t>
  </si>
  <si>
    <t>MEI15/1</t>
  </si>
  <si>
    <t>MEI19/1</t>
  </si>
  <si>
    <t>MEI2/1</t>
  </si>
  <si>
    <t>MEI23/7</t>
  </si>
  <si>
    <t>MEI27/3</t>
  </si>
  <si>
    <t>MEI29/1</t>
  </si>
  <si>
    <t>MEI3/1</t>
  </si>
  <si>
    <t>MEI35/4</t>
  </si>
  <si>
    <t>MEI37/1</t>
  </si>
  <si>
    <t>MEI37/4</t>
  </si>
  <si>
    <t>MEI4/1</t>
  </si>
  <si>
    <t>MEI5/1</t>
  </si>
  <si>
    <t>MEI6/1</t>
  </si>
  <si>
    <t>MEI7/3</t>
  </si>
  <si>
    <t>MEI9/1</t>
  </si>
  <si>
    <t>MEN12/1</t>
  </si>
  <si>
    <t>MEN14/1</t>
  </si>
  <si>
    <t>MEN18/1</t>
  </si>
  <si>
    <t>MEN20/1</t>
  </si>
  <si>
    <t>MEN22/1</t>
  </si>
  <si>
    <t>MEN4/1</t>
  </si>
  <si>
    <t>MEN5/1</t>
  </si>
  <si>
    <t>MEN7/1</t>
  </si>
  <si>
    <t>MEN9/4</t>
  </si>
  <si>
    <t>MIT10/1</t>
  </si>
  <si>
    <t>MIT101/1</t>
  </si>
  <si>
    <t>MIT104/4</t>
  </si>
  <si>
    <t>MIT106/1</t>
  </si>
  <si>
    <t>MIT106/4</t>
  </si>
  <si>
    <t>MIT110/1</t>
  </si>
  <si>
    <t>MIT110/2</t>
  </si>
  <si>
    <t>MIT116/1</t>
  </si>
  <si>
    <t>MIT118/6</t>
  </si>
  <si>
    <t>MIT118/7</t>
  </si>
  <si>
    <t>MIT12/5</t>
  </si>
  <si>
    <t>MIT12/2</t>
  </si>
  <si>
    <t>MIT121/1</t>
  </si>
  <si>
    <t>MIT123/2</t>
  </si>
  <si>
    <t>MIT125/2</t>
  </si>
  <si>
    <t>MIT14/4</t>
  </si>
  <si>
    <t>MIT14/1</t>
  </si>
  <si>
    <t>MIT14A/1</t>
  </si>
  <si>
    <t>MIT26/5</t>
  </si>
  <si>
    <t>MIT27/1</t>
  </si>
  <si>
    <t>MIT28/3</t>
  </si>
  <si>
    <t>MIT32/5</t>
  </si>
  <si>
    <t>MIT34/1</t>
  </si>
  <si>
    <t>MIT36/3</t>
  </si>
  <si>
    <t>MIT39/5</t>
  </si>
  <si>
    <t>MIT40/1</t>
  </si>
  <si>
    <t>MIT41/4</t>
  </si>
  <si>
    <t>MIT41/1</t>
  </si>
  <si>
    <t>MIT6/1</t>
  </si>
  <si>
    <t>MIT65/4</t>
  </si>
  <si>
    <t>MIT69/1</t>
  </si>
  <si>
    <t>MIT75/1</t>
  </si>
  <si>
    <t>MIT77/3</t>
  </si>
  <si>
    <t>MIT8/3</t>
  </si>
  <si>
    <t>MIT8/6</t>
  </si>
  <si>
    <t>MIT81/1</t>
  </si>
  <si>
    <t>MIT84/1</t>
  </si>
  <si>
    <t>MIT85/1</t>
  </si>
  <si>
    <t>MIT87/3</t>
  </si>
  <si>
    <t>MIT87/1</t>
  </si>
  <si>
    <t>MIT98/1</t>
  </si>
  <si>
    <t>MIT98A/1</t>
  </si>
  <si>
    <t>MÖS10/1</t>
  </si>
  <si>
    <t>MÖS12/6</t>
  </si>
  <si>
    <t>MÖS2/1</t>
  </si>
  <si>
    <t>MÖS23/2</t>
  </si>
  <si>
    <t>MÖS23/9</t>
  </si>
  <si>
    <t>MÖS32/2</t>
  </si>
  <si>
    <t>MÖS32/15</t>
  </si>
  <si>
    <t>MÖS32/12</t>
  </si>
  <si>
    <t>MÖS34/5</t>
  </si>
  <si>
    <t>MÖS6/1</t>
  </si>
  <si>
    <t>MÖN10/2</t>
  </si>
  <si>
    <t>MÖN12/4</t>
  </si>
  <si>
    <t>MÖN16/4</t>
  </si>
  <si>
    <t>MÖN20/6</t>
  </si>
  <si>
    <t>MÖN22/3</t>
  </si>
  <si>
    <t>MÖN26/9</t>
  </si>
  <si>
    <t>MÖN26/7</t>
  </si>
  <si>
    <t>MÖN26/3</t>
  </si>
  <si>
    <t>MÖN28/4</t>
  </si>
  <si>
    <t>MÖN30/1</t>
  </si>
  <si>
    <t>MÖN32/3</t>
  </si>
  <si>
    <t>MON1/1</t>
  </si>
  <si>
    <t>MON11/5</t>
  </si>
  <si>
    <t>MON14/1</t>
  </si>
  <si>
    <t>MON22/4</t>
  </si>
  <si>
    <t>MON7/1</t>
  </si>
  <si>
    <t>MOZ1/1</t>
  </si>
  <si>
    <t>MOZ10/5</t>
  </si>
  <si>
    <t>MOZ10/8</t>
  </si>
  <si>
    <t>MOZ14/3</t>
  </si>
  <si>
    <t>MOZ14/4</t>
  </si>
  <si>
    <t>MOZ16/3</t>
  </si>
  <si>
    <t>MOZ19/4</t>
  </si>
  <si>
    <t>MOZ20/1</t>
  </si>
  <si>
    <t>MOZ4/5</t>
  </si>
  <si>
    <t>MOZ9/3</t>
  </si>
  <si>
    <t>MÜW10/1</t>
  </si>
  <si>
    <t>MÜW11/3</t>
  </si>
  <si>
    <t>MÜW12/1</t>
  </si>
  <si>
    <t>MÜW14/1</t>
  </si>
  <si>
    <t>MÜW16/1</t>
  </si>
  <si>
    <t>MÜW22/1</t>
  </si>
  <si>
    <t>MÜW27/2</t>
  </si>
  <si>
    <t>MÜW3/5</t>
  </si>
  <si>
    <t>MÜW31/1</t>
  </si>
  <si>
    <t>MÜW4/3</t>
  </si>
  <si>
    <t>MÜW7/1</t>
  </si>
  <si>
    <t>MÜW9/3</t>
  </si>
  <si>
    <t>MÜM5/2</t>
  </si>
  <si>
    <t>NAC1/3</t>
  </si>
  <si>
    <t>NAC4/3</t>
  </si>
  <si>
    <t>NEL13/1</t>
  </si>
  <si>
    <t>NEL31/1</t>
  </si>
  <si>
    <t>NEL33/1</t>
  </si>
  <si>
    <t>NEL5/5</t>
  </si>
  <si>
    <t>NOL14/1</t>
  </si>
  <si>
    <t>NOR2/1</t>
  </si>
  <si>
    <t>OBW10/1</t>
  </si>
  <si>
    <t>OBW11/3</t>
  </si>
  <si>
    <t>OBW12/3</t>
  </si>
  <si>
    <t>OBW13/1</t>
  </si>
  <si>
    <t>OBW14/1</t>
  </si>
  <si>
    <t>OBW15/2</t>
  </si>
  <si>
    <t>OBW2/1</t>
  </si>
  <si>
    <t>OBW28/1</t>
  </si>
  <si>
    <t>OBW3/2</t>
  </si>
  <si>
    <t>OBW32/1</t>
  </si>
  <si>
    <t>OBW34/1</t>
  </si>
  <si>
    <t>OBW36/1</t>
  </si>
  <si>
    <t>OBW40/9</t>
  </si>
  <si>
    <t>OBW6/1</t>
  </si>
  <si>
    <t>OBW6a/1</t>
  </si>
  <si>
    <t>OES4/1</t>
  </si>
  <si>
    <t>OES5/1</t>
  </si>
  <si>
    <t>OES5/4</t>
  </si>
  <si>
    <t>OES6/1</t>
  </si>
  <si>
    <t>OES8/1</t>
  </si>
  <si>
    <t>ODF1/6</t>
  </si>
  <si>
    <t>ODF22/2</t>
  </si>
  <si>
    <t>ODF25/6</t>
  </si>
  <si>
    <t>ODF25/1</t>
  </si>
  <si>
    <t>ODF27/1</t>
  </si>
  <si>
    <t>ODF28/1</t>
  </si>
  <si>
    <t>ODF29/3</t>
  </si>
  <si>
    <t>ODF31/2</t>
  </si>
  <si>
    <t>ODF33/2</t>
  </si>
  <si>
    <t>ODF34/1</t>
  </si>
  <si>
    <t>ODF35/1</t>
  </si>
  <si>
    <t>ODF36/1</t>
  </si>
  <si>
    <t>ODF36/9</t>
  </si>
  <si>
    <t>ODF37/1</t>
  </si>
  <si>
    <t>ODF38/2</t>
  </si>
  <si>
    <t>ODF38/1</t>
  </si>
  <si>
    <t>ODF39/1</t>
  </si>
  <si>
    <t>ODF40/1</t>
  </si>
  <si>
    <t>ODF41/8</t>
  </si>
  <si>
    <t>ODF41/4</t>
  </si>
  <si>
    <t>ODF45/1</t>
  </si>
  <si>
    <t>ODF45/2</t>
  </si>
  <si>
    <t>ODF49/1</t>
  </si>
  <si>
    <t>ODF49/8</t>
  </si>
  <si>
    <t>ODF51/1</t>
  </si>
  <si>
    <t>ODF55/11</t>
  </si>
  <si>
    <t>ODF55/3</t>
  </si>
  <si>
    <t>ODF61/3</t>
  </si>
  <si>
    <t>ODF63/11</t>
  </si>
  <si>
    <t>ODF65/6</t>
  </si>
  <si>
    <t>ODF67/3</t>
  </si>
  <si>
    <t>ODF67/10</t>
  </si>
  <si>
    <t>ODF69/5</t>
  </si>
  <si>
    <t>ODF8/1</t>
  </si>
  <si>
    <t>OTI4/2</t>
  </si>
  <si>
    <t>OTI5/5</t>
  </si>
  <si>
    <t>OTI6/5</t>
  </si>
  <si>
    <t>OTI8/2</t>
  </si>
  <si>
    <t>ODW4/1</t>
  </si>
  <si>
    <t>ODW5/4</t>
  </si>
  <si>
    <t>ODW5/7</t>
  </si>
  <si>
    <t>OVE1/1</t>
  </si>
  <si>
    <t>OVE11/6</t>
  </si>
  <si>
    <t>OVE16/1</t>
  </si>
  <si>
    <t>OVE16/5</t>
  </si>
  <si>
    <t>OVE16/3</t>
  </si>
  <si>
    <t>OVE17/4</t>
  </si>
  <si>
    <t>OVE19/1</t>
  </si>
  <si>
    <t>OVE19/3</t>
  </si>
  <si>
    <t>OVE1B/2</t>
  </si>
  <si>
    <t>OVE23A/3</t>
  </si>
  <si>
    <t>OVE33/1</t>
  </si>
  <si>
    <t>OVE3B/1</t>
  </si>
  <si>
    <t>OVE9/2</t>
  </si>
  <si>
    <t>PAL12/1</t>
  </si>
  <si>
    <t>PAL13/1</t>
  </si>
  <si>
    <t>PAL14/7</t>
  </si>
  <si>
    <t>PAL14/1</t>
  </si>
  <si>
    <t>PAL17/4</t>
  </si>
  <si>
    <t>PAL17/1</t>
  </si>
  <si>
    <t>PAL18/3</t>
  </si>
  <si>
    <t>PAL19/2</t>
  </si>
  <si>
    <t>PAL19/1</t>
  </si>
  <si>
    <t>PAL2/5</t>
  </si>
  <si>
    <t>PAL23/1</t>
  </si>
  <si>
    <t>PAL25/1</t>
  </si>
  <si>
    <t>PAL27/1</t>
  </si>
  <si>
    <t>PAL3/1</t>
  </si>
  <si>
    <t>PAL31/6</t>
  </si>
  <si>
    <t>PAL4/1</t>
  </si>
  <si>
    <t>PAL4/5</t>
  </si>
  <si>
    <t>PAL9A/3</t>
  </si>
  <si>
    <t>PAN18/1</t>
  </si>
  <si>
    <t>PAN20/2</t>
  </si>
  <si>
    <t>PAN22/4</t>
  </si>
  <si>
    <t>PAN23/7</t>
  </si>
  <si>
    <t>PAN23/2</t>
  </si>
  <si>
    <t>PAN25/2</t>
  </si>
  <si>
    <t>PAN27/4</t>
  </si>
  <si>
    <t>PAN5/1</t>
  </si>
  <si>
    <t>PAN5/5</t>
  </si>
  <si>
    <t>PAN59/2</t>
  </si>
  <si>
    <t>PAN69/3</t>
  </si>
  <si>
    <t>PAP1/1</t>
  </si>
  <si>
    <t>PAP10/3</t>
  </si>
  <si>
    <t>PAP2/3</t>
  </si>
  <si>
    <t>PAP2/5</t>
  </si>
  <si>
    <t>PAP3/1</t>
  </si>
  <si>
    <t>PAP6/6</t>
  </si>
  <si>
    <t>PAP7/4</t>
  </si>
  <si>
    <t>PES10/1</t>
  </si>
  <si>
    <t>PES6/1</t>
  </si>
  <si>
    <t>PES9/1</t>
  </si>
  <si>
    <t>PLA10/2</t>
  </si>
  <si>
    <t>PLA6/1</t>
  </si>
  <si>
    <t>POS12/3</t>
  </si>
  <si>
    <t>POS13/1</t>
  </si>
  <si>
    <t>POS7/1</t>
  </si>
  <si>
    <t>POS9/10</t>
  </si>
  <si>
    <t>POS9/5</t>
  </si>
  <si>
    <t>PÜT1/7</t>
  </si>
  <si>
    <t>PÜT1/1</t>
  </si>
  <si>
    <t>PÜT1/8</t>
  </si>
  <si>
    <t>PÜT11/5</t>
  </si>
  <si>
    <t>PÜT12/1</t>
  </si>
  <si>
    <t>PÜT13/1</t>
  </si>
  <si>
    <t>PÜT15/1</t>
  </si>
  <si>
    <t>PÜT15/2</t>
  </si>
  <si>
    <t>PÜT18/2</t>
  </si>
  <si>
    <t>PÜT2/2</t>
  </si>
  <si>
    <t>PÜT2/1</t>
  </si>
  <si>
    <t>PÜT20/1</t>
  </si>
  <si>
    <t>PÜT24/1</t>
  </si>
  <si>
    <t>PÜT25/1</t>
  </si>
  <si>
    <t>PÜT31/4</t>
  </si>
  <si>
    <t>PÜT34/7</t>
  </si>
  <si>
    <t>PÜT35/1</t>
  </si>
  <si>
    <t>PÜT36/4</t>
  </si>
  <si>
    <t>PÜT36A/1</t>
  </si>
  <si>
    <t>PÜT36A/2</t>
  </si>
  <si>
    <t>PÜT37/4</t>
  </si>
  <si>
    <t>PÜT37/1</t>
  </si>
  <si>
    <t>PÜT40/3</t>
  </si>
  <si>
    <t>PÜT41/2</t>
  </si>
  <si>
    <t>PÜT41A/1</t>
  </si>
  <si>
    <t>PÜT7/1</t>
  </si>
  <si>
    <t>PÜT8/3</t>
  </si>
  <si>
    <t>PÜT9/2</t>
  </si>
  <si>
    <t>RAT11/5</t>
  </si>
  <si>
    <t>RAT15/1</t>
  </si>
  <si>
    <t>RAT19/2</t>
  </si>
  <si>
    <t>RAT20/6</t>
  </si>
  <si>
    <t>RAT20/2</t>
  </si>
  <si>
    <t>RAT6/8</t>
  </si>
  <si>
    <t>RAT7/1</t>
  </si>
  <si>
    <t>RAT8/6</t>
  </si>
  <si>
    <t>RIE3/1</t>
  </si>
  <si>
    <t>RIE5/7</t>
  </si>
  <si>
    <t>RIE7/1</t>
  </si>
  <si>
    <t>RIE8/5</t>
  </si>
  <si>
    <t>RIN1/1</t>
  </si>
  <si>
    <t>RIN10/10</t>
  </si>
  <si>
    <t>RIN10/3</t>
  </si>
  <si>
    <t>RIN11/4</t>
  </si>
  <si>
    <t>RIN12/1</t>
  </si>
  <si>
    <t>RIN14/1</t>
  </si>
  <si>
    <t>RIN18/2</t>
  </si>
  <si>
    <t>RIN20/4</t>
  </si>
  <si>
    <t>RIN23/3</t>
  </si>
  <si>
    <t>RIN24/1</t>
  </si>
  <si>
    <t>RIN30/1</t>
  </si>
  <si>
    <t>RIN32/1</t>
  </si>
  <si>
    <t>RIN34/1</t>
  </si>
  <si>
    <t>RIN4/1</t>
  </si>
  <si>
    <t>RIN4/3</t>
  </si>
  <si>
    <t>RIN40/3</t>
  </si>
  <si>
    <t>RIN6/7</t>
  </si>
  <si>
    <t>RIN6/1</t>
  </si>
  <si>
    <t>RIN6/9</t>
  </si>
  <si>
    <t>RIN6/5</t>
  </si>
  <si>
    <t>RIN7/1</t>
  </si>
  <si>
    <t>RIN8/1</t>
  </si>
  <si>
    <t>ROE14/1</t>
  </si>
  <si>
    <t>ROE16/1</t>
  </si>
  <si>
    <t>ROE18/1</t>
  </si>
  <si>
    <t>ROE28/1</t>
  </si>
  <si>
    <t>ROE30/2</t>
  </si>
  <si>
    <t>ROE34/2</t>
  </si>
  <si>
    <t>ROE34/1</t>
  </si>
  <si>
    <t>ROE36/2</t>
  </si>
  <si>
    <t>ROE36/3</t>
  </si>
  <si>
    <t>ROE40/4</t>
  </si>
  <si>
    <t>ROE47/6</t>
  </si>
  <si>
    <t>ROE48/2</t>
  </si>
  <si>
    <t>ROE51/1</t>
  </si>
  <si>
    <t>ROE54/5</t>
  </si>
  <si>
    <t>ROE54/1</t>
  </si>
  <si>
    <t>ROE56/1</t>
  </si>
  <si>
    <t>ROE61/3</t>
  </si>
  <si>
    <t>ROE64/1</t>
  </si>
  <si>
    <t>ROE71/1</t>
  </si>
  <si>
    <t>ROE71/3</t>
  </si>
  <si>
    <t>ROE73/6</t>
  </si>
  <si>
    <t>ROS1/1</t>
  </si>
  <si>
    <t>ROS23/3</t>
  </si>
  <si>
    <t>ROS25/1</t>
  </si>
  <si>
    <t>ROS28/3</t>
  </si>
  <si>
    <t>ROS29/1</t>
  </si>
  <si>
    <t>ROS30/3</t>
  </si>
  <si>
    <t>ROS34/1</t>
  </si>
  <si>
    <t>ROS34/8</t>
  </si>
  <si>
    <t>ROS4/1</t>
  </si>
  <si>
    <t>ROS44/1</t>
  </si>
  <si>
    <t>ROS5/1</t>
  </si>
  <si>
    <t>ROS6/6</t>
  </si>
  <si>
    <t>ROS6/1</t>
  </si>
  <si>
    <t>ROS7/1</t>
  </si>
  <si>
    <t>ROS9/2</t>
  </si>
  <si>
    <t>RUB12/4</t>
  </si>
  <si>
    <t>RUB13/1</t>
  </si>
  <si>
    <t>RUB14/9</t>
  </si>
  <si>
    <t>RUB14/10</t>
  </si>
  <si>
    <t>RUB17/3</t>
  </si>
  <si>
    <t>RUB19/1</t>
  </si>
  <si>
    <t>RUB21/5</t>
  </si>
  <si>
    <t>RUB21/3</t>
  </si>
  <si>
    <t>RUB21/8</t>
  </si>
  <si>
    <t>RUB22/1</t>
  </si>
  <si>
    <t>RUB25/1</t>
  </si>
  <si>
    <t>RUB27/3</t>
  </si>
  <si>
    <t>RUB27/1</t>
  </si>
  <si>
    <t>RUB28/5</t>
  </si>
  <si>
    <t>RUB29/1</t>
  </si>
  <si>
    <t>RUB31/1</t>
  </si>
  <si>
    <t>RUB5/2</t>
  </si>
  <si>
    <t>RUB6/1</t>
  </si>
  <si>
    <t>RUB8/3</t>
  </si>
  <si>
    <t>RYT1/4</t>
  </si>
  <si>
    <t>SAW11/1</t>
  </si>
  <si>
    <t>SAW14/4</t>
  </si>
  <si>
    <t>SAW16/1</t>
  </si>
  <si>
    <t>SAW18/1</t>
  </si>
  <si>
    <t>SAW19/1</t>
  </si>
  <si>
    <t>SAW25/6</t>
  </si>
  <si>
    <t>SAW27/1</t>
  </si>
  <si>
    <t>SAW29/1</t>
  </si>
  <si>
    <t>SAW31/4</t>
  </si>
  <si>
    <t>SAW33/1</t>
  </si>
  <si>
    <t>SAW4/1</t>
  </si>
  <si>
    <t>SAW5/4</t>
  </si>
  <si>
    <t>SAW5/10</t>
  </si>
  <si>
    <t>SAW5/1</t>
  </si>
  <si>
    <t>SAW6/1</t>
  </si>
  <si>
    <t>SAN11/2</t>
  </si>
  <si>
    <t>SAN2/3</t>
  </si>
  <si>
    <t>SAN6/3</t>
  </si>
  <si>
    <t>SAN7/1</t>
  </si>
  <si>
    <t>SAN8/4</t>
  </si>
  <si>
    <t>SAN9/1</t>
  </si>
  <si>
    <t>SHI18/1</t>
  </si>
  <si>
    <t>SHI2/3</t>
  </si>
  <si>
    <t>SHI2/5</t>
  </si>
  <si>
    <t>SHI20/1</t>
  </si>
  <si>
    <t>SHI22/1</t>
  </si>
  <si>
    <t>SHI23/5</t>
  </si>
  <si>
    <t>SHI23/6</t>
  </si>
  <si>
    <t>SHI25/6</t>
  </si>
  <si>
    <t>SHI29/1</t>
  </si>
  <si>
    <t>SHI33/1</t>
  </si>
  <si>
    <t>SHI33/4</t>
  </si>
  <si>
    <t>SHI4/1</t>
  </si>
  <si>
    <t>SHI6/6</t>
  </si>
  <si>
    <t>SHI6/1</t>
  </si>
  <si>
    <t>SLW11/3</t>
  </si>
  <si>
    <t>SLW11/1</t>
  </si>
  <si>
    <t>SLW7/1</t>
  </si>
  <si>
    <t>SLW9/1</t>
  </si>
  <si>
    <t>SLW9/2</t>
  </si>
  <si>
    <t>SLW9/6</t>
  </si>
  <si>
    <t>SLW9/11</t>
  </si>
  <si>
    <t>SLW9A/1</t>
  </si>
  <si>
    <t>SCL14/1</t>
  </si>
  <si>
    <t>SCL20/9</t>
  </si>
  <si>
    <t>SCL24/4</t>
  </si>
  <si>
    <t>SCL26/1</t>
  </si>
  <si>
    <t>SCL28/2</t>
  </si>
  <si>
    <t>SCL30/1</t>
  </si>
  <si>
    <t>SCL34/4</t>
  </si>
  <si>
    <t>SCL6/3</t>
  </si>
  <si>
    <t>SCM1/4</t>
  </si>
  <si>
    <t>SCM12/1</t>
  </si>
  <si>
    <t>SCM16/7</t>
  </si>
  <si>
    <t>SCM17/3</t>
  </si>
  <si>
    <t>SCM17/2</t>
  </si>
  <si>
    <t>SCM19/7</t>
  </si>
  <si>
    <t>SCM20/4</t>
  </si>
  <si>
    <t>SCM22/5</t>
  </si>
  <si>
    <t>SCM27/6</t>
  </si>
  <si>
    <t>SCM28/2</t>
  </si>
  <si>
    <t>SCM30/1</t>
  </si>
  <si>
    <t>SCM33/1</t>
  </si>
  <si>
    <t>SCM35/5</t>
  </si>
  <si>
    <t>SCM39/3</t>
  </si>
  <si>
    <t>SCM4/1</t>
  </si>
  <si>
    <t>SCM44/3</t>
  </si>
  <si>
    <t>SCM45/1</t>
  </si>
  <si>
    <t>SCM47/3</t>
  </si>
  <si>
    <t>SCM48/1</t>
  </si>
  <si>
    <t>SCM50/1</t>
  </si>
  <si>
    <t>SCM52/1</t>
  </si>
  <si>
    <t>SCM54/4</t>
  </si>
  <si>
    <t>SCM57/1</t>
  </si>
  <si>
    <t>SCM58/3</t>
  </si>
  <si>
    <t>SCM59/1</t>
  </si>
  <si>
    <t>SCM61/4</t>
  </si>
  <si>
    <t>SCM65/3</t>
  </si>
  <si>
    <t>SCM67/6</t>
  </si>
  <si>
    <t>SCM71/1</t>
  </si>
  <si>
    <t>SCM75/4</t>
  </si>
  <si>
    <t>SCM76/1</t>
  </si>
  <si>
    <t>SCM78/1</t>
  </si>
  <si>
    <t>SCM8/4</t>
  </si>
  <si>
    <t>SCM83/5</t>
  </si>
  <si>
    <t>SCM9/2</t>
  </si>
  <si>
    <t>SCM91/1</t>
  </si>
  <si>
    <t>SCW18/2</t>
  </si>
  <si>
    <t>SCW20/1</t>
  </si>
  <si>
    <t>SCW23/2</t>
  </si>
  <si>
    <t>SCW23A/1</t>
  </si>
  <si>
    <t>SCW27/1</t>
  </si>
  <si>
    <t>SCW29/1</t>
  </si>
  <si>
    <t>SCW30/1</t>
  </si>
  <si>
    <t>SCW32/4</t>
  </si>
  <si>
    <t>SCW33/4</t>
  </si>
  <si>
    <t>SCW38/1</t>
  </si>
  <si>
    <t>SCW3A/3</t>
  </si>
  <si>
    <t>SCW3a/3</t>
  </si>
  <si>
    <t>SCW40/1</t>
  </si>
  <si>
    <t>SCW41/3</t>
  </si>
  <si>
    <t>SCW42/3</t>
  </si>
  <si>
    <t>SCW42/1</t>
  </si>
  <si>
    <t>SCW44/4</t>
  </si>
  <si>
    <t>SCW5/6</t>
  </si>
  <si>
    <t>SCU12/7</t>
  </si>
  <si>
    <t>SCU19/4</t>
  </si>
  <si>
    <t>SCU20/3</t>
  </si>
  <si>
    <t>SCU6/2</t>
  </si>
  <si>
    <t>SCS2/4</t>
  </si>
  <si>
    <t>SCS22/1</t>
  </si>
  <si>
    <t>SCS24/3</t>
  </si>
  <si>
    <t>SCS29/1</t>
  </si>
  <si>
    <t>SCS30/1</t>
  </si>
  <si>
    <t>SCS31/1</t>
  </si>
  <si>
    <t>SCS35/1</t>
  </si>
  <si>
    <t>SCS4/4</t>
  </si>
  <si>
    <t>SCS4/1</t>
  </si>
  <si>
    <t>SCS44/1</t>
  </si>
  <si>
    <t>SCS48/3</t>
  </si>
  <si>
    <t>SCS49/5</t>
  </si>
  <si>
    <t>SCS50/1</t>
  </si>
  <si>
    <t>SCS52/1</t>
  </si>
  <si>
    <t>SCS52/5</t>
  </si>
  <si>
    <t>SCS53/1</t>
  </si>
  <si>
    <t>SCS54/1</t>
  </si>
  <si>
    <t>SCS55/5</t>
  </si>
  <si>
    <t>SCS58/1</t>
  </si>
  <si>
    <t>SCS59/1</t>
  </si>
  <si>
    <t>SHW11/4</t>
  </si>
  <si>
    <t>SHW17/6</t>
  </si>
  <si>
    <t>SHW17/2</t>
  </si>
  <si>
    <t>SHW3/6</t>
  </si>
  <si>
    <t>SHW3a/3</t>
  </si>
  <si>
    <t>SHW3B/1</t>
  </si>
  <si>
    <t>SHW7b/3</t>
  </si>
  <si>
    <t>SOH25/3</t>
  </si>
  <si>
    <t>SOH3/1</t>
  </si>
  <si>
    <t>SOH43/3</t>
  </si>
  <si>
    <t>SOH43/1</t>
  </si>
  <si>
    <t>SOH43A/1</t>
  </si>
  <si>
    <t>SOH59/1</t>
  </si>
  <si>
    <t>SOH6/1</t>
  </si>
  <si>
    <t>SOH67/1</t>
  </si>
  <si>
    <t>SOH69/2</t>
  </si>
  <si>
    <t>SOH71/6</t>
  </si>
  <si>
    <t>SOH71/9</t>
  </si>
  <si>
    <t>SOH77/3</t>
  </si>
  <si>
    <t>SOH77/1</t>
  </si>
  <si>
    <t>STA6/4</t>
  </si>
  <si>
    <t>STL1/1</t>
  </si>
  <si>
    <t>STL10/1</t>
  </si>
  <si>
    <t>STL12/1</t>
  </si>
  <si>
    <t>STL13/2</t>
  </si>
  <si>
    <t>STL13/5</t>
  </si>
  <si>
    <t>STL14/1</t>
  </si>
  <si>
    <t>STL3/1</t>
  </si>
  <si>
    <t>STL4/1</t>
  </si>
  <si>
    <t>STL6/1</t>
  </si>
  <si>
    <t>STL7/1</t>
  </si>
  <si>
    <t>STL8/1</t>
  </si>
  <si>
    <t>STL9/1</t>
  </si>
  <si>
    <t>STE1/3</t>
  </si>
  <si>
    <t>STE10/4</t>
  </si>
  <si>
    <t>STE11/1</t>
  </si>
  <si>
    <t>STE12/1</t>
  </si>
  <si>
    <t>STE13/6</t>
  </si>
  <si>
    <t>STE15/2</t>
  </si>
  <si>
    <t>STE4/3</t>
  </si>
  <si>
    <t>STR11/1</t>
  </si>
  <si>
    <t>STR11/5</t>
  </si>
  <si>
    <t>STR15/1</t>
  </si>
  <si>
    <t>STR5/1</t>
  </si>
  <si>
    <t>STW1/5</t>
  </si>
  <si>
    <t>STW13/1</t>
  </si>
  <si>
    <t>STW6A/1</t>
  </si>
  <si>
    <t>STW6A/3</t>
  </si>
  <si>
    <t>STW7/1</t>
  </si>
  <si>
    <t>STW7/5</t>
  </si>
  <si>
    <t>STS1/3</t>
  </si>
  <si>
    <t>STS11C/3</t>
  </si>
  <si>
    <t>STS19a/3</t>
  </si>
  <si>
    <t>STS27/5</t>
  </si>
  <si>
    <t>STS29/2</t>
  </si>
  <si>
    <t>STS31/1</t>
  </si>
  <si>
    <t>STS33/1</t>
  </si>
  <si>
    <t>STS33a/3</t>
  </si>
  <si>
    <t>STS35A/1</t>
  </si>
  <si>
    <t>STS37/1</t>
  </si>
  <si>
    <t>STS37A/1</t>
  </si>
  <si>
    <t>STS37A/3</t>
  </si>
  <si>
    <t>STS39/1</t>
  </si>
  <si>
    <t>STS39A/2</t>
  </si>
  <si>
    <t>STS4/1</t>
  </si>
  <si>
    <t>STS4/2</t>
  </si>
  <si>
    <t>STS5/5</t>
  </si>
  <si>
    <t>STS5/7</t>
  </si>
  <si>
    <t>STS52/4</t>
  </si>
  <si>
    <t>STS7/1</t>
  </si>
  <si>
    <t>STS8/4</t>
  </si>
  <si>
    <t>STH1/1</t>
  </si>
  <si>
    <t>STH10/1</t>
  </si>
  <si>
    <t>STH11/4</t>
  </si>
  <si>
    <t>STH2/1</t>
  </si>
  <si>
    <t>STH3/5</t>
  </si>
  <si>
    <t>STH4/3</t>
  </si>
  <si>
    <t>STH5/3</t>
  </si>
  <si>
    <t>STH8/4</t>
  </si>
  <si>
    <t>STH9/1</t>
  </si>
  <si>
    <t>SÜD15/1</t>
  </si>
  <si>
    <t>SÜD15/3</t>
  </si>
  <si>
    <t>SÜG9/4</t>
  </si>
  <si>
    <t>TAC1/2</t>
  </si>
  <si>
    <t>TAK13/5</t>
  </si>
  <si>
    <t>TAK15/1</t>
  </si>
  <si>
    <t>TAK7/3</t>
  </si>
  <si>
    <t>TAL13/3</t>
  </si>
  <si>
    <t>TAL15/1</t>
  </si>
  <si>
    <t>TAL3/2</t>
  </si>
  <si>
    <t>TAL3/5</t>
  </si>
  <si>
    <t>TAN10/6</t>
  </si>
  <si>
    <t>TAN11/5</t>
  </si>
  <si>
    <t>TAN16/2</t>
  </si>
  <si>
    <t>TAN1a/1</t>
  </si>
  <si>
    <t>TAN2/1</t>
  </si>
  <si>
    <t>TAN2/5</t>
  </si>
  <si>
    <t>TAN3/4</t>
  </si>
  <si>
    <t>TAN5/1</t>
  </si>
  <si>
    <t>TAN9/5</t>
  </si>
  <si>
    <t>TAN9/1</t>
  </si>
  <si>
    <t>TKS1/4</t>
  </si>
  <si>
    <t>TKS1/6</t>
  </si>
  <si>
    <t>TKS5/1</t>
  </si>
  <si>
    <t>TKS9/3</t>
  </si>
  <si>
    <t>TUL10/7</t>
  </si>
  <si>
    <t>TUL10/1</t>
  </si>
  <si>
    <t>TUL10/5</t>
  </si>
  <si>
    <t>TUL12/2</t>
  </si>
  <si>
    <t>TUL12/9</t>
  </si>
  <si>
    <t>TUL16/1</t>
  </si>
  <si>
    <t>TUL5/4</t>
  </si>
  <si>
    <t>TUL5/1</t>
  </si>
  <si>
    <t>TUL8/1</t>
  </si>
  <si>
    <t>UHL10/1</t>
  </si>
  <si>
    <t>UHL12/3</t>
  </si>
  <si>
    <t>UHL14/1</t>
  </si>
  <si>
    <t>UHL17/1</t>
  </si>
  <si>
    <t>UHL19/9</t>
  </si>
  <si>
    <t>UHL19/8</t>
  </si>
  <si>
    <t>UHL2/1</t>
  </si>
  <si>
    <t>UHL21/4</t>
  </si>
  <si>
    <t>UHL22/1</t>
  </si>
  <si>
    <t>UHL24/5</t>
  </si>
  <si>
    <t>UHL24/1</t>
  </si>
  <si>
    <t>UHL25/2</t>
  </si>
  <si>
    <t>UHL34/3</t>
  </si>
  <si>
    <t>UHL36/1</t>
  </si>
  <si>
    <t>UHL38/3</t>
  </si>
  <si>
    <t>UHL38/1</t>
  </si>
  <si>
    <t>UHL6/4</t>
  </si>
  <si>
    <t>UHL61/1</t>
  </si>
  <si>
    <t>UHL67/5</t>
  </si>
  <si>
    <t>UHL67/1</t>
  </si>
  <si>
    <t>UHL8/1</t>
  </si>
  <si>
    <t>ULM10/5</t>
  </si>
  <si>
    <t>ULM12/5</t>
  </si>
  <si>
    <t>ULM12/4</t>
  </si>
  <si>
    <t>ULM14/1</t>
  </si>
  <si>
    <t>ULM16/1</t>
  </si>
  <si>
    <t>ULM17/3</t>
  </si>
  <si>
    <t>ULM19/1</t>
  </si>
  <si>
    <t>ULM2/1</t>
  </si>
  <si>
    <t>ULM21/5</t>
  </si>
  <si>
    <t>ULM22/3</t>
  </si>
  <si>
    <t>ULM22A/1</t>
  </si>
  <si>
    <t>ULM23/1</t>
  </si>
  <si>
    <t>ULM23/5</t>
  </si>
  <si>
    <t>ULM24/2</t>
  </si>
  <si>
    <t>ULM24/4</t>
  </si>
  <si>
    <t>ULM25/4</t>
  </si>
  <si>
    <t>ULM26/3</t>
  </si>
  <si>
    <t>ULM27/1</t>
  </si>
  <si>
    <t>ULM28/2</t>
  </si>
  <si>
    <t>ULM3/1</t>
  </si>
  <si>
    <t>ULM31/1</t>
  </si>
  <si>
    <t>ULM4/7</t>
  </si>
  <si>
    <t>ULM4/3</t>
  </si>
  <si>
    <t>ULM4/1</t>
  </si>
  <si>
    <t>ULM40/5</t>
  </si>
  <si>
    <t>ULM42/1</t>
  </si>
  <si>
    <t>ULM42/5</t>
  </si>
  <si>
    <t>ULM43/2</t>
  </si>
  <si>
    <t>ULM45/1</t>
  </si>
  <si>
    <t>ULM46/8</t>
  </si>
  <si>
    <t>ULM49/2</t>
  </si>
  <si>
    <t>ULM5/1</t>
  </si>
  <si>
    <t>ULM51/1</t>
  </si>
  <si>
    <t>ULM61/3</t>
  </si>
  <si>
    <t>ULM7/1</t>
  </si>
  <si>
    <t>URS4/1</t>
  </si>
  <si>
    <t>URS6/1</t>
  </si>
  <si>
    <t>URS8/4</t>
  </si>
  <si>
    <t>VAR14/1</t>
  </si>
  <si>
    <t>VAR18/2</t>
  </si>
  <si>
    <t>VAR2/1</t>
  </si>
  <si>
    <t>VAR2/9</t>
  </si>
  <si>
    <t>VAR22/1</t>
  </si>
  <si>
    <t>VAR23/5</t>
  </si>
  <si>
    <t>VAR23/2</t>
  </si>
  <si>
    <t>VAR24/1</t>
  </si>
  <si>
    <t>VAR24/5</t>
  </si>
  <si>
    <t>VAR30/1</t>
  </si>
  <si>
    <t>VAR4/2</t>
  </si>
  <si>
    <t>VAR44/7</t>
  </si>
  <si>
    <t>VAR44/3</t>
  </si>
  <si>
    <t>VAR44/6</t>
  </si>
  <si>
    <t>VAR44A/1</t>
  </si>
  <si>
    <t>VAR46/2</t>
  </si>
  <si>
    <t>VAR55a/7</t>
  </si>
  <si>
    <t>VAR55A/1</t>
  </si>
  <si>
    <t>VAR57/1</t>
  </si>
  <si>
    <t>VAR60/5</t>
  </si>
  <si>
    <t>VAR60/1</t>
  </si>
  <si>
    <t>VAR61/4</t>
  </si>
  <si>
    <t>VAR62/12</t>
  </si>
  <si>
    <t>VAR62/2</t>
  </si>
  <si>
    <t>VAR62/1</t>
  </si>
  <si>
    <t>VAR66/1</t>
  </si>
  <si>
    <t>VAR67/6</t>
  </si>
  <si>
    <t>VAR68/2</t>
  </si>
  <si>
    <t>VAR68/5</t>
  </si>
  <si>
    <t>VAR69/1</t>
  </si>
  <si>
    <t>VAR70/1</t>
  </si>
  <si>
    <t>VAR76/1</t>
  </si>
  <si>
    <t>VAR78/4</t>
  </si>
  <si>
    <t>VAR81/1</t>
  </si>
  <si>
    <t>VAR83a/1</t>
  </si>
  <si>
    <t>VAR86/1</t>
  </si>
  <si>
    <t>VAR89/1</t>
  </si>
  <si>
    <t>VAR89/3</t>
  </si>
  <si>
    <t>VAR90/7</t>
  </si>
  <si>
    <t>VAR91/1</t>
  </si>
  <si>
    <t>VEN10/1</t>
  </si>
  <si>
    <t>VEN100/1</t>
  </si>
  <si>
    <t>VEN102/4</t>
  </si>
  <si>
    <t>VEN103/4</t>
  </si>
  <si>
    <t>VEN103/1</t>
  </si>
  <si>
    <t>VEN103/5</t>
  </si>
  <si>
    <t>VEN104/2</t>
  </si>
  <si>
    <t>VEN104/4</t>
  </si>
  <si>
    <t>VEN107/1</t>
  </si>
  <si>
    <t>VEN107/3</t>
  </si>
  <si>
    <t>VEN108/1</t>
  </si>
  <si>
    <t>VEN11/3</t>
  </si>
  <si>
    <t>VEN112/1</t>
  </si>
  <si>
    <t>VEN112/5</t>
  </si>
  <si>
    <t>VEN113/1</t>
  </si>
  <si>
    <t>VEN113/2</t>
  </si>
  <si>
    <t>VEN116/1</t>
  </si>
  <si>
    <t>VEN116/2</t>
  </si>
  <si>
    <t>VEN118/1</t>
  </si>
  <si>
    <t>VEN119/1</t>
  </si>
  <si>
    <t>VEN12/1</t>
  </si>
  <si>
    <t>VEN121/1</t>
  </si>
  <si>
    <t>VEN123/1</t>
  </si>
  <si>
    <t>VEN124/1</t>
  </si>
  <si>
    <t>VEN125/3</t>
  </si>
  <si>
    <t>VEN126/1</t>
  </si>
  <si>
    <t>VEN127/1</t>
  </si>
  <si>
    <t>VEN127/5</t>
  </si>
  <si>
    <t>VEN129/5</t>
  </si>
  <si>
    <t>VEN130/1</t>
  </si>
  <si>
    <t>VEN131/3</t>
  </si>
  <si>
    <t>VEN132/2</t>
  </si>
  <si>
    <t>VEN133/1</t>
  </si>
  <si>
    <t>VEN134/1</t>
  </si>
  <si>
    <t>VEN135/3</t>
  </si>
  <si>
    <t>VEN137/1</t>
  </si>
  <si>
    <t>VEN14/3</t>
  </si>
  <si>
    <t>VEN14/1</t>
  </si>
  <si>
    <t>VEN140/2</t>
  </si>
  <si>
    <t>VEN141/1</t>
  </si>
  <si>
    <t>VEN142/1</t>
  </si>
  <si>
    <t>VEN144/1</t>
  </si>
  <si>
    <t>VEN144/2</t>
  </si>
  <si>
    <t>VEN148/1</t>
  </si>
  <si>
    <t>VEN149/1</t>
  </si>
  <si>
    <t>VEN15/2</t>
  </si>
  <si>
    <t>VEN150/3</t>
  </si>
  <si>
    <t>VEN151/2</t>
  </si>
  <si>
    <t>VEN152/2</t>
  </si>
  <si>
    <t>VEN153/1</t>
  </si>
  <si>
    <t>VEN153/6</t>
  </si>
  <si>
    <t>VEN154/1</t>
  </si>
  <si>
    <t>VEN155/2</t>
  </si>
  <si>
    <t>VEN156/1</t>
  </si>
  <si>
    <t>VEN157/1</t>
  </si>
  <si>
    <t>VEN158/5</t>
  </si>
  <si>
    <t>VEN16/2</t>
  </si>
  <si>
    <t>VEN17/1</t>
  </si>
  <si>
    <t>VEN17/2</t>
  </si>
  <si>
    <t>VEN18/4</t>
  </si>
  <si>
    <t>VEN20/1</t>
  </si>
  <si>
    <t>VEN22/2</t>
  </si>
  <si>
    <t>VEN230/4</t>
  </si>
  <si>
    <t>VEN230/1</t>
  </si>
  <si>
    <t>VEN231/4</t>
  </si>
  <si>
    <t>VEN234/1</t>
  </si>
  <si>
    <t>VEN236/1</t>
  </si>
  <si>
    <t>VEN236/3</t>
  </si>
  <si>
    <t>VEN237/1</t>
  </si>
  <si>
    <t>VEN237/4</t>
  </si>
  <si>
    <t>VEN239/2</t>
  </si>
  <si>
    <t>VEN240/3</t>
  </si>
  <si>
    <t>VEN240/1</t>
  </si>
  <si>
    <t>VEN244/2</t>
  </si>
  <si>
    <t>VEN244/4</t>
  </si>
  <si>
    <t>VEN246/3</t>
  </si>
  <si>
    <t>VEN246/1</t>
  </si>
  <si>
    <t>VEN247/1</t>
  </si>
  <si>
    <t>VEN248/3</t>
  </si>
  <si>
    <t>VEN25/1</t>
  </si>
  <si>
    <t>VEN250/1</t>
  </si>
  <si>
    <t>VEN251/2</t>
  </si>
  <si>
    <t>VEN253/1</t>
  </si>
  <si>
    <t>VEN253/3</t>
  </si>
  <si>
    <t>VEN255/1</t>
  </si>
  <si>
    <t>VEN256/3</t>
  </si>
  <si>
    <t>VEN256/1</t>
  </si>
  <si>
    <t>VEN26/2</t>
  </si>
  <si>
    <t>VEN26/4</t>
  </si>
  <si>
    <t>VEN260/3</t>
  </si>
  <si>
    <t>VEN261/1</t>
  </si>
  <si>
    <t>VEN263/3</t>
  </si>
  <si>
    <t>VEN263A/2</t>
  </si>
  <si>
    <t>VEN264/1</t>
  </si>
  <si>
    <t>VEN264a/3</t>
  </si>
  <si>
    <t>VEN266/1</t>
  </si>
  <si>
    <t>VEN267/1</t>
  </si>
  <si>
    <t>VEN267/4</t>
  </si>
  <si>
    <t>VEN268/1</t>
  </si>
  <si>
    <t>VEN269/1</t>
  </si>
  <si>
    <t>VEN27/5</t>
  </si>
  <si>
    <t>VEN27/1</t>
  </si>
  <si>
    <t>VEN271/3</t>
  </si>
  <si>
    <t>VEN271/5</t>
  </si>
  <si>
    <t>VEN272/1</t>
  </si>
  <si>
    <t>VEN273/1</t>
  </si>
  <si>
    <t>VEN274/1</t>
  </si>
  <si>
    <t>VEN276/4</t>
  </si>
  <si>
    <t>VEN276/1</t>
  </si>
  <si>
    <t>VEN277/1</t>
  </si>
  <si>
    <t>VEN277/6</t>
  </si>
  <si>
    <t>VEN278/1</t>
  </si>
  <si>
    <t>VEN279/2</t>
  </si>
  <si>
    <t>VEN28/1</t>
  </si>
  <si>
    <t>VEN280/1</t>
  </si>
  <si>
    <t>VEN280/5</t>
  </si>
  <si>
    <t>VEN281/6</t>
  </si>
  <si>
    <t>VEN281/3</t>
  </si>
  <si>
    <t>VEN282A/1</t>
  </si>
  <si>
    <t>VEN282a/5</t>
  </si>
  <si>
    <t>VEN283/3</t>
  </si>
  <si>
    <t>VEN284/1</t>
  </si>
  <si>
    <t>VEN286/1</t>
  </si>
  <si>
    <t>VEN286/8</t>
  </si>
  <si>
    <t>VEN287/5</t>
  </si>
  <si>
    <t>VEN288/1</t>
  </si>
  <si>
    <t>VEN29/1</t>
  </si>
  <si>
    <t>VEN30/1</t>
  </si>
  <si>
    <t>VEN31/3</t>
  </si>
  <si>
    <t>VEN31/1</t>
  </si>
  <si>
    <t>VEN33/1</t>
  </si>
  <si>
    <t>VEN34/1</t>
  </si>
  <si>
    <t>VEN35/1</t>
  </si>
  <si>
    <t>VEN36/1</t>
  </si>
  <si>
    <t>VEN37/1</t>
  </si>
  <si>
    <t>VEN38/1</t>
  </si>
  <si>
    <t>VEN39/6</t>
  </si>
  <si>
    <t>VEN40/1</t>
  </si>
  <si>
    <t>VEN41/1</t>
  </si>
  <si>
    <t>VEN42/2</t>
  </si>
  <si>
    <t>VEN44/1</t>
  </si>
  <si>
    <t>VEN47/1</t>
  </si>
  <si>
    <t>VEN4A/4</t>
  </si>
  <si>
    <t>VEN8/1</t>
  </si>
  <si>
    <t>VEN9/1</t>
  </si>
  <si>
    <t>VEN9/3</t>
  </si>
  <si>
    <t>VEN91/1</t>
  </si>
  <si>
    <t>VEN91B/1</t>
  </si>
  <si>
    <t>VEN91C/1</t>
  </si>
  <si>
    <t>VEN93/1</t>
  </si>
  <si>
    <t>VEN94/4</t>
  </si>
  <si>
    <t>VEN96/1</t>
  </si>
  <si>
    <t>VEN96/3</t>
  </si>
  <si>
    <t>VEN97/3</t>
  </si>
  <si>
    <t>VEN98/4</t>
  </si>
  <si>
    <t>VES13/3</t>
  </si>
  <si>
    <t>VES25/1</t>
  </si>
  <si>
    <t>VES25/5</t>
  </si>
  <si>
    <t>VIE10/1</t>
  </si>
  <si>
    <t>VIE10A/1</t>
  </si>
  <si>
    <t>VIE11/4</t>
  </si>
  <si>
    <t>VIE17/1</t>
  </si>
  <si>
    <t>VIE2/2</t>
  </si>
  <si>
    <t>VIE5/2</t>
  </si>
  <si>
    <t>VIE7/3</t>
  </si>
  <si>
    <t>VIE7/1</t>
  </si>
  <si>
    <t>VIE8/1</t>
  </si>
  <si>
    <t>WAC2/6</t>
  </si>
  <si>
    <t>WAC4/3</t>
  </si>
  <si>
    <t>WAC5/6</t>
  </si>
  <si>
    <t>WAE19/4</t>
  </si>
  <si>
    <t>WAG1/6</t>
  </si>
  <si>
    <t>WAG1/1</t>
  </si>
  <si>
    <t>WAG12/5</t>
  </si>
  <si>
    <t>WAG12/1</t>
  </si>
  <si>
    <t>WAG14/2</t>
  </si>
  <si>
    <t>WAG16/6</t>
  </si>
  <si>
    <t>WAG22/6</t>
  </si>
  <si>
    <t>WAG25/2</t>
  </si>
  <si>
    <t>WAG29/3</t>
  </si>
  <si>
    <t>WAG3/3</t>
  </si>
  <si>
    <t>WAG3/1</t>
  </si>
  <si>
    <t>WAG39/1</t>
  </si>
  <si>
    <t>WAG43/11</t>
  </si>
  <si>
    <t>WAG7/3</t>
  </si>
  <si>
    <t>WAG9/1</t>
  </si>
  <si>
    <t>WEY17/1</t>
  </si>
  <si>
    <t>WEY18/1</t>
  </si>
  <si>
    <t>WEY2/5</t>
  </si>
  <si>
    <t>WEY22/4</t>
  </si>
  <si>
    <t>WEY4/6</t>
  </si>
  <si>
    <t>WEY5/5</t>
  </si>
  <si>
    <t>WEY8/1</t>
  </si>
  <si>
    <t>WIE1/1</t>
  </si>
  <si>
    <t>WIE2/1</t>
  </si>
  <si>
    <t>WIE22/2</t>
  </si>
  <si>
    <t>WIE24/3</t>
  </si>
  <si>
    <t>WIE25/5</t>
  </si>
  <si>
    <t>WIE27/4</t>
  </si>
  <si>
    <t>WIE27/1</t>
  </si>
  <si>
    <t>WIE28/1</t>
  </si>
  <si>
    <t>WIE42/1</t>
  </si>
  <si>
    <t>WIE44B/1</t>
  </si>
  <si>
    <t>WIE45/1</t>
  </si>
  <si>
    <t>WIE46a/4</t>
  </si>
  <si>
    <t>WIE48/1</t>
  </si>
  <si>
    <t>WIE48/4</t>
  </si>
  <si>
    <t>WIE5/2</t>
  </si>
  <si>
    <t>WIE9/4</t>
  </si>
  <si>
    <t>WBS1/1</t>
  </si>
  <si>
    <t>WBS1/4</t>
  </si>
  <si>
    <t>WBS1/6</t>
  </si>
  <si>
    <t>WBS12/4</t>
  </si>
  <si>
    <t>WBS12/1</t>
  </si>
  <si>
    <t>WBS15/1</t>
  </si>
  <si>
    <t>WBS17/3</t>
  </si>
  <si>
    <t>WBS20/3</t>
  </si>
  <si>
    <t>WBS21/1</t>
  </si>
  <si>
    <t>WBS29/1</t>
  </si>
  <si>
    <t>WBS31/4</t>
  </si>
  <si>
    <t>WBS33/2</t>
  </si>
  <si>
    <t>WBS33/3</t>
  </si>
  <si>
    <t>WBS35/3</t>
  </si>
  <si>
    <t>WBS37/3</t>
  </si>
  <si>
    <t>WBS38/3</t>
  </si>
  <si>
    <t>WBS38/5</t>
  </si>
  <si>
    <t>WBS39/3</t>
  </si>
  <si>
    <t>WBS40/1</t>
  </si>
  <si>
    <t>WBS41/2</t>
  </si>
  <si>
    <t>WBS42/1</t>
  </si>
  <si>
    <t>WBS44/1</t>
  </si>
  <si>
    <t>WBS49/2</t>
  </si>
  <si>
    <t>WBS5/3</t>
  </si>
  <si>
    <t>WBS50/1</t>
  </si>
  <si>
    <t>WBS51/1</t>
  </si>
  <si>
    <t>WBS53/10</t>
  </si>
  <si>
    <t>WBS53/8</t>
  </si>
  <si>
    <t>WBS57/2</t>
  </si>
  <si>
    <t>WBS59/1</t>
  </si>
  <si>
    <t>WBS8/4</t>
  </si>
  <si>
    <t>WBS9/6</t>
  </si>
  <si>
    <t>WBG2/1</t>
  </si>
  <si>
    <t>WBG3/1</t>
  </si>
  <si>
    <t>WBG4/1</t>
  </si>
  <si>
    <t>WBG5/1</t>
  </si>
  <si>
    <t>WBG6/1</t>
  </si>
  <si>
    <t>WBG6/5</t>
  </si>
  <si>
    <t>WIL10/1</t>
  </si>
  <si>
    <t>WIL11/1</t>
  </si>
  <si>
    <t>WIL24/6</t>
  </si>
  <si>
    <t>WIL3/1</t>
  </si>
  <si>
    <t>WIL30/1</t>
  </si>
  <si>
    <t>WIL5/1</t>
  </si>
  <si>
    <t>ZIE12/2</t>
  </si>
  <si>
    <t>ZIE14/1</t>
  </si>
  <si>
    <t>ZIE3/3</t>
  </si>
  <si>
    <t>ZIE5/1</t>
  </si>
  <si>
    <t>ZIE5/2</t>
  </si>
  <si>
    <t>ZIE6/4</t>
  </si>
  <si>
    <t>ZIE6/1</t>
  </si>
  <si>
    <t>ZIE8/2</t>
  </si>
  <si>
    <t>ZHE12/1</t>
  </si>
  <si>
    <t>ZHE18/5</t>
  </si>
  <si>
    <t>ZHE20/4</t>
  </si>
  <si>
    <t>ZHE3/3</t>
  </si>
  <si>
    <t>ZBR12/1</t>
  </si>
  <si>
    <t>ZBR16/6</t>
  </si>
  <si>
    <t>ZBR20/1</t>
  </si>
  <si>
    <t>ZBR6/1</t>
  </si>
  <si>
    <t>ZBR8/4</t>
  </si>
  <si>
    <t>ZBR8/1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</si>
</sst>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7.5"/>
      <color rgb="FF000000"/>
      <name val="MS Sans Serif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1E1E1"/>
        <bgColor indexed="64"/>
      </patternFill>
    </fill>
    <fill>
      <patternFill patternType="solid">
        <fgColor rgb="FFFFF08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0" fillId="6" borderId="6" applyNumberFormat="0" applyAlignment="0" applyProtection="0"/>
    <xf numFmtId="0" fontId="11" fillId="6" borderId="5" applyNumberFormat="0" applyAlignment="0" applyProtection="0"/>
    <xf numFmtId="0" fontId="9" fillId="5" borderId="5" applyNumberFormat="0" applyAlignment="0" applyProtection="0"/>
    <xf numFmtId="0" fontId="16" fillId="0" borderId="10" applyNumberFormat="0" applyFill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8" fillId="4" borderId="0" applyNumberFormat="0" applyBorder="0" applyAlignment="0" applyProtection="0"/>
    <xf numFmtId="0" fontId="1" fillId="8" borderId="9" applyNumberFormat="0" applyFont="0" applyAlignment="0" applyProtection="0"/>
    <xf numFmtId="0" fontId="7" fillId="3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3" fillId="7" borderId="8" applyNumberFormat="0" applyAlignment="0" applyProtection="0"/>
  </cellStyleXfs>
  <cellXfs count="7">
    <xf numFmtId="0" fontId="0" fillId="0" borderId="0" xfId="0"/>
    <xf numFmtId="0" fontId="0" fillId="0" borderId="0" xfId="0" applyAlignment="1">
      <alignment vertical="top"/>
    </xf>
    <xf numFmtId="0" fontId="18" fillId="33" borderId="1" xfId="0" applyFont="1" applyFill="1" applyBorder="1" applyAlignment="1">
      <alignment horizontal="left" vertical="top"/>
    </xf>
    <xf numFmtId="14" fontId="18" fillId="33" borderId="1" xfId="0" applyNumberFormat="1" applyFont="1" applyFill="1" applyBorder="1" applyAlignment="1">
      <alignment horizontal="left" vertical="top"/>
    </xf>
    <xf numFmtId="0" fontId="18" fillId="34" borderId="1" xfId="0" applyFont="1" applyFill="1" applyBorder="1" applyAlignment="1">
      <alignment horizontal="left" vertical="top"/>
    </xf>
    <xf numFmtId="14" fontId="18" fillId="34" borderId="1" xfId="0" applyNumberFormat="1" applyFont="1" applyFill="1" applyBorder="1" applyAlignment="1">
      <alignment horizontal="left" vertical="top"/>
    </xf>
    <xf numFmtId="0" fontId="0" fillId="0" borderId="1" xfId="0" applyBorder="1"/>
  </cellXfs>
  <cellStyles count="42">
    <cellStyle name="20 % - Akzent1" xfId="1" builtinId="30" customBuiltin="1"/>
    <cellStyle name="20 % - Akzent2" xfId="2" builtinId="34" customBuiltin="1"/>
    <cellStyle name="20 % - Akzent3" xfId="3" builtinId="38" customBuiltin="1"/>
    <cellStyle name="20 % - Akzent4" xfId="4" builtinId="42" customBuiltin="1"/>
    <cellStyle name="20 % - Akzent5" xfId="5" builtinId="46" customBuiltin="1"/>
    <cellStyle name="20 % - Akzent6" xfId="6" builtinId="50" customBuiltin="1"/>
    <cellStyle name="40 % - Akzent1" xfId="7" builtinId="31" customBuiltin="1"/>
    <cellStyle name="40 % - Akzent2" xfId="8" builtinId="35" customBuiltin="1"/>
    <cellStyle name="40 % - Akzent3" xfId="9" builtinId="39" customBuiltin="1"/>
    <cellStyle name="40 % - Akzent4" xfId="10" builtinId="43" customBuiltin="1"/>
    <cellStyle name="40 % - Akzent5" xfId="11" builtinId="47" customBuiltin="1"/>
    <cellStyle name="40 % - Akzent6" xfId="12" builtinId="51" customBuiltin="1"/>
    <cellStyle name="60 % - Akzent1" xfId="13" builtinId="32" customBuiltin="1"/>
    <cellStyle name="60 % - Akzent2" xfId="14" builtinId="36" customBuiltin="1"/>
    <cellStyle name="60 % - Akzent3" xfId="15" builtinId="40" customBuiltin="1"/>
    <cellStyle name="60 % - Akzent4" xfId="16" builtinId="44" customBuiltin="1"/>
    <cellStyle name="60 % - Akzent5" xfId="17" builtinId="48" customBuiltin="1"/>
    <cellStyle name="60 % - Akzent6" xfId="18" builtinId="52" customBuiltin="1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Gut" xfId="30" builtinId="26" customBuiltin="1"/>
    <cellStyle name="Neutral" xfId="31" builtinId="28" customBuiltin="1"/>
    <cellStyle name="Notiz" xfId="32" builtinId="10" customBuiltin="1"/>
    <cellStyle name="Schlecht" xfId="33" builtinId="27" customBuiltin="1"/>
    <cellStyle name="Standard" xfId="0" builtinId="0"/>
    <cellStyle name="Überschrift" xfId="34" builtinId="15" customBuiltin="1"/>
    <cellStyle name="Überschrift 1" xfId="35" builtinId="16" customBuiltin="1"/>
    <cellStyle name="Überschrift 2" xfId="36" builtinId="17" customBuiltin="1"/>
    <cellStyle name="Überschrift 3" xfId="37" builtinId="18" customBuiltin="1"/>
    <cellStyle name="Überschrift 4" xfId="38" builtinId="19" customBuiltin="1"/>
    <cellStyle name="Verknüpfte Zelle" xfId="39" builtinId="24" customBuiltin="1"/>
    <cellStyle name="Warnender Text" xfId="40" builtinId="11" customBuiltin="1"/>
    <cellStyle name="Zelle überprüfe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313"/>
  <sheetViews>
    <sheetView showGridLines="0" tabSelected="1" workbookViewId="0">
      <pane ySplit="1" topLeftCell="A2" activePane="bottomLeft" state="frozenSplit"/>
      <selection pane="bottomLeft" activeCell="L14" sqref="L14"/>
    </sheetView>
  </sheetViews>
  <sheetFormatPr baseColWidth="10" defaultRowHeight="12.75" x14ac:dyDescent="0.2"/>
  <cols>
    <col min="1" max="1" width="12" bestFit="1" customWidth="1"/>
    <col min="2" max="2" width="11.5703125" bestFit="1" customWidth="1"/>
    <col min="3" max="4" width="9" bestFit="1" customWidth="1"/>
  </cols>
  <sheetData>
    <row r="1" spans="1:4" s="1" customFormat="1" ht="12.75" customHeight="1" x14ac:dyDescent="0.2">
      <c r="A1" s="2" t="s">
        <v>0</v>
      </c>
      <c r="B1" s="2" t="str">
        <f>"0000F8ECAB"</f>
        <v>0000F8ECAB</v>
      </c>
      <c r="C1" s="3">
        <v>39664</v>
      </c>
      <c r="D1" s="3">
        <v>41226</v>
      </c>
    </row>
    <row r="2" spans="1:4" s="1" customFormat="1" ht="12.75" customHeight="1" x14ac:dyDescent="0.2">
      <c r="A2" s="4" t="s">
        <v>1</v>
      </c>
      <c r="B2" s="4" t="str">
        <f>"0000FD5171"</f>
        <v>0000FD5171</v>
      </c>
      <c r="C2" s="5">
        <v>41303</v>
      </c>
      <c r="D2" s="5">
        <v>44754</v>
      </c>
    </row>
    <row r="3" spans="1:4" s="1" customFormat="1" ht="12.75" customHeight="1" x14ac:dyDescent="0.2">
      <c r="A3" s="2" t="s">
        <v>2</v>
      </c>
      <c r="B3" s="2" t="str">
        <f>"00080D9107"</f>
        <v>00080D9107</v>
      </c>
      <c r="C3" s="3">
        <v>44754</v>
      </c>
      <c r="D3" s="2"/>
    </row>
    <row r="4" spans="1:4" s="1" customFormat="1" ht="12.75" customHeight="1" x14ac:dyDescent="0.2">
      <c r="A4" s="4" t="s">
        <v>3</v>
      </c>
      <c r="B4" s="4" t="str">
        <f>"0006882665"</f>
        <v>0006882665</v>
      </c>
      <c r="C4" s="5">
        <v>39433</v>
      </c>
      <c r="D4" s="5">
        <v>41296</v>
      </c>
    </row>
    <row r="5" spans="1:4" s="1" customFormat="1" ht="12.75" customHeight="1" x14ac:dyDescent="0.2">
      <c r="A5" s="2" t="s">
        <v>4</v>
      </c>
      <c r="B5" s="2" t="str">
        <f>"0000F8ED14"</f>
        <v>0000F8ED14</v>
      </c>
      <c r="C5" s="3">
        <v>37803</v>
      </c>
      <c r="D5" s="2"/>
    </row>
    <row r="6" spans="1:4" s="1" customFormat="1" ht="12.75" customHeight="1" x14ac:dyDescent="0.2">
      <c r="A6" s="4" t="s">
        <v>5</v>
      </c>
      <c r="B6" s="4" t="str">
        <f>"0000F8F5BB"</f>
        <v>0000F8F5BB</v>
      </c>
      <c r="C6" s="5">
        <v>38083</v>
      </c>
      <c r="D6" s="5">
        <v>42136</v>
      </c>
    </row>
    <row r="7" spans="1:4" s="1" customFormat="1" ht="12.75" customHeight="1" x14ac:dyDescent="0.2">
      <c r="A7" s="2" t="s">
        <v>6</v>
      </c>
      <c r="B7" s="2" t="str">
        <f>"0000B58EBC"</f>
        <v>0000B58EBC</v>
      </c>
      <c r="C7" s="3">
        <v>39797</v>
      </c>
      <c r="D7" s="3">
        <v>43543</v>
      </c>
    </row>
    <row r="8" spans="1:4" s="1" customFormat="1" ht="12.75" customHeight="1" x14ac:dyDescent="0.2">
      <c r="A8" s="4" t="s">
        <v>7</v>
      </c>
      <c r="B8" s="4" t="str">
        <f>"00068825DE"</f>
        <v>00068825DE</v>
      </c>
      <c r="C8" s="5">
        <v>44334</v>
      </c>
      <c r="D8" s="5">
        <v>44761</v>
      </c>
    </row>
    <row r="9" spans="1:4" s="1" customFormat="1" ht="12.75" customHeight="1" x14ac:dyDescent="0.2">
      <c r="A9" s="2" t="s">
        <v>8</v>
      </c>
      <c r="B9" s="2" t="str">
        <f>"0000F8F3CC"</f>
        <v>0000F8F3CC</v>
      </c>
      <c r="C9" s="3">
        <v>37803</v>
      </c>
      <c r="D9" s="3">
        <v>41394</v>
      </c>
    </row>
    <row r="10" spans="1:4" s="1" customFormat="1" ht="12.75" customHeight="1" x14ac:dyDescent="0.2">
      <c r="A10" s="4" t="s">
        <v>9</v>
      </c>
      <c r="B10" s="4" t="str">
        <f>"000687F250"</f>
        <v>000687F250</v>
      </c>
      <c r="C10" s="5">
        <v>41394</v>
      </c>
      <c r="D10" s="4"/>
    </row>
    <row r="11" spans="1:4" s="1" customFormat="1" ht="12.75" customHeight="1" x14ac:dyDescent="0.2">
      <c r="A11" s="2" t="s">
        <v>10</v>
      </c>
      <c r="B11" s="2" t="str">
        <f>"0000F8F450"</f>
        <v>0000F8F450</v>
      </c>
      <c r="C11" s="3">
        <v>37803</v>
      </c>
      <c r="D11" s="2"/>
    </row>
    <row r="12" spans="1:4" s="1" customFormat="1" ht="12.75" customHeight="1" x14ac:dyDescent="0.2">
      <c r="A12" s="4" t="s">
        <v>11</v>
      </c>
      <c r="B12" s="4" t="str">
        <f>"0000FB6E45"</f>
        <v>0000FB6E45</v>
      </c>
      <c r="C12" s="5">
        <v>37803</v>
      </c>
      <c r="D12" s="5">
        <v>44075</v>
      </c>
    </row>
    <row r="13" spans="1:4" s="1" customFormat="1" ht="12.75" customHeight="1" x14ac:dyDescent="0.2">
      <c r="A13" s="2" t="s">
        <v>12</v>
      </c>
      <c r="B13" s="2" t="str">
        <f>"0000F8FD1E"</f>
        <v>0000F8FD1E</v>
      </c>
      <c r="C13" s="3">
        <v>37803</v>
      </c>
      <c r="D13" s="3">
        <v>37859</v>
      </c>
    </row>
    <row r="14" spans="1:4" s="1" customFormat="1" ht="12.75" customHeight="1" x14ac:dyDescent="0.2">
      <c r="A14" s="4" t="s">
        <v>13</v>
      </c>
      <c r="B14" s="4" t="str">
        <f>"0000F8ED95"</f>
        <v>0000F8ED95</v>
      </c>
      <c r="C14" s="5">
        <v>37803</v>
      </c>
      <c r="D14" s="4"/>
    </row>
    <row r="15" spans="1:4" s="1" customFormat="1" ht="12.75" customHeight="1" x14ac:dyDescent="0.2">
      <c r="A15" s="2" t="s">
        <v>14</v>
      </c>
      <c r="B15" s="2" t="str">
        <f>"0006935810"</f>
        <v>0006935810</v>
      </c>
      <c r="C15" s="3">
        <v>38943</v>
      </c>
      <c r="D15" s="3">
        <v>39356</v>
      </c>
    </row>
    <row r="16" spans="1:4" s="1" customFormat="1" ht="12.75" customHeight="1" x14ac:dyDescent="0.2">
      <c r="A16" s="4" t="s">
        <v>15</v>
      </c>
      <c r="B16" s="4" t="str">
        <f>"0000FBF444"</f>
        <v>0000FBF444</v>
      </c>
      <c r="C16" s="5">
        <v>37803</v>
      </c>
      <c r="D16" s="5">
        <v>40833</v>
      </c>
    </row>
    <row r="17" spans="1:4" s="1" customFormat="1" ht="12.75" customHeight="1" x14ac:dyDescent="0.2">
      <c r="A17" s="2" t="s">
        <v>16</v>
      </c>
      <c r="B17" s="2" t="str">
        <f>"00068801DD"</f>
        <v>00068801DD</v>
      </c>
      <c r="C17" s="3">
        <v>44985</v>
      </c>
      <c r="D17" s="2"/>
    </row>
    <row r="18" spans="1:4" s="1" customFormat="1" ht="12.75" customHeight="1" x14ac:dyDescent="0.2">
      <c r="A18" s="4" t="s">
        <v>17</v>
      </c>
      <c r="B18" s="4" t="str">
        <f>"0000FBF404"</f>
        <v>0000FBF404</v>
      </c>
      <c r="C18" s="5">
        <v>37803</v>
      </c>
      <c r="D18" s="5">
        <v>43249</v>
      </c>
    </row>
    <row r="19" spans="1:4" s="1" customFormat="1" ht="12.75" customHeight="1" x14ac:dyDescent="0.2">
      <c r="A19" s="2" t="s">
        <v>18</v>
      </c>
      <c r="B19" s="2" t="str">
        <f>"0000FB6478"</f>
        <v>0000FB6478</v>
      </c>
      <c r="C19" s="3">
        <v>38363</v>
      </c>
      <c r="D19" s="2"/>
    </row>
    <row r="20" spans="1:4" s="1" customFormat="1" ht="12.75" customHeight="1" x14ac:dyDescent="0.2">
      <c r="A20" s="4" t="s">
        <v>19</v>
      </c>
      <c r="B20" s="4" t="str">
        <f>"0000F8FF4B"</f>
        <v>0000F8FF4B</v>
      </c>
      <c r="C20" s="5">
        <v>38545</v>
      </c>
      <c r="D20" s="5">
        <v>41849</v>
      </c>
    </row>
    <row r="21" spans="1:4" s="1" customFormat="1" ht="12.75" customHeight="1" x14ac:dyDescent="0.2">
      <c r="A21" s="2" t="s">
        <v>20</v>
      </c>
      <c r="B21" s="2" t="str">
        <f>"0000F8F443"</f>
        <v>0000F8F443</v>
      </c>
      <c r="C21" s="3">
        <v>41849</v>
      </c>
      <c r="D21" s="2"/>
    </row>
    <row r="22" spans="1:4" s="1" customFormat="1" ht="12.75" customHeight="1" x14ac:dyDescent="0.2">
      <c r="A22" s="4" t="s">
        <v>21</v>
      </c>
      <c r="B22" s="4" t="str">
        <f>"0000FBF3F6"</f>
        <v>0000FBF3F6</v>
      </c>
      <c r="C22" s="5">
        <v>37803</v>
      </c>
      <c r="D22" s="4"/>
    </row>
    <row r="23" spans="1:4" s="1" customFormat="1" ht="12.75" customHeight="1" x14ac:dyDescent="0.2">
      <c r="A23" s="2" t="s">
        <v>22</v>
      </c>
      <c r="B23" s="2" t="str">
        <f>"0000FBFD3D"</f>
        <v>0000FBFD3D</v>
      </c>
      <c r="C23" s="3">
        <v>39573</v>
      </c>
      <c r="D23" s="3">
        <v>43256</v>
      </c>
    </row>
    <row r="24" spans="1:4" s="1" customFormat="1" ht="12.75" customHeight="1" x14ac:dyDescent="0.2">
      <c r="A24" s="4" t="s">
        <v>22</v>
      </c>
      <c r="B24" s="4" t="str">
        <f>"0000FBEF07"</f>
        <v>0000FBEF07</v>
      </c>
      <c r="C24" s="5">
        <v>37803</v>
      </c>
      <c r="D24" s="5">
        <v>39272</v>
      </c>
    </row>
    <row r="25" spans="1:4" s="1" customFormat="1" ht="12.75" customHeight="1" x14ac:dyDescent="0.2">
      <c r="A25" s="2" t="s">
        <v>23</v>
      </c>
      <c r="B25" s="2" t="str">
        <f>"000687453A"</f>
        <v>000687453A</v>
      </c>
      <c r="C25" s="3">
        <v>42787</v>
      </c>
      <c r="D25" s="2"/>
    </row>
    <row r="26" spans="1:4" s="1" customFormat="1" ht="12.75" customHeight="1" x14ac:dyDescent="0.2">
      <c r="A26" s="4" t="s">
        <v>24</v>
      </c>
      <c r="B26" s="4" t="str">
        <f>"0000562C96"</f>
        <v>0000562C96</v>
      </c>
      <c r="C26" s="5">
        <v>39706</v>
      </c>
      <c r="D26" s="5">
        <v>41968</v>
      </c>
    </row>
    <row r="27" spans="1:4" s="1" customFormat="1" ht="12.75" customHeight="1" x14ac:dyDescent="0.2">
      <c r="A27" s="2" t="s">
        <v>25</v>
      </c>
      <c r="B27" s="2" t="str">
        <f>"0000FBF622"</f>
        <v>0000FBF622</v>
      </c>
      <c r="C27" s="3">
        <v>38447</v>
      </c>
      <c r="D27" s="2"/>
    </row>
    <row r="28" spans="1:4" s="1" customFormat="1" ht="12.75" customHeight="1" x14ac:dyDescent="0.2">
      <c r="A28" s="4" t="s">
        <v>26</v>
      </c>
      <c r="B28" s="4" t="str">
        <f>"0000F8EEA8"</f>
        <v>0000F8EEA8</v>
      </c>
      <c r="C28" s="5">
        <v>37803</v>
      </c>
      <c r="D28" s="5">
        <v>41752</v>
      </c>
    </row>
    <row r="29" spans="1:4" s="1" customFormat="1" ht="12.75" customHeight="1" x14ac:dyDescent="0.2">
      <c r="A29" s="2" t="s">
        <v>27</v>
      </c>
      <c r="B29" s="2" t="str">
        <f>"0000F8EDA1"</f>
        <v>0000F8EDA1</v>
      </c>
      <c r="C29" s="3">
        <v>41142</v>
      </c>
      <c r="D29" s="3">
        <v>42102</v>
      </c>
    </row>
    <row r="30" spans="1:4" s="1" customFormat="1" ht="12.75" customHeight="1" x14ac:dyDescent="0.2">
      <c r="A30" s="4" t="s">
        <v>28</v>
      </c>
      <c r="B30" s="4" t="str">
        <f>"0000FBF18F"</f>
        <v>0000FBF18F</v>
      </c>
      <c r="C30" s="5">
        <v>37803</v>
      </c>
      <c r="D30" s="5">
        <v>39902</v>
      </c>
    </row>
    <row r="31" spans="1:4" s="1" customFormat="1" ht="12.75" customHeight="1" x14ac:dyDescent="0.2">
      <c r="A31" s="2" t="s">
        <v>29</v>
      </c>
      <c r="B31" s="2" t="str">
        <f>"000054D49A"</f>
        <v>000054D49A</v>
      </c>
      <c r="C31" s="3">
        <v>43662</v>
      </c>
      <c r="D31" s="3">
        <v>44293</v>
      </c>
    </row>
    <row r="32" spans="1:4" s="1" customFormat="1" ht="12.75" customHeight="1" x14ac:dyDescent="0.2">
      <c r="A32" s="4" t="s">
        <v>30</v>
      </c>
      <c r="B32" s="4" t="str">
        <f>"0006882387"</f>
        <v>0006882387</v>
      </c>
      <c r="C32" s="5">
        <v>42871</v>
      </c>
      <c r="D32" s="5">
        <v>43557</v>
      </c>
    </row>
    <row r="33" spans="1:4" s="1" customFormat="1" ht="12.75" customHeight="1" x14ac:dyDescent="0.2">
      <c r="A33" s="2" t="s">
        <v>31</v>
      </c>
      <c r="B33" s="2" t="str">
        <f>"0000FBF282"</f>
        <v>0000FBF282</v>
      </c>
      <c r="C33" s="3">
        <v>37803</v>
      </c>
      <c r="D33" s="3">
        <v>38929</v>
      </c>
    </row>
    <row r="34" spans="1:4" s="1" customFormat="1" ht="12.75" customHeight="1" x14ac:dyDescent="0.2">
      <c r="A34" s="4" t="s">
        <v>32</v>
      </c>
      <c r="B34" s="4" t="str">
        <f>"0000FBF509"</f>
        <v>0000FBF509</v>
      </c>
      <c r="C34" s="5">
        <v>41534</v>
      </c>
      <c r="D34" s="4"/>
    </row>
    <row r="35" spans="1:4" s="1" customFormat="1" ht="12.75" customHeight="1" x14ac:dyDescent="0.2">
      <c r="A35" s="2" t="s">
        <v>33</v>
      </c>
      <c r="B35" s="2" t="str">
        <f>"0000F8F0FD"</f>
        <v>0000F8F0FD</v>
      </c>
      <c r="C35" s="3">
        <v>37803</v>
      </c>
      <c r="D35" s="2"/>
    </row>
    <row r="36" spans="1:4" s="1" customFormat="1" ht="12.75" customHeight="1" x14ac:dyDescent="0.2">
      <c r="A36" s="4" t="s">
        <v>34</v>
      </c>
      <c r="B36" s="4" t="str">
        <f>"000688110F"</f>
        <v>000688110F</v>
      </c>
      <c r="C36" s="5">
        <v>43403</v>
      </c>
      <c r="D36" s="4"/>
    </row>
    <row r="37" spans="1:4" s="1" customFormat="1" ht="12.75" customHeight="1" x14ac:dyDescent="0.2">
      <c r="A37" s="2" t="s">
        <v>35</v>
      </c>
      <c r="B37" s="2" t="str">
        <f>"0000F8F424"</f>
        <v>0000F8F424</v>
      </c>
      <c r="C37" s="3">
        <v>37803</v>
      </c>
      <c r="D37" s="3">
        <v>39846</v>
      </c>
    </row>
    <row r="38" spans="1:4" s="1" customFormat="1" ht="12.75" customHeight="1" x14ac:dyDescent="0.2">
      <c r="A38" s="4" t="s">
        <v>36</v>
      </c>
      <c r="B38" s="4" t="str">
        <f>"000687DE94"</f>
        <v>000687DE94</v>
      </c>
      <c r="C38" s="5">
        <v>40812</v>
      </c>
      <c r="D38" s="4"/>
    </row>
    <row r="39" spans="1:4" s="1" customFormat="1" ht="12.75" customHeight="1" x14ac:dyDescent="0.2">
      <c r="A39" s="2" t="s">
        <v>37</v>
      </c>
      <c r="B39" s="2" t="str">
        <f>"0000F8F375"</f>
        <v>0000F8F375</v>
      </c>
      <c r="C39" s="3">
        <v>38097</v>
      </c>
      <c r="D39" s="3">
        <v>38845</v>
      </c>
    </row>
    <row r="40" spans="1:4" s="1" customFormat="1" ht="12.75" customHeight="1" x14ac:dyDescent="0.2">
      <c r="A40" s="4" t="s">
        <v>38</v>
      </c>
      <c r="B40" s="4" t="str">
        <f>"000094D9E2"</f>
        <v>000094D9E2</v>
      </c>
      <c r="C40" s="5">
        <v>40525</v>
      </c>
      <c r="D40" s="4"/>
    </row>
    <row r="41" spans="1:4" s="1" customFormat="1" ht="12.75" customHeight="1" x14ac:dyDescent="0.2">
      <c r="A41" s="2" t="s">
        <v>39</v>
      </c>
      <c r="B41" s="2" t="str">
        <f>"0001186AB9"</f>
        <v>0001186AB9</v>
      </c>
      <c r="C41" s="3">
        <v>37803</v>
      </c>
      <c r="D41" s="3">
        <v>43179</v>
      </c>
    </row>
    <row r="42" spans="1:4" s="1" customFormat="1" ht="12.75" customHeight="1" x14ac:dyDescent="0.2">
      <c r="A42" s="4" t="s">
        <v>40</v>
      </c>
      <c r="B42" s="4" t="str">
        <f>"0000FBF1C5"</f>
        <v>0000FBF1C5</v>
      </c>
      <c r="C42" s="5">
        <v>37803</v>
      </c>
      <c r="D42" s="4"/>
    </row>
    <row r="43" spans="1:4" s="1" customFormat="1" ht="12.75" customHeight="1" x14ac:dyDescent="0.2">
      <c r="A43" s="2" t="s">
        <v>41</v>
      </c>
      <c r="B43" s="2" t="str">
        <f>"0000FBF803"</f>
        <v>0000FBF803</v>
      </c>
      <c r="C43" s="3">
        <v>38964</v>
      </c>
      <c r="D43" s="2"/>
    </row>
    <row r="44" spans="1:4" s="1" customFormat="1" ht="12.75" customHeight="1" x14ac:dyDescent="0.2">
      <c r="A44" s="4" t="s">
        <v>42</v>
      </c>
      <c r="B44" s="4" t="str">
        <f>"00003AF582"</f>
        <v>00003AF582</v>
      </c>
      <c r="C44" s="5">
        <v>40133</v>
      </c>
      <c r="D44" s="5">
        <v>40574</v>
      </c>
    </row>
    <row r="45" spans="1:4" s="1" customFormat="1" ht="12.75" customHeight="1" x14ac:dyDescent="0.2">
      <c r="A45" s="2" t="s">
        <v>43</v>
      </c>
      <c r="B45" s="2" t="str">
        <f>"0000F8F05B"</f>
        <v>0000F8F05B</v>
      </c>
      <c r="C45" s="3">
        <v>37803</v>
      </c>
      <c r="D45" s="3">
        <v>41289</v>
      </c>
    </row>
    <row r="46" spans="1:4" s="1" customFormat="1" ht="12.75" customHeight="1" x14ac:dyDescent="0.2">
      <c r="A46" s="4" t="s">
        <v>44</v>
      </c>
      <c r="B46" s="4" t="str">
        <f>"0000F8FD6C"</f>
        <v>0000F8FD6C</v>
      </c>
      <c r="C46" s="5">
        <v>37803</v>
      </c>
      <c r="D46" s="5">
        <v>43074</v>
      </c>
    </row>
    <row r="47" spans="1:4" s="1" customFormat="1" ht="12.75" customHeight="1" x14ac:dyDescent="0.2">
      <c r="A47" s="2" t="s">
        <v>45</v>
      </c>
      <c r="B47" s="2" t="str">
        <f>"0000FD4EA2"</f>
        <v>0000FD4EA2</v>
      </c>
      <c r="C47" s="3">
        <v>37845</v>
      </c>
      <c r="D47" s="3">
        <v>42598</v>
      </c>
    </row>
    <row r="48" spans="1:4" s="1" customFormat="1" ht="12.75" customHeight="1" x14ac:dyDescent="0.2">
      <c r="A48" s="4" t="s">
        <v>46</v>
      </c>
      <c r="B48" s="4" t="str">
        <f>"00069362C8"</f>
        <v>00069362C8</v>
      </c>
      <c r="C48" s="5">
        <v>42717</v>
      </c>
      <c r="D48" s="5">
        <v>43158</v>
      </c>
    </row>
    <row r="49" spans="1:4" s="1" customFormat="1" ht="12.75" customHeight="1" x14ac:dyDescent="0.2">
      <c r="A49" s="2" t="s">
        <v>47</v>
      </c>
      <c r="B49" s="2" t="str">
        <f>"0000FBED97"</f>
        <v>0000FBED97</v>
      </c>
      <c r="C49" s="3">
        <v>37803</v>
      </c>
      <c r="D49" s="3">
        <v>40441</v>
      </c>
    </row>
    <row r="50" spans="1:4" s="1" customFormat="1" ht="12.75" customHeight="1" x14ac:dyDescent="0.2">
      <c r="A50" s="4" t="s">
        <v>48</v>
      </c>
      <c r="B50" s="4" t="str">
        <f>"0000F8EED1"</f>
        <v>0000F8EED1</v>
      </c>
      <c r="C50" s="5">
        <v>37803</v>
      </c>
      <c r="D50" s="4"/>
    </row>
    <row r="51" spans="1:4" s="1" customFormat="1" ht="12.75" customHeight="1" x14ac:dyDescent="0.2">
      <c r="A51" s="2" t="s">
        <v>49</v>
      </c>
      <c r="B51" s="2" t="str">
        <f>"0000F8ECEC"</f>
        <v>0000F8ECEC</v>
      </c>
      <c r="C51" s="3">
        <v>41303</v>
      </c>
      <c r="D51" s="2"/>
    </row>
    <row r="52" spans="1:4" s="1" customFormat="1" ht="12.75" customHeight="1" x14ac:dyDescent="0.2">
      <c r="A52" s="4" t="s">
        <v>50</v>
      </c>
      <c r="B52" s="4" t="str">
        <f>"00011865BC"</f>
        <v>00011865BC</v>
      </c>
      <c r="C52" s="5">
        <v>38733</v>
      </c>
      <c r="D52" s="5">
        <v>40770</v>
      </c>
    </row>
    <row r="53" spans="1:4" s="1" customFormat="1" ht="12.75" customHeight="1" x14ac:dyDescent="0.2">
      <c r="A53" s="2" t="s">
        <v>51</v>
      </c>
      <c r="B53" s="2" t="str">
        <f>"00069366A3"</f>
        <v>00069366A3</v>
      </c>
      <c r="C53" s="3">
        <v>42858</v>
      </c>
      <c r="D53" s="2"/>
    </row>
    <row r="54" spans="1:4" s="1" customFormat="1" ht="12.75" customHeight="1" x14ac:dyDescent="0.2">
      <c r="A54" s="4" t="s">
        <v>52</v>
      </c>
      <c r="B54" s="4" t="str">
        <f>"0000F8F1C7"</f>
        <v>0000F8F1C7</v>
      </c>
      <c r="C54" s="5">
        <v>37803</v>
      </c>
      <c r="D54" s="5">
        <v>44887</v>
      </c>
    </row>
    <row r="55" spans="1:4" s="1" customFormat="1" ht="12.75" customHeight="1" x14ac:dyDescent="0.2">
      <c r="A55" s="2" t="s">
        <v>52</v>
      </c>
      <c r="B55" s="2" t="str">
        <f>"0000F8F1C7"</f>
        <v>0000F8F1C7</v>
      </c>
      <c r="C55" s="3">
        <v>37803</v>
      </c>
      <c r="D55" s="3">
        <v>44887</v>
      </c>
    </row>
    <row r="56" spans="1:4" s="1" customFormat="1" ht="12.75" customHeight="1" x14ac:dyDescent="0.2">
      <c r="A56" s="4" t="s">
        <v>53</v>
      </c>
      <c r="B56" s="4" t="str">
        <f>"000687FB88"</f>
        <v>000687FB88</v>
      </c>
      <c r="C56" s="5">
        <v>45049</v>
      </c>
      <c r="D56" s="4"/>
    </row>
    <row r="57" spans="1:4" s="1" customFormat="1" ht="12.75" customHeight="1" x14ac:dyDescent="0.2">
      <c r="A57" s="2" t="s">
        <v>54</v>
      </c>
      <c r="B57" s="2" t="str">
        <f>"00069362C8"</f>
        <v>00069362C8</v>
      </c>
      <c r="C57" s="3">
        <v>38908</v>
      </c>
      <c r="D57" s="3">
        <v>41625</v>
      </c>
    </row>
    <row r="58" spans="1:4" s="1" customFormat="1" ht="12.75" customHeight="1" x14ac:dyDescent="0.2">
      <c r="A58" s="4" t="s">
        <v>55</v>
      </c>
      <c r="B58" s="4" t="str">
        <f>"000687F8C8"</f>
        <v>000687F8C8</v>
      </c>
      <c r="C58" s="5">
        <v>44103</v>
      </c>
      <c r="D58" s="4"/>
    </row>
    <row r="59" spans="1:4" s="1" customFormat="1" ht="12.75" customHeight="1" x14ac:dyDescent="0.2">
      <c r="A59" s="2" t="s">
        <v>56</v>
      </c>
      <c r="B59" s="2" t="str">
        <f>"00011866DE"</f>
        <v>00011866DE</v>
      </c>
      <c r="C59" s="3">
        <v>37803</v>
      </c>
      <c r="D59" s="2"/>
    </row>
    <row r="60" spans="1:4" s="1" customFormat="1" ht="12.75" customHeight="1" x14ac:dyDescent="0.2">
      <c r="A60" s="4" t="s">
        <v>57</v>
      </c>
      <c r="B60" s="4" t="str">
        <f>"0000FBE975"</f>
        <v>0000FBE975</v>
      </c>
      <c r="C60" s="5">
        <v>38761</v>
      </c>
      <c r="D60" s="4"/>
    </row>
    <row r="61" spans="1:4" s="1" customFormat="1" ht="12.75" customHeight="1" x14ac:dyDescent="0.2">
      <c r="A61" s="2" t="s">
        <v>58</v>
      </c>
      <c r="B61" s="2" t="str">
        <f>"0006883236"</f>
        <v>0006883236</v>
      </c>
      <c r="C61" s="3">
        <v>41631</v>
      </c>
      <c r="D61" s="3">
        <v>42311</v>
      </c>
    </row>
    <row r="62" spans="1:4" s="1" customFormat="1" ht="12.75" customHeight="1" x14ac:dyDescent="0.2">
      <c r="A62" s="4" t="s">
        <v>59</v>
      </c>
      <c r="B62" s="4" t="str">
        <f>"0000FBF5C8"</f>
        <v>0000FBF5C8</v>
      </c>
      <c r="C62" s="5">
        <v>37803</v>
      </c>
      <c r="D62" s="4"/>
    </row>
    <row r="63" spans="1:4" s="1" customFormat="1" ht="12.75" customHeight="1" x14ac:dyDescent="0.2">
      <c r="A63" s="2" t="s">
        <v>60</v>
      </c>
      <c r="B63" s="2" t="str">
        <f>"0000FBEE43"</f>
        <v>0000FBEE43</v>
      </c>
      <c r="C63" s="3">
        <v>37803</v>
      </c>
      <c r="D63" s="2"/>
    </row>
    <row r="64" spans="1:4" s="1" customFormat="1" ht="12.75" customHeight="1" x14ac:dyDescent="0.2">
      <c r="A64" s="4" t="s">
        <v>61</v>
      </c>
      <c r="B64" s="4" t="str">
        <f>"0006882765"</f>
        <v>0006882765</v>
      </c>
      <c r="C64" s="5">
        <v>42038</v>
      </c>
      <c r="D64" s="5">
        <v>45006</v>
      </c>
    </row>
    <row r="65" spans="1:4" s="1" customFormat="1" ht="12.75" customHeight="1" x14ac:dyDescent="0.2">
      <c r="A65" s="2" t="s">
        <v>62</v>
      </c>
      <c r="B65" s="2" t="str">
        <f>"0000FBFB61"</f>
        <v>0000FBFB61</v>
      </c>
      <c r="C65" s="3">
        <v>38608</v>
      </c>
      <c r="D65" s="2"/>
    </row>
    <row r="66" spans="1:4" s="1" customFormat="1" ht="12.75" customHeight="1" x14ac:dyDescent="0.2">
      <c r="A66" s="4" t="s">
        <v>63</v>
      </c>
      <c r="B66" s="4" t="str">
        <f>"0000FBF134"</f>
        <v>0000FBF134</v>
      </c>
      <c r="C66" s="5">
        <v>37803</v>
      </c>
      <c r="D66" s="4"/>
    </row>
    <row r="67" spans="1:4" s="1" customFormat="1" ht="12.75" customHeight="1" x14ac:dyDescent="0.2">
      <c r="A67" s="2" t="s">
        <v>64</v>
      </c>
      <c r="B67" s="2" t="str">
        <f>"0000FBF6D3"</f>
        <v>0000FBF6D3</v>
      </c>
      <c r="C67" s="3">
        <v>42640</v>
      </c>
      <c r="D67" s="3">
        <v>42983</v>
      </c>
    </row>
    <row r="68" spans="1:4" s="1" customFormat="1" ht="12.75" customHeight="1" x14ac:dyDescent="0.2">
      <c r="A68" s="4" t="s">
        <v>65</v>
      </c>
      <c r="B68" s="4" t="str">
        <f>"0006881ED8"</f>
        <v>0006881ED8</v>
      </c>
      <c r="C68" s="5">
        <v>43641</v>
      </c>
      <c r="D68" s="4"/>
    </row>
    <row r="69" spans="1:4" s="1" customFormat="1" ht="12.75" customHeight="1" x14ac:dyDescent="0.2">
      <c r="A69" s="2" t="s">
        <v>66</v>
      </c>
      <c r="B69" s="2" t="str">
        <f>"0000FBE9F7"</f>
        <v>0000FBE9F7</v>
      </c>
      <c r="C69" s="3">
        <v>37803</v>
      </c>
      <c r="D69" s="3">
        <v>41989</v>
      </c>
    </row>
    <row r="70" spans="1:4" s="1" customFormat="1" ht="12.75" customHeight="1" x14ac:dyDescent="0.2">
      <c r="A70" s="4" t="s">
        <v>67</v>
      </c>
      <c r="B70" s="4" t="str">
        <f>"0000FBF1B1"</f>
        <v>0000FBF1B1</v>
      </c>
      <c r="C70" s="5">
        <v>37803</v>
      </c>
      <c r="D70" s="5">
        <v>38468</v>
      </c>
    </row>
    <row r="71" spans="1:4" s="1" customFormat="1" ht="12.75" customHeight="1" x14ac:dyDescent="0.2">
      <c r="A71" s="2" t="s">
        <v>68</v>
      </c>
      <c r="B71" s="2" t="str">
        <f>"0000F8FC39"</f>
        <v>0000F8FC39</v>
      </c>
      <c r="C71" s="3">
        <v>37803</v>
      </c>
      <c r="D71" s="3">
        <v>42318</v>
      </c>
    </row>
    <row r="72" spans="1:4" s="1" customFormat="1" ht="12.75" customHeight="1" x14ac:dyDescent="0.2">
      <c r="A72" s="4" t="s">
        <v>69</v>
      </c>
      <c r="B72" s="4" t="str">
        <f>"0000F8FB60"</f>
        <v>0000F8FB60</v>
      </c>
      <c r="C72" s="5">
        <v>41597</v>
      </c>
      <c r="D72" s="4"/>
    </row>
    <row r="73" spans="1:4" s="1" customFormat="1" ht="12.75" customHeight="1" x14ac:dyDescent="0.2">
      <c r="A73" s="2" t="s">
        <v>70</v>
      </c>
      <c r="B73" s="2" t="str">
        <f>"0000FBF6D3"</f>
        <v>0000FBF6D3</v>
      </c>
      <c r="C73" s="3">
        <v>40918</v>
      </c>
      <c r="D73" s="3">
        <v>42612</v>
      </c>
    </row>
    <row r="74" spans="1:4" s="1" customFormat="1" ht="12.75" customHeight="1" x14ac:dyDescent="0.2">
      <c r="A74" s="4" t="s">
        <v>71</v>
      </c>
      <c r="B74" s="4" t="str">
        <f>"0000FB6E6C"</f>
        <v>0000FB6E6C</v>
      </c>
      <c r="C74" s="5">
        <v>37803</v>
      </c>
      <c r="D74" s="5">
        <v>39741</v>
      </c>
    </row>
    <row r="75" spans="1:4" s="1" customFormat="1" ht="12.75" customHeight="1" x14ac:dyDescent="0.2">
      <c r="A75" s="2" t="s">
        <v>72</v>
      </c>
      <c r="B75" s="2" t="str">
        <f>"0000F8FA88"</f>
        <v>0000F8FA88</v>
      </c>
      <c r="C75" s="3">
        <v>37803</v>
      </c>
      <c r="D75" s="3">
        <v>38699</v>
      </c>
    </row>
    <row r="76" spans="1:4" s="1" customFormat="1" ht="12.75" customHeight="1" x14ac:dyDescent="0.2">
      <c r="A76" s="4" t="s">
        <v>73</v>
      </c>
      <c r="B76" s="4" t="str">
        <f>"0000F8F3ED"</f>
        <v>0000F8F3ED</v>
      </c>
      <c r="C76" s="5">
        <v>37803</v>
      </c>
      <c r="D76" s="5">
        <v>44481</v>
      </c>
    </row>
    <row r="77" spans="1:4" s="1" customFormat="1" ht="12.75" customHeight="1" x14ac:dyDescent="0.2">
      <c r="A77" s="2" t="s">
        <v>74</v>
      </c>
      <c r="B77" s="2" t="str">
        <f>"0000F8FA92"</f>
        <v>0000F8FA92</v>
      </c>
      <c r="C77" s="3">
        <v>37803</v>
      </c>
      <c r="D77" s="3">
        <v>38650</v>
      </c>
    </row>
    <row r="78" spans="1:4" s="1" customFormat="1" ht="12.75" customHeight="1" x14ac:dyDescent="0.2">
      <c r="A78" s="4" t="s">
        <v>75</v>
      </c>
      <c r="B78" s="4" t="str">
        <f>"000118688E"</f>
        <v>000118688E</v>
      </c>
      <c r="C78" s="5">
        <v>39314</v>
      </c>
      <c r="D78" s="4"/>
    </row>
    <row r="79" spans="1:4" s="1" customFormat="1" ht="12.75" customHeight="1" x14ac:dyDescent="0.2">
      <c r="A79" s="2" t="s">
        <v>76</v>
      </c>
      <c r="B79" s="2" t="str">
        <f>"0000668F8C"</f>
        <v>0000668F8C</v>
      </c>
      <c r="C79" s="3">
        <v>40120</v>
      </c>
      <c r="D79" s="3">
        <v>45013</v>
      </c>
    </row>
    <row r="80" spans="1:4" s="1" customFormat="1" ht="12.75" customHeight="1" x14ac:dyDescent="0.2">
      <c r="A80" s="4" t="s">
        <v>77</v>
      </c>
      <c r="B80" s="4" t="str">
        <f>"0000F8FB8A"</f>
        <v>0000F8FB8A</v>
      </c>
      <c r="C80" s="5">
        <v>37803</v>
      </c>
      <c r="D80" s="5">
        <v>39209</v>
      </c>
    </row>
    <row r="81" spans="1:4" s="1" customFormat="1" ht="12.75" customHeight="1" x14ac:dyDescent="0.2">
      <c r="A81" s="2" t="s">
        <v>78</v>
      </c>
      <c r="B81" s="2" t="str">
        <f>"0006881C02"</f>
        <v>0006881C02</v>
      </c>
      <c r="C81" s="3">
        <v>43704</v>
      </c>
      <c r="D81" s="2"/>
    </row>
    <row r="82" spans="1:4" s="1" customFormat="1" ht="12.75" customHeight="1" x14ac:dyDescent="0.2">
      <c r="A82" s="4" t="s">
        <v>79</v>
      </c>
      <c r="B82" s="4" t="str">
        <f>"0000FBF295"</f>
        <v>0000FBF295</v>
      </c>
      <c r="C82" s="5">
        <v>37803</v>
      </c>
      <c r="D82" s="4"/>
    </row>
    <row r="83" spans="1:4" s="1" customFormat="1" ht="12.75" customHeight="1" x14ac:dyDescent="0.2">
      <c r="A83" s="2" t="s">
        <v>80</v>
      </c>
      <c r="B83" s="2" t="str">
        <f>"0006883B93"</f>
        <v>0006883B93</v>
      </c>
      <c r="C83" s="3">
        <v>42066</v>
      </c>
      <c r="D83" s="2"/>
    </row>
    <row r="84" spans="1:4" s="1" customFormat="1" ht="12.75" customHeight="1" x14ac:dyDescent="0.2">
      <c r="A84" s="4" t="s">
        <v>81</v>
      </c>
      <c r="B84" s="4" t="str">
        <f>"000056382A"</f>
        <v>000056382A</v>
      </c>
      <c r="C84" s="5">
        <v>40637</v>
      </c>
      <c r="D84" s="4"/>
    </row>
    <row r="85" spans="1:4" s="1" customFormat="1" ht="12.75" customHeight="1" x14ac:dyDescent="0.2">
      <c r="A85" s="2" t="s">
        <v>82</v>
      </c>
      <c r="B85" s="2" t="str">
        <f>"0000F8FA51"</f>
        <v>0000F8FA51</v>
      </c>
      <c r="C85" s="3">
        <v>37803</v>
      </c>
      <c r="D85" s="3">
        <v>40637</v>
      </c>
    </row>
    <row r="86" spans="1:4" s="1" customFormat="1" ht="12.75" customHeight="1" x14ac:dyDescent="0.2">
      <c r="A86" s="4" t="s">
        <v>83</v>
      </c>
      <c r="B86" s="4" t="str">
        <f>"0000FBED07"</f>
        <v>0000FBED07</v>
      </c>
      <c r="C86" s="5">
        <v>40462</v>
      </c>
      <c r="D86" s="4"/>
    </row>
    <row r="87" spans="1:4" s="1" customFormat="1" ht="12.75" customHeight="1" x14ac:dyDescent="0.2">
      <c r="A87" s="2" t="s">
        <v>84</v>
      </c>
      <c r="B87" s="2" t="str">
        <f>"0000F8F40F"</f>
        <v>0000F8F40F</v>
      </c>
      <c r="C87" s="3">
        <v>37803</v>
      </c>
      <c r="D87" s="2"/>
    </row>
    <row r="88" spans="1:4" s="1" customFormat="1" ht="12.75" customHeight="1" x14ac:dyDescent="0.2">
      <c r="A88" s="4" t="s">
        <v>85</v>
      </c>
      <c r="B88" s="4" t="str">
        <f>"000688190A"</f>
        <v>000688190A</v>
      </c>
      <c r="C88" s="5">
        <v>40441</v>
      </c>
      <c r="D88" s="5">
        <v>40525</v>
      </c>
    </row>
    <row r="89" spans="1:4" s="1" customFormat="1" ht="12.75" customHeight="1" x14ac:dyDescent="0.2">
      <c r="A89" s="2" t="s">
        <v>86</v>
      </c>
      <c r="B89" s="2" t="str">
        <f>"0000F8EDB0"</f>
        <v>0000F8EDB0</v>
      </c>
      <c r="C89" s="3">
        <v>44278</v>
      </c>
      <c r="D89" s="2"/>
    </row>
    <row r="90" spans="1:4" s="1" customFormat="1" ht="12.75" customHeight="1" x14ac:dyDescent="0.2">
      <c r="A90" s="4" t="s">
        <v>87</v>
      </c>
      <c r="B90" s="4" t="str">
        <f>"0000F8FFF4"</f>
        <v>0000F8FFF4</v>
      </c>
      <c r="C90" s="5">
        <v>37803</v>
      </c>
      <c r="D90" s="4"/>
    </row>
    <row r="91" spans="1:4" s="1" customFormat="1" ht="12.75" customHeight="1" x14ac:dyDescent="0.2">
      <c r="A91" s="2" t="s">
        <v>88</v>
      </c>
      <c r="B91" s="2" t="str">
        <f>"000687DE6C"</f>
        <v>000687DE6C</v>
      </c>
      <c r="C91" s="3">
        <v>42151</v>
      </c>
      <c r="D91" s="2"/>
    </row>
    <row r="92" spans="1:4" s="1" customFormat="1" ht="12.75" customHeight="1" x14ac:dyDescent="0.2">
      <c r="A92" s="4" t="s">
        <v>89</v>
      </c>
      <c r="B92" s="4" t="str">
        <f>"0000F8FADA"</f>
        <v>0000F8FADA</v>
      </c>
      <c r="C92" s="5">
        <v>37803</v>
      </c>
      <c r="D92" s="5">
        <v>39244</v>
      </c>
    </row>
    <row r="93" spans="1:4" s="1" customFormat="1" ht="12.75" customHeight="1" x14ac:dyDescent="0.2">
      <c r="A93" s="2" t="s">
        <v>89</v>
      </c>
      <c r="B93" s="2" t="str">
        <f>"0000F8F8FF"</f>
        <v>0000F8F8FF</v>
      </c>
      <c r="C93" s="3">
        <v>39245</v>
      </c>
      <c r="D93" s="3">
        <v>44488</v>
      </c>
    </row>
    <row r="94" spans="1:4" s="1" customFormat="1" ht="12.75" customHeight="1" x14ac:dyDescent="0.2">
      <c r="A94" s="4" t="s">
        <v>90</v>
      </c>
      <c r="B94" s="4" t="str">
        <f>"000053A598"</f>
        <v>000053A598</v>
      </c>
      <c r="C94" s="5">
        <v>45020</v>
      </c>
      <c r="D94" s="4"/>
    </row>
    <row r="95" spans="1:4" s="1" customFormat="1" ht="12.75" customHeight="1" x14ac:dyDescent="0.2">
      <c r="A95" s="2" t="s">
        <v>91</v>
      </c>
      <c r="B95" s="2" t="str">
        <f>"0000F8F192"</f>
        <v>0000F8F192</v>
      </c>
      <c r="C95" s="3">
        <v>41884</v>
      </c>
      <c r="D95" s="3">
        <v>44467</v>
      </c>
    </row>
    <row r="96" spans="1:4" s="1" customFormat="1" ht="12.75" customHeight="1" x14ac:dyDescent="0.2">
      <c r="A96" s="4" t="s">
        <v>92</v>
      </c>
      <c r="B96" s="4" t="str">
        <f>"000687F9CE"</f>
        <v>000687F9CE</v>
      </c>
      <c r="C96" s="5">
        <v>42927</v>
      </c>
      <c r="D96" s="5">
        <v>43676</v>
      </c>
    </row>
    <row r="97" spans="1:4" s="1" customFormat="1" ht="12.75" customHeight="1" x14ac:dyDescent="0.2">
      <c r="A97" s="2" t="s">
        <v>93</v>
      </c>
      <c r="B97" s="2" t="str">
        <f>"00080D916B"</f>
        <v>00080D916B</v>
      </c>
      <c r="C97" s="3">
        <v>44867</v>
      </c>
      <c r="D97" s="2"/>
    </row>
    <row r="98" spans="1:4" s="1" customFormat="1" ht="12.75" customHeight="1" x14ac:dyDescent="0.2">
      <c r="A98" s="4" t="s">
        <v>94</v>
      </c>
      <c r="B98" s="4" t="str">
        <f>"0000F8F46C"</f>
        <v>0000F8F46C</v>
      </c>
      <c r="C98" s="5">
        <v>37803</v>
      </c>
      <c r="D98" s="5">
        <v>37873</v>
      </c>
    </row>
    <row r="99" spans="1:4" s="1" customFormat="1" ht="12.75" customHeight="1" x14ac:dyDescent="0.2">
      <c r="A99" s="2" t="s">
        <v>95</v>
      </c>
      <c r="B99" s="2" t="str">
        <f>"0001185B51"</f>
        <v>0001185B51</v>
      </c>
      <c r="C99" s="3">
        <v>44439</v>
      </c>
      <c r="D99" s="2"/>
    </row>
    <row r="100" spans="1:4" s="1" customFormat="1" ht="12.75" customHeight="1" x14ac:dyDescent="0.2">
      <c r="A100" s="4" t="s">
        <v>96</v>
      </c>
      <c r="B100" s="4" t="str">
        <f>"00005374E9"</f>
        <v>00005374E9</v>
      </c>
      <c r="C100" s="5">
        <v>40840</v>
      </c>
      <c r="D100" s="5">
        <v>44026</v>
      </c>
    </row>
    <row r="101" spans="1:4" s="1" customFormat="1" ht="12.75" customHeight="1" x14ac:dyDescent="0.2">
      <c r="A101" s="2" t="s">
        <v>97</v>
      </c>
      <c r="B101" s="2" t="str">
        <f>"00068830A3"</f>
        <v>00068830A3</v>
      </c>
      <c r="C101" s="3">
        <v>40511</v>
      </c>
      <c r="D101" s="2"/>
    </row>
    <row r="102" spans="1:4" s="1" customFormat="1" ht="12.75" customHeight="1" x14ac:dyDescent="0.2">
      <c r="A102" s="4" t="s">
        <v>98</v>
      </c>
      <c r="B102" s="4" t="str">
        <f>"0001186712"</f>
        <v>0001186712</v>
      </c>
      <c r="C102" s="5">
        <v>41527</v>
      </c>
      <c r="D102" s="5">
        <v>43851</v>
      </c>
    </row>
    <row r="103" spans="1:4" s="1" customFormat="1" ht="12.75" customHeight="1" x14ac:dyDescent="0.2">
      <c r="A103" s="2" t="s">
        <v>99</v>
      </c>
      <c r="B103" s="2" t="str">
        <f>"0000FBEAD8"</f>
        <v>0000FBEAD8</v>
      </c>
      <c r="C103" s="3">
        <v>37803</v>
      </c>
      <c r="D103" s="2"/>
    </row>
    <row r="104" spans="1:4" s="1" customFormat="1" ht="12.75" customHeight="1" x14ac:dyDescent="0.2">
      <c r="A104" s="4" t="s">
        <v>100</v>
      </c>
      <c r="B104" s="4" t="str">
        <f>"0000F8F4F4"</f>
        <v>0000F8F4F4</v>
      </c>
      <c r="C104" s="5">
        <v>39048</v>
      </c>
      <c r="D104" s="4"/>
    </row>
    <row r="105" spans="1:4" s="1" customFormat="1" ht="12.75" customHeight="1" x14ac:dyDescent="0.2">
      <c r="A105" s="2" t="s">
        <v>101</v>
      </c>
      <c r="B105" s="2" t="str">
        <f>"0000FBF78C"</f>
        <v>0000FBF78C</v>
      </c>
      <c r="C105" s="3">
        <v>37803</v>
      </c>
      <c r="D105" s="3">
        <v>39048</v>
      </c>
    </row>
    <row r="106" spans="1:4" s="1" customFormat="1" ht="12.75" customHeight="1" x14ac:dyDescent="0.2">
      <c r="A106" s="4" t="s">
        <v>102</v>
      </c>
      <c r="B106" s="4" t="str">
        <f>"000094243E"</f>
        <v>000094243E</v>
      </c>
      <c r="C106" s="5">
        <v>40434</v>
      </c>
      <c r="D106" s="4"/>
    </row>
    <row r="107" spans="1:4" s="1" customFormat="1" ht="12.75" customHeight="1" x14ac:dyDescent="0.2">
      <c r="A107" s="2" t="s">
        <v>103</v>
      </c>
      <c r="B107" s="2" t="str">
        <f>"000118615E"</f>
        <v>000118615E</v>
      </c>
      <c r="C107" s="3">
        <v>37803</v>
      </c>
      <c r="D107" s="2"/>
    </row>
    <row r="108" spans="1:4" s="1" customFormat="1" ht="12.75" customHeight="1" x14ac:dyDescent="0.2">
      <c r="A108" s="4" t="s">
        <v>104</v>
      </c>
      <c r="B108" s="4" t="str">
        <f>"0001185EF2"</f>
        <v>0001185EF2</v>
      </c>
      <c r="C108" s="5">
        <v>37803</v>
      </c>
      <c r="D108" s="4"/>
    </row>
    <row r="109" spans="1:4" s="1" customFormat="1" ht="12.75" customHeight="1" x14ac:dyDescent="0.2">
      <c r="A109" s="2" t="s">
        <v>105</v>
      </c>
      <c r="B109" s="2" t="str">
        <f>"000687FB94"</f>
        <v>000687FB94</v>
      </c>
      <c r="C109" s="3">
        <v>42031</v>
      </c>
      <c r="D109" s="2"/>
    </row>
    <row r="110" spans="1:4" s="1" customFormat="1" ht="12.75" customHeight="1" x14ac:dyDescent="0.2">
      <c r="A110" s="4" t="s">
        <v>106</v>
      </c>
      <c r="B110" s="4" t="str">
        <f>"0000F8FA46"</f>
        <v>0000F8FA46</v>
      </c>
      <c r="C110" s="5">
        <v>37803</v>
      </c>
      <c r="D110" s="4"/>
    </row>
    <row r="111" spans="1:4" s="1" customFormat="1" ht="12.75" customHeight="1" x14ac:dyDescent="0.2">
      <c r="A111" s="2" t="s">
        <v>107</v>
      </c>
      <c r="B111" s="2" t="str">
        <f>"0000F8FB4C"</f>
        <v>0000F8FB4C</v>
      </c>
      <c r="C111" s="3">
        <v>39993</v>
      </c>
      <c r="D111" s="2"/>
    </row>
    <row r="112" spans="1:4" s="1" customFormat="1" ht="12.75" customHeight="1" x14ac:dyDescent="0.2">
      <c r="A112" s="4" t="s">
        <v>108</v>
      </c>
      <c r="B112" s="4" t="str">
        <f>"0000F8F56A"</f>
        <v>0000F8F56A</v>
      </c>
      <c r="C112" s="5">
        <v>37803</v>
      </c>
      <c r="D112" s="4"/>
    </row>
    <row r="113" spans="1:4" s="1" customFormat="1" ht="12.75" customHeight="1" x14ac:dyDescent="0.2">
      <c r="A113" s="2" t="s">
        <v>109</v>
      </c>
      <c r="B113" s="2" t="str">
        <f>"000687F41E"</f>
        <v>000687F41E</v>
      </c>
      <c r="C113" s="3">
        <v>43123</v>
      </c>
      <c r="D113" s="2"/>
    </row>
    <row r="114" spans="1:4" s="1" customFormat="1" ht="12.75" customHeight="1" x14ac:dyDescent="0.2">
      <c r="A114" s="4" t="s">
        <v>110</v>
      </c>
      <c r="B114" s="4" t="str">
        <f>"00011860CC"</f>
        <v>00011860CC</v>
      </c>
      <c r="C114" s="5">
        <v>38328</v>
      </c>
      <c r="D114" s="5">
        <v>41114</v>
      </c>
    </row>
    <row r="115" spans="1:4" s="1" customFormat="1" ht="12.75" customHeight="1" x14ac:dyDescent="0.2">
      <c r="A115" s="2" t="s">
        <v>111</v>
      </c>
      <c r="B115" s="2" t="str">
        <f>"00009501B7"</f>
        <v>00009501B7</v>
      </c>
      <c r="C115" s="3">
        <v>40161</v>
      </c>
      <c r="D115" s="3">
        <v>42556</v>
      </c>
    </row>
    <row r="116" spans="1:4" s="1" customFormat="1" ht="12.75" customHeight="1" x14ac:dyDescent="0.2">
      <c r="A116" s="4" t="s">
        <v>112</v>
      </c>
      <c r="B116" s="4" t="str">
        <f>"0000F8FDC1"</f>
        <v>0000F8FDC1</v>
      </c>
      <c r="C116" s="5">
        <v>41758</v>
      </c>
      <c r="D116" s="5">
        <v>42304</v>
      </c>
    </row>
    <row r="117" spans="1:4" s="1" customFormat="1" ht="12.75" customHeight="1" x14ac:dyDescent="0.2">
      <c r="A117" s="2" t="s">
        <v>113</v>
      </c>
      <c r="B117" s="2" t="str">
        <f>"0000FBED5B"</f>
        <v>0000FBED5B</v>
      </c>
      <c r="C117" s="3">
        <v>38349</v>
      </c>
      <c r="D117" s="3">
        <v>39517</v>
      </c>
    </row>
    <row r="118" spans="1:4" s="1" customFormat="1" ht="12.75" customHeight="1" x14ac:dyDescent="0.2">
      <c r="A118" s="4" t="s">
        <v>114</v>
      </c>
      <c r="B118" s="4" t="str">
        <f>"00019694D9"</f>
        <v>00019694D9</v>
      </c>
      <c r="C118" s="5">
        <v>37803</v>
      </c>
      <c r="D118" s="4"/>
    </row>
    <row r="119" spans="1:4" s="1" customFormat="1" ht="12.75" customHeight="1" x14ac:dyDescent="0.2">
      <c r="A119" s="2" t="s">
        <v>115</v>
      </c>
      <c r="B119" s="2" t="str">
        <f>"00000E2E8C"</f>
        <v>00000E2E8C</v>
      </c>
      <c r="C119" s="3">
        <v>39433</v>
      </c>
      <c r="D119" s="2"/>
    </row>
    <row r="120" spans="1:4" s="1" customFormat="1" ht="12.75" customHeight="1" x14ac:dyDescent="0.2">
      <c r="A120" s="4" t="s">
        <v>116</v>
      </c>
      <c r="B120" s="4" t="str">
        <f>"0000FBF8F4"</f>
        <v>0000FBF8F4</v>
      </c>
      <c r="C120" s="5">
        <v>38027</v>
      </c>
      <c r="D120" s="4"/>
    </row>
    <row r="121" spans="1:4" s="1" customFormat="1" ht="12.75" customHeight="1" x14ac:dyDescent="0.2">
      <c r="A121" s="2" t="s">
        <v>117</v>
      </c>
      <c r="B121" s="2" t="str">
        <f>"0000FBF7D9"</f>
        <v>0000FBF7D9</v>
      </c>
      <c r="C121" s="3">
        <v>37803</v>
      </c>
      <c r="D121" s="3">
        <v>41723</v>
      </c>
    </row>
    <row r="122" spans="1:4" s="1" customFormat="1" ht="12.75" customHeight="1" x14ac:dyDescent="0.2">
      <c r="A122" s="4" t="s">
        <v>118</v>
      </c>
      <c r="B122" s="4" t="str">
        <f>"000693657F"</f>
        <v>000693657F</v>
      </c>
      <c r="C122" s="5">
        <v>42619</v>
      </c>
      <c r="D122" s="4"/>
    </row>
    <row r="123" spans="1:4" s="1" customFormat="1" ht="12.75" customHeight="1" x14ac:dyDescent="0.2">
      <c r="A123" s="2" t="s">
        <v>119</v>
      </c>
      <c r="B123" s="2" t="str">
        <f>"000688130F"</f>
        <v>000688130F</v>
      </c>
      <c r="C123" s="3">
        <v>41031</v>
      </c>
      <c r="D123" s="2"/>
    </row>
    <row r="124" spans="1:4" s="1" customFormat="1" ht="12.75" customHeight="1" x14ac:dyDescent="0.2">
      <c r="A124" s="4" t="s">
        <v>120</v>
      </c>
      <c r="B124" s="4" t="str">
        <f>"0000FBEB63"</f>
        <v>0000FBEB63</v>
      </c>
      <c r="C124" s="5">
        <v>37803</v>
      </c>
      <c r="D124" s="5">
        <v>40953</v>
      </c>
    </row>
    <row r="125" spans="1:4" s="1" customFormat="1" ht="12.75" customHeight="1" x14ac:dyDescent="0.2">
      <c r="A125" s="2" t="s">
        <v>121</v>
      </c>
      <c r="B125" s="2" t="str">
        <f>"000687FC79"</f>
        <v>000687FC79</v>
      </c>
      <c r="C125" s="3">
        <v>41534</v>
      </c>
      <c r="D125" s="2"/>
    </row>
    <row r="126" spans="1:4" s="1" customFormat="1" ht="12.75" customHeight="1" x14ac:dyDescent="0.2">
      <c r="A126" s="4" t="s">
        <v>122</v>
      </c>
      <c r="B126" s="4" t="str">
        <f>"0000F8F18E"</f>
        <v>0000F8F18E</v>
      </c>
      <c r="C126" s="5">
        <v>39958</v>
      </c>
      <c r="D126" s="5">
        <v>42773</v>
      </c>
    </row>
    <row r="127" spans="1:4" s="1" customFormat="1" ht="12.75" customHeight="1" x14ac:dyDescent="0.2">
      <c r="A127" s="2" t="s">
        <v>123</v>
      </c>
      <c r="B127" s="2" t="str">
        <f>"0000A38CEE"</f>
        <v>0000A38CEE</v>
      </c>
      <c r="C127" s="3">
        <v>40210</v>
      </c>
      <c r="D127" s="3">
        <v>43606</v>
      </c>
    </row>
    <row r="128" spans="1:4" s="1" customFormat="1" ht="12.75" customHeight="1" x14ac:dyDescent="0.2">
      <c r="A128" s="4" t="s">
        <v>124</v>
      </c>
      <c r="B128" s="4" t="str">
        <f>"000118660C"</f>
        <v>000118660C</v>
      </c>
      <c r="C128" s="5">
        <v>37803</v>
      </c>
      <c r="D128" s="5">
        <v>44005</v>
      </c>
    </row>
    <row r="129" spans="1:4" s="1" customFormat="1" ht="12.75" customHeight="1" x14ac:dyDescent="0.2">
      <c r="A129" s="2" t="s">
        <v>125</v>
      </c>
      <c r="B129" s="2" t="str">
        <f>"0000A3A92A"</f>
        <v>0000A3A92A</v>
      </c>
      <c r="C129" s="3">
        <v>44089</v>
      </c>
      <c r="D129" s="2"/>
    </row>
    <row r="130" spans="1:4" s="1" customFormat="1" ht="12.75" customHeight="1" x14ac:dyDescent="0.2">
      <c r="A130" s="4" t="s">
        <v>126</v>
      </c>
      <c r="B130" s="4" t="str">
        <f>"0006880EA0"</f>
        <v>0006880EA0</v>
      </c>
      <c r="C130" s="5">
        <v>40266</v>
      </c>
      <c r="D130" s="4"/>
    </row>
    <row r="131" spans="1:4" s="1" customFormat="1" ht="12.75" customHeight="1" x14ac:dyDescent="0.2">
      <c r="A131" s="2" t="s">
        <v>127</v>
      </c>
      <c r="B131" s="2" t="str">
        <f>"0000FBF75D"</f>
        <v>0000FBF75D</v>
      </c>
      <c r="C131" s="3">
        <v>37803</v>
      </c>
      <c r="D131" s="3">
        <v>40399</v>
      </c>
    </row>
    <row r="132" spans="1:4" s="1" customFormat="1" ht="12.75" customHeight="1" x14ac:dyDescent="0.2">
      <c r="A132" s="4" t="s">
        <v>128</v>
      </c>
      <c r="B132" s="4" t="str">
        <f>"00068823F8"</f>
        <v>00068823F8</v>
      </c>
      <c r="C132" s="5">
        <v>41233</v>
      </c>
      <c r="D132" s="4"/>
    </row>
    <row r="133" spans="1:4" s="1" customFormat="1" ht="12.75" customHeight="1" x14ac:dyDescent="0.2">
      <c r="A133" s="2" t="s">
        <v>129</v>
      </c>
      <c r="B133" s="2" t="str">
        <f>"0001185D12"</f>
        <v>0001185D12</v>
      </c>
      <c r="C133" s="3">
        <v>37803</v>
      </c>
      <c r="D133" s="3">
        <v>38580</v>
      </c>
    </row>
    <row r="134" spans="1:4" s="1" customFormat="1" ht="12.75" customHeight="1" x14ac:dyDescent="0.2">
      <c r="A134" s="4" t="s">
        <v>130</v>
      </c>
      <c r="B134" s="4" t="str">
        <f>"000687F14C"</f>
        <v>000687F14C</v>
      </c>
      <c r="C134" s="5">
        <v>41177</v>
      </c>
      <c r="D134" s="4"/>
    </row>
    <row r="135" spans="1:4" s="1" customFormat="1" ht="12.75" customHeight="1" x14ac:dyDescent="0.2">
      <c r="A135" s="2" t="s">
        <v>131</v>
      </c>
      <c r="B135" s="2" t="str">
        <f>"0000F8FF88"</f>
        <v>0000F8FF88</v>
      </c>
      <c r="C135" s="3">
        <v>40000</v>
      </c>
      <c r="D135" s="2"/>
    </row>
    <row r="136" spans="1:4" s="1" customFormat="1" ht="12.75" customHeight="1" x14ac:dyDescent="0.2">
      <c r="A136" s="4" t="s">
        <v>132</v>
      </c>
      <c r="B136" s="4" t="str">
        <f>"0006881688"</f>
        <v>0006881688</v>
      </c>
      <c r="C136" s="5">
        <v>42724</v>
      </c>
      <c r="D136" s="5">
        <v>44923</v>
      </c>
    </row>
    <row r="137" spans="1:4" s="1" customFormat="1" ht="12.75" customHeight="1" x14ac:dyDescent="0.2">
      <c r="A137" s="2" t="s">
        <v>133</v>
      </c>
      <c r="B137" s="2" t="str">
        <f>"0000FBF9F6"</f>
        <v>0000FBF9F6</v>
      </c>
      <c r="C137" s="3">
        <v>37803</v>
      </c>
      <c r="D137" s="3">
        <v>39160</v>
      </c>
    </row>
    <row r="138" spans="1:4" s="1" customFormat="1" ht="12.75" customHeight="1" x14ac:dyDescent="0.2">
      <c r="A138" s="4" t="s">
        <v>133</v>
      </c>
      <c r="B138" s="4" t="str">
        <f>"0006935780"</f>
        <v>0006935780</v>
      </c>
      <c r="C138" s="5">
        <v>39161</v>
      </c>
      <c r="D138" s="4"/>
    </row>
    <row r="139" spans="1:4" s="1" customFormat="1" ht="12.75" customHeight="1" x14ac:dyDescent="0.2">
      <c r="A139" s="2" t="s">
        <v>134</v>
      </c>
      <c r="B139" s="2" t="str">
        <f>"0000FBEE01"</f>
        <v>0000FBEE01</v>
      </c>
      <c r="C139" s="3">
        <v>38195</v>
      </c>
      <c r="D139" s="3">
        <v>39307</v>
      </c>
    </row>
    <row r="140" spans="1:4" s="1" customFormat="1" ht="12.75" customHeight="1" x14ac:dyDescent="0.2">
      <c r="A140" s="4" t="s">
        <v>135</v>
      </c>
      <c r="B140" s="4" t="str">
        <f>"0000FBED8C"</f>
        <v>0000FBED8C</v>
      </c>
      <c r="C140" s="5">
        <v>37803</v>
      </c>
      <c r="D140" s="5">
        <v>38097</v>
      </c>
    </row>
    <row r="141" spans="1:4" s="1" customFormat="1" ht="12.75" customHeight="1" x14ac:dyDescent="0.2">
      <c r="A141" s="2" t="s">
        <v>136</v>
      </c>
      <c r="B141" s="2" t="str">
        <f>"0000F8EE0E"</f>
        <v>0000F8EE0E</v>
      </c>
      <c r="C141" s="3">
        <v>37803</v>
      </c>
      <c r="D141" s="3">
        <v>37929</v>
      </c>
    </row>
    <row r="142" spans="1:4" s="1" customFormat="1" ht="12.75" customHeight="1" x14ac:dyDescent="0.2">
      <c r="A142" s="4" t="s">
        <v>137</v>
      </c>
      <c r="B142" s="4" t="str">
        <f>"0000F8F48C"</f>
        <v>0000F8F48C</v>
      </c>
      <c r="C142" s="5">
        <v>37803</v>
      </c>
      <c r="D142" s="5">
        <v>43137</v>
      </c>
    </row>
    <row r="143" spans="1:4" s="1" customFormat="1" ht="12.75" customHeight="1" x14ac:dyDescent="0.2">
      <c r="A143" s="2" t="s">
        <v>138</v>
      </c>
      <c r="B143" s="2" t="str">
        <f>"000687EAA1"</f>
        <v>000687EAA1</v>
      </c>
      <c r="C143" s="3">
        <v>40420</v>
      </c>
      <c r="D143" s="3">
        <v>40708</v>
      </c>
    </row>
    <row r="144" spans="1:4" s="1" customFormat="1" ht="12.75" customHeight="1" x14ac:dyDescent="0.2">
      <c r="A144" s="4" t="s">
        <v>139</v>
      </c>
      <c r="B144" s="4" t="str">
        <f>"00000E2A95"</f>
        <v>00000E2A95</v>
      </c>
      <c r="C144" s="5">
        <v>40714</v>
      </c>
      <c r="D144" s="4"/>
    </row>
    <row r="145" spans="1:4" s="1" customFormat="1" ht="12.75" customHeight="1" x14ac:dyDescent="0.2">
      <c r="A145" s="2" t="s">
        <v>140</v>
      </c>
      <c r="B145" s="2" t="str">
        <f>"0000F8F5E5"</f>
        <v>0000F8F5E5</v>
      </c>
      <c r="C145" s="3">
        <v>38055</v>
      </c>
      <c r="D145" s="3">
        <v>38083</v>
      </c>
    </row>
    <row r="146" spans="1:4" s="1" customFormat="1" ht="12.75" customHeight="1" x14ac:dyDescent="0.2">
      <c r="A146" s="4" t="s">
        <v>141</v>
      </c>
      <c r="B146" s="4" t="str">
        <f>"0000F8F0AF"</f>
        <v>0000F8F0AF</v>
      </c>
      <c r="C146" s="5">
        <v>37803</v>
      </c>
      <c r="D146" s="5">
        <v>43879</v>
      </c>
    </row>
    <row r="147" spans="1:4" s="1" customFormat="1" ht="12.75" customHeight="1" x14ac:dyDescent="0.2">
      <c r="A147" s="2" t="s">
        <v>142</v>
      </c>
      <c r="B147" s="2" t="str">
        <f>"0000F8FA1D"</f>
        <v>0000F8FA1D</v>
      </c>
      <c r="C147" s="3">
        <v>38195</v>
      </c>
      <c r="D147" s="2"/>
    </row>
    <row r="148" spans="1:4" s="1" customFormat="1" ht="12.75" customHeight="1" x14ac:dyDescent="0.2">
      <c r="A148" s="4" t="s">
        <v>143</v>
      </c>
      <c r="B148" s="4" t="str">
        <f>"000693695F"</f>
        <v>000693695F</v>
      </c>
      <c r="C148" s="5">
        <v>38866</v>
      </c>
      <c r="D148" s="5">
        <v>42556</v>
      </c>
    </row>
    <row r="149" spans="1:4" s="1" customFormat="1" ht="12.75" customHeight="1" x14ac:dyDescent="0.2">
      <c r="A149" s="2" t="s">
        <v>144</v>
      </c>
      <c r="B149" s="2" t="str">
        <f>"0006882E9C"</f>
        <v>0006882E9C</v>
      </c>
      <c r="C149" s="3">
        <v>42038</v>
      </c>
      <c r="D149" s="2"/>
    </row>
    <row r="150" spans="1:4" s="1" customFormat="1" ht="12.75" customHeight="1" x14ac:dyDescent="0.2">
      <c r="A150" s="4" t="s">
        <v>145</v>
      </c>
      <c r="B150" s="4" t="str">
        <f>"000688397B"</f>
        <v>000688397B</v>
      </c>
      <c r="C150" s="5">
        <v>40560</v>
      </c>
      <c r="D150" s="4"/>
    </row>
    <row r="151" spans="1:4" s="1" customFormat="1" ht="12.75" customHeight="1" x14ac:dyDescent="0.2">
      <c r="A151" s="2" t="s">
        <v>146</v>
      </c>
      <c r="B151" s="2" t="str">
        <f>"0000FBEE47"</f>
        <v>0000FBEE47</v>
      </c>
      <c r="C151" s="3">
        <v>37804</v>
      </c>
      <c r="D151" s="2"/>
    </row>
    <row r="152" spans="1:4" s="1" customFormat="1" ht="12.75" customHeight="1" x14ac:dyDescent="0.2">
      <c r="A152" s="4" t="s">
        <v>147</v>
      </c>
      <c r="B152" s="4" t="str">
        <f>"0001A93733"</f>
        <v>0001A93733</v>
      </c>
      <c r="C152" s="5">
        <v>37803</v>
      </c>
      <c r="D152" s="5">
        <v>39265</v>
      </c>
    </row>
    <row r="153" spans="1:4" s="1" customFormat="1" ht="12.75" customHeight="1" x14ac:dyDescent="0.2">
      <c r="A153" s="2" t="s">
        <v>148</v>
      </c>
      <c r="B153" s="2" t="str">
        <f>"0000FBFD15"</f>
        <v>0000FBFD15</v>
      </c>
      <c r="C153" s="3">
        <v>38419</v>
      </c>
      <c r="D153" s="2"/>
    </row>
    <row r="154" spans="1:4" s="1" customFormat="1" ht="12.75" customHeight="1" x14ac:dyDescent="0.2">
      <c r="A154" s="4" t="s">
        <v>149</v>
      </c>
      <c r="B154" s="4" t="str">
        <f>"0000F8F5A8"</f>
        <v>0000F8F5A8</v>
      </c>
      <c r="C154" s="5">
        <v>38174</v>
      </c>
      <c r="D154" s="4"/>
    </row>
    <row r="155" spans="1:4" s="1" customFormat="1" ht="12.75" customHeight="1" x14ac:dyDescent="0.2">
      <c r="A155" s="2" t="s">
        <v>150</v>
      </c>
      <c r="B155" s="2" t="str">
        <f>"0000F8F42B"</f>
        <v>0000F8F42B</v>
      </c>
      <c r="C155" s="3">
        <v>37803</v>
      </c>
      <c r="D155" s="2"/>
    </row>
    <row r="156" spans="1:4" s="1" customFormat="1" ht="12.75" customHeight="1" x14ac:dyDescent="0.2">
      <c r="A156" s="4" t="s">
        <v>151</v>
      </c>
      <c r="B156" s="4" t="str">
        <f>"00011869FE"</f>
        <v>00011869FE</v>
      </c>
      <c r="C156" s="5">
        <v>44936</v>
      </c>
      <c r="D156" s="4"/>
    </row>
    <row r="157" spans="1:4" s="1" customFormat="1" ht="12.75" customHeight="1" x14ac:dyDescent="0.2">
      <c r="A157" s="2" t="s">
        <v>152</v>
      </c>
      <c r="B157" s="2" t="str">
        <f>"0000F8EB5B"</f>
        <v>0000F8EB5B</v>
      </c>
      <c r="C157" s="3">
        <v>41086</v>
      </c>
      <c r="D157" s="3">
        <v>43746</v>
      </c>
    </row>
    <row r="158" spans="1:4" s="1" customFormat="1" ht="12.75" customHeight="1" x14ac:dyDescent="0.2">
      <c r="A158" s="4" t="s">
        <v>153</v>
      </c>
      <c r="B158" s="4" t="str">
        <f>"0000F8F39E"</f>
        <v>0000F8F39E</v>
      </c>
      <c r="C158" s="5">
        <v>37803</v>
      </c>
      <c r="D158" s="4"/>
    </row>
    <row r="159" spans="1:4" s="1" customFormat="1" ht="12.75" customHeight="1" x14ac:dyDescent="0.2">
      <c r="A159" s="2" t="s">
        <v>154</v>
      </c>
      <c r="B159" s="2" t="str">
        <f>"0000F8FB0E"</f>
        <v>0000F8FB0E</v>
      </c>
      <c r="C159" s="3">
        <v>37803</v>
      </c>
      <c r="D159" s="2"/>
    </row>
    <row r="160" spans="1:4" s="1" customFormat="1" ht="12.75" customHeight="1" x14ac:dyDescent="0.2">
      <c r="A160" s="4" t="s">
        <v>155</v>
      </c>
      <c r="B160" s="4" t="str">
        <f>"0000FBFD9E"</f>
        <v>0000FBFD9E</v>
      </c>
      <c r="C160" s="5">
        <v>38377</v>
      </c>
      <c r="D160" s="4"/>
    </row>
    <row r="161" spans="1:4" s="1" customFormat="1" ht="12.75" customHeight="1" x14ac:dyDescent="0.2">
      <c r="A161" s="2" t="s">
        <v>156</v>
      </c>
      <c r="B161" s="2" t="str">
        <f>"0000F8F442"</f>
        <v>0000F8F442</v>
      </c>
      <c r="C161" s="3">
        <v>37803</v>
      </c>
      <c r="D161" s="3">
        <v>42234</v>
      </c>
    </row>
    <row r="162" spans="1:4" s="1" customFormat="1" ht="12.75" customHeight="1" x14ac:dyDescent="0.2">
      <c r="A162" s="4" t="s">
        <v>157</v>
      </c>
      <c r="B162" s="4" t="str">
        <f>"0000F8F2AC"</f>
        <v>0000F8F2AC</v>
      </c>
      <c r="C162" s="5">
        <v>37803</v>
      </c>
      <c r="D162" s="5">
        <v>41282</v>
      </c>
    </row>
    <row r="163" spans="1:4" s="1" customFormat="1" ht="12.75" customHeight="1" x14ac:dyDescent="0.2">
      <c r="A163" s="2" t="s">
        <v>158</v>
      </c>
      <c r="B163" s="2" t="str">
        <f>"0006881808"</f>
        <v>0006881808</v>
      </c>
      <c r="C163" s="3">
        <v>41457</v>
      </c>
      <c r="D163" s="2"/>
    </row>
    <row r="164" spans="1:4" s="1" customFormat="1" ht="12.75" customHeight="1" x14ac:dyDescent="0.2">
      <c r="A164" s="4" t="s">
        <v>159</v>
      </c>
      <c r="B164" s="4" t="str">
        <f>"0000F8F094"</f>
        <v>0000F8F094</v>
      </c>
      <c r="C164" s="5">
        <v>37803</v>
      </c>
      <c r="D164" s="5">
        <v>39811</v>
      </c>
    </row>
    <row r="165" spans="1:4" s="1" customFormat="1" ht="12.75" customHeight="1" x14ac:dyDescent="0.2">
      <c r="A165" s="2" t="s">
        <v>159</v>
      </c>
      <c r="B165" s="2" t="str">
        <f>"00005352CD"</f>
        <v>00005352CD</v>
      </c>
      <c r="C165" s="3">
        <v>39812</v>
      </c>
      <c r="D165" s="2"/>
    </row>
    <row r="166" spans="1:4" s="1" customFormat="1" ht="12.75" customHeight="1" x14ac:dyDescent="0.2">
      <c r="A166" s="4" t="s">
        <v>160</v>
      </c>
      <c r="B166" s="4" t="str">
        <f>"0000F8F863"</f>
        <v>0000F8F863</v>
      </c>
      <c r="C166" s="5">
        <v>37803</v>
      </c>
      <c r="D166" s="5">
        <v>41499</v>
      </c>
    </row>
    <row r="167" spans="1:4" s="1" customFormat="1" ht="12.75" customHeight="1" x14ac:dyDescent="0.2">
      <c r="A167" s="2" t="s">
        <v>161</v>
      </c>
      <c r="B167" s="2" t="str">
        <f>"0000FBED76"</f>
        <v>0000FBED76</v>
      </c>
      <c r="C167" s="3">
        <v>40708</v>
      </c>
      <c r="D167" s="2"/>
    </row>
    <row r="168" spans="1:4" s="1" customFormat="1" ht="12.75" customHeight="1" x14ac:dyDescent="0.2">
      <c r="A168" s="4" t="s">
        <v>162</v>
      </c>
      <c r="B168" s="4" t="str">
        <f>"0000F8EFBE"</f>
        <v>0000F8EFBE</v>
      </c>
      <c r="C168" s="5">
        <v>37803</v>
      </c>
      <c r="D168" s="5">
        <v>40469</v>
      </c>
    </row>
    <row r="169" spans="1:4" s="1" customFormat="1" ht="12.75" customHeight="1" x14ac:dyDescent="0.2">
      <c r="A169" s="2" t="s">
        <v>163</v>
      </c>
      <c r="B169" s="2" t="str">
        <f>"0000F8F575"</f>
        <v>0000F8F575</v>
      </c>
      <c r="C169" s="3">
        <v>37803</v>
      </c>
      <c r="D169" s="3">
        <v>38216</v>
      </c>
    </row>
    <row r="170" spans="1:4" s="1" customFormat="1" ht="12.75" customHeight="1" x14ac:dyDescent="0.2">
      <c r="A170" s="4" t="s">
        <v>164</v>
      </c>
      <c r="B170" s="4" t="str">
        <f>"00011861B2"</f>
        <v>00011861B2</v>
      </c>
      <c r="C170" s="5">
        <v>38209</v>
      </c>
      <c r="D170" s="4"/>
    </row>
    <row r="171" spans="1:4" s="1" customFormat="1" ht="12.75" customHeight="1" x14ac:dyDescent="0.2">
      <c r="A171" s="2" t="s">
        <v>165</v>
      </c>
      <c r="B171" s="2" t="str">
        <f>"0000F8F9FF"</f>
        <v>0000F8F9FF</v>
      </c>
      <c r="C171" s="3">
        <v>39566</v>
      </c>
      <c r="D171" s="3">
        <v>44509</v>
      </c>
    </row>
    <row r="172" spans="1:4" s="1" customFormat="1" ht="12.75" customHeight="1" x14ac:dyDescent="0.2">
      <c r="A172" s="4" t="s">
        <v>165</v>
      </c>
      <c r="B172" s="4" t="str">
        <f>"0000F8F9FF"</f>
        <v>0000F8F9FF</v>
      </c>
      <c r="C172" s="5">
        <v>39566</v>
      </c>
      <c r="D172" s="5">
        <v>44509</v>
      </c>
    </row>
    <row r="173" spans="1:4" s="1" customFormat="1" ht="12.75" customHeight="1" x14ac:dyDescent="0.2">
      <c r="A173" s="2" t="s">
        <v>166</v>
      </c>
      <c r="B173" s="2" t="str">
        <f>"00008BF9D1"</f>
        <v>00008BF9D1</v>
      </c>
      <c r="C173" s="3">
        <v>39538</v>
      </c>
      <c r="D173" s="3">
        <v>42185</v>
      </c>
    </row>
    <row r="174" spans="1:4" s="1" customFormat="1" ht="12.75" customHeight="1" x14ac:dyDescent="0.2">
      <c r="A174" s="4" t="s">
        <v>166</v>
      </c>
      <c r="B174" s="4" t="str">
        <f>"0000FBEFC3"</f>
        <v>0000FBEFC3</v>
      </c>
      <c r="C174" s="5">
        <v>37803</v>
      </c>
      <c r="D174" s="5">
        <v>38019</v>
      </c>
    </row>
    <row r="175" spans="1:4" s="1" customFormat="1" ht="12.75" customHeight="1" x14ac:dyDescent="0.2">
      <c r="A175" s="2" t="s">
        <v>166</v>
      </c>
      <c r="B175" s="2" t="str">
        <f>"0000FBF76C"</f>
        <v>0000FBF76C</v>
      </c>
      <c r="C175" s="3">
        <v>38020</v>
      </c>
      <c r="D175" s="3">
        <v>39537</v>
      </c>
    </row>
    <row r="176" spans="1:4" s="1" customFormat="1" ht="12.75" customHeight="1" x14ac:dyDescent="0.2">
      <c r="A176" s="4" t="s">
        <v>167</v>
      </c>
      <c r="B176" s="4" t="str">
        <f>"000688389F"</f>
        <v>000688389F</v>
      </c>
      <c r="C176" s="5">
        <v>39356</v>
      </c>
      <c r="D176" s="4"/>
    </row>
    <row r="177" spans="1:4" s="1" customFormat="1" ht="12.75" customHeight="1" x14ac:dyDescent="0.2">
      <c r="A177" s="2" t="s">
        <v>168</v>
      </c>
      <c r="B177" s="2" t="str">
        <f>"0001A93795"</f>
        <v>0001A93795</v>
      </c>
      <c r="C177" s="3">
        <v>37803</v>
      </c>
      <c r="D177" s="3">
        <v>43921</v>
      </c>
    </row>
    <row r="178" spans="1:4" s="1" customFormat="1" ht="12.75" customHeight="1" x14ac:dyDescent="0.2">
      <c r="A178" s="4" t="s">
        <v>169</v>
      </c>
      <c r="B178" s="4" t="str">
        <f>"0000F8EF8A"</f>
        <v>0000F8EF8A</v>
      </c>
      <c r="C178" s="5">
        <v>37803</v>
      </c>
      <c r="D178" s="5">
        <v>39832</v>
      </c>
    </row>
    <row r="179" spans="1:4" s="1" customFormat="1" ht="12.75" customHeight="1" x14ac:dyDescent="0.2">
      <c r="A179" s="2" t="s">
        <v>170</v>
      </c>
      <c r="B179" s="2" t="str">
        <f>"0000FB666F"</f>
        <v>0000FB666F</v>
      </c>
      <c r="C179" s="3">
        <v>37803</v>
      </c>
      <c r="D179" s="3">
        <v>41205</v>
      </c>
    </row>
    <row r="180" spans="1:4" s="1" customFormat="1" ht="12.75" customHeight="1" x14ac:dyDescent="0.2">
      <c r="A180" s="4" t="s">
        <v>171</v>
      </c>
      <c r="B180" s="4" t="str">
        <f>"0000F8EEC8"</f>
        <v>0000F8EEC8</v>
      </c>
      <c r="C180" s="5">
        <v>37803</v>
      </c>
      <c r="D180" s="4"/>
    </row>
    <row r="181" spans="1:4" s="1" customFormat="1" ht="12.75" customHeight="1" x14ac:dyDescent="0.2">
      <c r="A181" s="2" t="s">
        <v>172</v>
      </c>
      <c r="B181" s="2" t="str">
        <f>"0000FBE7FA"</f>
        <v>0000FBE7FA</v>
      </c>
      <c r="C181" s="3">
        <v>37803</v>
      </c>
      <c r="D181" s="3">
        <v>38279</v>
      </c>
    </row>
    <row r="182" spans="1:4" s="1" customFormat="1" ht="12.75" customHeight="1" x14ac:dyDescent="0.2">
      <c r="A182" s="4" t="s">
        <v>173</v>
      </c>
      <c r="B182" s="4" t="str">
        <f>"0000F8F3EA"</f>
        <v>0000F8F3EA</v>
      </c>
      <c r="C182" s="5">
        <v>37803</v>
      </c>
      <c r="D182" s="4"/>
    </row>
    <row r="183" spans="1:4" s="1" customFormat="1" ht="12.75" customHeight="1" x14ac:dyDescent="0.2">
      <c r="A183" s="2" t="s">
        <v>174</v>
      </c>
      <c r="B183" s="2" t="str">
        <f>"000054C231"</f>
        <v>000054C231</v>
      </c>
      <c r="C183" s="3">
        <v>39622</v>
      </c>
      <c r="D183" s="3">
        <v>44621</v>
      </c>
    </row>
    <row r="184" spans="1:4" s="1" customFormat="1" ht="12.75" customHeight="1" x14ac:dyDescent="0.2">
      <c r="A184" s="4" t="s">
        <v>175</v>
      </c>
      <c r="B184" s="4" t="str">
        <f>"000196936B"</f>
        <v>000196936B</v>
      </c>
      <c r="C184" s="5">
        <v>37803</v>
      </c>
      <c r="D184" s="4"/>
    </row>
    <row r="185" spans="1:4" s="1" customFormat="1" ht="12.75" customHeight="1" x14ac:dyDescent="0.2">
      <c r="A185" s="2" t="s">
        <v>176</v>
      </c>
      <c r="B185" s="2" t="str">
        <f>"0000F8F3F5"</f>
        <v>0000F8F3F5</v>
      </c>
      <c r="C185" s="3">
        <v>37803</v>
      </c>
      <c r="D185" s="3">
        <v>44257</v>
      </c>
    </row>
    <row r="186" spans="1:4" s="1" customFormat="1" ht="12.75" customHeight="1" x14ac:dyDescent="0.2">
      <c r="A186" s="4" t="s">
        <v>177</v>
      </c>
      <c r="B186" s="4" t="str">
        <f>"0000F8E982"</f>
        <v>0000F8E982</v>
      </c>
      <c r="C186" s="5">
        <v>37803</v>
      </c>
      <c r="D186" s="5">
        <v>39300</v>
      </c>
    </row>
    <row r="187" spans="1:4" s="1" customFormat="1" ht="12.75" customHeight="1" x14ac:dyDescent="0.2">
      <c r="A187" s="2" t="s">
        <v>178</v>
      </c>
      <c r="B187" s="2" t="str">
        <f>"00005453AB"</f>
        <v>00005453AB</v>
      </c>
      <c r="C187" s="3">
        <v>44523</v>
      </c>
      <c r="D187" s="2"/>
    </row>
    <row r="188" spans="1:4" s="1" customFormat="1" ht="12.75" customHeight="1" x14ac:dyDescent="0.2">
      <c r="A188" s="4" t="s">
        <v>179</v>
      </c>
      <c r="B188" s="4" t="str">
        <f>"0000FBF7D7"</f>
        <v>0000FBF7D7</v>
      </c>
      <c r="C188" s="5">
        <v>41716</v>
      </c>
      <c r="D188" s="5">
        <v>43130</v>
      </c>
    </row>
    <row r="189" spans="1:4" s="1" customFormat="1" ht="12.75" customHeight="1" x14ac:dyDescent="0.2">
      <c r="A189" s="2" t="s">
        <v>179</v>
      </c>
      <c r="B189" s="2" t="str">
        <f>"0000FBEE47"</f>
        <v>0000FBEE47</v>
      </c>
      <c r="C189" s="3">
        <v>37803</v>
      </c>
      <c r="D189" s="3">
        <v>37803</v>
      </c>
    </row>
    <row r="190" spans="1:4" s="1" customFormat="1" ht="12.75" customHeight="1" x14ac:dyDescent="0.2">
      <c r="A190" s="4" t="s">
        <v>180</v>
      </c>
      <c r="B190" s="4" t="str">
        <f>"0000671236"</f>
        <v>0000671236</v>
      </c>
      <c r="C190" s="5">
        <v>40085</v>
      </c>
      <c r="D190" s="4"/>
    </row>
    <row r="191" spans="1:4" s="1" customFormat="1" ht="12.75" customHeight="1" x14ac:dyDescent="0.2">
      <c r="A191" s="2" t="s">
        <v>180</v>
      </c>
      <c r="B191" s="2" t="str">
        <f>"0000FBED80"</f>
        <v>0000FBED80</v>
      </c>
      <c r="C191" s="3">
        <v>37803</v>
      </c>
      <c r="D191" s="3">
        <v>40084</v>
      </c>
    </row>
    <row r="192" spans="1:4" s="1" customFormat="1" ht="12.75" customHeight="1" x14ac:dyDescent="0.2">
      <c r="A192" s="4" t="s">
        <v>181</v>
      </c>
      <c r="B192" s="4" t="str">
        <f>"0000F8EE3C"</f>
        <v>0000F8EE3C</v>
      </c>
      <c r="C192" s="5">
        <v>38006</v>
      </c>
      <c r="D192" s="5">
        <v>43256</v>
      </c>
    </row>
    <row r="193" spans="1:4" s="1" customFormat="1" ht="12.75" customHeight="1" x14ac:dyDescent="0.2">
      <c r="A193" s="2" t="s">
        <v>182</v>
      </c>
      <c r="B193" s="2" t="str">
        <f>"0000F8EE8F"</f>
        <v>0000F8EE8F</v>
      </c>
      <c r="C193" s="3">
        <v>37803</v>
      </c>
      <c r="D193" s="3">
        <v>37999</v>
      </c>
    </row>
    <row r="194" spans="1:4" s="1" customFormat="1" ht="12.75" customHeight="1" x14ac:dyDescent="0.2">
      <c r="A194" s="4" t="s">
        <v>183</v>
      </c>
      <c r="B194" s="4" t="str">
        <f>"000688255F"</f>
        <v>000688255F</v>
      </c>
      <c r="C194" s="5">
        <v>41961</v>
      </c>
      <c r="D194" s="5">
        <v>43550</v>
      </c>
    </row>
    <row r="195" spans="1:4" s="1" customFormat="1" ht="12.75" customHeight="1" x14ac:dyDescent="0.2">
      <c r="A195" s="2" t="s">
        <v>184</v>
      </c>
      <c r="B195" s="2" t="str">
        <f>"000687EA28"</f>
        <v>000687EA28</v>
      </c>
      <c r="C195" s="3">
        <v>41996</v>
      </c>
      <c r="D195" s="2"/>
    </row>
    <row r="196" spans="1:4" s="1" customFormat="1" ht="12.75" customHeight="1" x14ac:dyDescent="0.2">
      <c r="A196" s="4" t="s">
        <v>185</v>
      </c>
      <c r="B196" s="4" t="str">
        <f>"0001186D5B"</f>
        <v>0001186D5B</v>
      </c>
      <c r="C196" s="5">
        <v>38132</v>
      </c>
      <c r="D196" s="4"/>
    </row>
    <row r="197" spans="1:4" s="1" customFormat="1" ht="12.75" customHeight="1" x14ac:dyDescent="0.2">
      <c r="A197" s="2" t="s">
        <v>186</v>
      </c>
      <c r="B197" s="2" t="str">
        <f>"0000F8FFDE"</f>
        <v>0000F8FFDE</v>
      </c>
      <c r="C197" s="3">
        <v>43585</v>
      </c>
      <c r="D197" s="2"/>
    </row>
    <row r="198" spans="1:4" s="1" customFormat="1" ht="12.75" customHeight="1" x14ac:dyDescent="0.2">
      <c r="A198" s="4" t="s">
        <v>187</v>
      </c>
      <c r="B198" s="4" t="str">
        <f>"0000F8EBF1"</f>
        <v>0000F8EBF1</v>
      </c>
      <c r="C198" s="5">
        <v>37803</v>
      </c>
      <c r="D198" s="5">
        <v>43179</v>
      </c>
    </row>
    <row r="199" spans="1:4" s="1" customFormat="1" ht="12.75" customHeight="1" x14ac:dyDescent="0.2">
      <c r="A199" s="2" t="s">
        <v>188</v>
      </c>
      <c r="B199" s="2" t="str">
        <f>"000052EB04"</f>
        <v>000052EB04</v>
      </c>
      <c r="C199" s="3">
        <v>41674</v>
      </c>
      <c r="D199" s="2"/>
    </row>
    <row r="200" spans="1:4" s="1" customFormat="1" ht="12.75" customHeight="1" x14ac:dyDescent="0.2">
      <c r="A200" s="4" t="s">
        <v>189</v>
      </c>
      <c r="B200" s="4" t="str">
        <f>"0000F8F5E5"</f>
        <v>0000F8F5E5</v>
      </c>
      <c r="C200" s="5">
        <v>37803</v>
      </c>
      <c r="D200" s="5">
        <v>38048</v>
      </c>
    </row>
    <row r="201" spans="1:4" s="1" customFormat="1" ht="12.75" customHeight="1" x14ac:dyDescent="0.2">
      <c r="A201" s="2" t="s">
        <v>190</v>
      </c>
      <c r="B201" s="2" t="str">
        <f>"0000F8FD26"</f>
        <v>0000F8FD26</v>
      </c>
      <c r="C201" s="3">
        <v>37803</v>
      </c>
      <c r="D201" s="2"/>
    </row>
    <row r="202" spans="1:4" s="1" customFormat="1" ht="12.75" customHeight="1" x14ac:dyDescent="0.2">
      <c r="A202" s="4" t="s">
        <v>191</v>
      </c>
      <c r="B202" s="4" t="str">
        <f>"0000FB5BD7"</f>
        <v>0000FB5BD7</v>
      </c>
      <c r="C202" s="5">
        <v>37803</v>
      </c>
      <c r="D202" s="5">
        <v>41989</v>
      </c>
    </row>
    <row r="203" spans="1:4" s="1" customFormat="1" ht="12.75" customHeight="1" x14ac:dyDescent="0.2">
      <c r="A203" s="2" t="s">
        <v>192</v>
      </c>
      <c r="B203" s="2" t="str">
        <f>"0000F8F024"</f>
        <v>0000F8F024</v>
      </c>
      <c r="C203" s="3">
        <v>37803</v>
      </c>
      <c r="D203" s="2"/>
    </row>
    <row r="204" spans="1:4" s="1" customFormat="1" ht="12.75" customHeight="1" x14ac:dyDescent="0.2">
      <c r="A204" s="4" t="s">
        <v>193</v>
      </c>
      <c r="B204" s="4" t="str">
        <f>"0000F8FC5A"</f>
        <v>0000F8FC5A</v>
      </c>
      <c r="C204" s="5">
        <v>37803</v>
      </c>
      <c r="D204" s="5">
        <v>43970</v>
      </c>
    </row>
    <row r="205" spans="1:4" s="1" customFormat="1" ht="12.75" customHeight="1" x14ac:dyDescent="0.2">
      <c r="A205" s="2" t="s">
        <v>194</v>
      </c>
      <c r="B205" s="2" t="str">
        <f>"0006881C04"</f>
        <v>0006881C04</v>
      </c>
      <c r="C205" s="3">
        <v>42332</v>
      </c>
      <c r="D205" s="3">
        <v>43243</v>
      </c>
    </row>
    <row r="206" spans="1:4" s="1" customFormat="1" ht="12.75" customHeight="1" x14ac:dyDescent="0.2">
      <c r="A206" s="4" t="s">
        <v>195</v>
      </c>
      <c r="B206" s="4" t="str">
        <f>"0000F8EBB9"</f>
        <v>0000F8EBB9</v>
      </c>
      <c r="C206" s="5">
        <v>37908</v>
      </c>
      <c r="D206" s="4"/>
    </row>
    <row r="207" spans="1:4" s="1" customFormat="1" ht="12.75" customHeight="1" x14ac:dyDescent="0.2">
      <c r="A207" s="2" t="s">
        <v>196</v>
      </c>
      <c r="B207" s="2" t="str">
        <f>"0001186555"</f>
        <v>0001186555</v>
      </c>
      <c r="C207" s="3">
        <v>37824</v>
      </c>
      <c r="D207" s="3">
        <v>37873</v>
      </c>
    </row>
    <row r="208" spans="1:4" s="1" customFormat="1" ht="12.75" customHeight="1" x14ac:dyDescent="0.2">
      <c r="A208" s="4" t="s">
        <v>197</v>
      </c>
      <c r="B208" s="4" t="str">
        <f>"0000F8F5BE"</f>
        <v>0000F8F5BE</v>
      </c>
      <c r="C208" s="5">
        <v>37803</v>
      </c>
      <c r="D208" s="5">
        <v>43368</v>
      </c>
    </row>
    <row r="209" spans="1:4" s="1" customFormat="1" ht="12.75" customHeight="1" x14ac:dyDescent="0.2">
      <c r="A209" s="2" t="s">
        <v>198</v>
      </c>
      <c r="B209" s="2" t="str">
        <f>"00003080FB"</f>
        <v>00003080FB</v>
      </c>
      <c r="C209" s="3">
        <v>43368</v>
      </c>
      <c r="D209" s="3">
        <v>43669</v>
      </c>
    </row>
    <row r="210" spans="1:4" s="1" customFormat="1" ht="12.75" customHeight="1" x14ac:dyDescent="0.2">
      <c r="A210" s="4" t="s">
        <v>199</v>
      </c>
      <c r="B210" s="4" t="str">
        <f>"0001A930DE"</f>
        <v>0001A930DE</v>
      </c>
      <c r="C210" s="5">
        <v>37803</v>
      </c>
      <c r="D210" s="4"/>
    </row>
    <row r="211" spans="1:4" s="1" customFormat="1" ht="12.75" customHeight="1" x14ac:dyDescent="0.2">
      <c r="A211" s="2" t="s">
        <v>200</v>
      </c>
      <c r="B211" s="2" t="str">
        <f>"0000F8F44A"</f>
        <v>0000F8F44A</v>
      </c>
      <c r="C211" s="3">
        <v>41276</v>
      </c>
      <c r="D211" s="2"/>
    </row>
    <row r="212" spans="1:4" s="1" customFormat="1" ht="12.75" customHeight="1" x14ac:dyDescent="0.2">
      <c r="A212" s="4" t="s">
        <v>201</v>
      </c>
      <c r="B212" s="4" t="str">
        <f>"000688374E"</f>
        <v>000688374E</v>
      </c>
      <c r="C212" s="5">
        <v>40343</v>
      </c>
      <c r="D212" s="4"/>
    </row>
    <row r="213" spans="1:4" s="1" customFormat="1" ht="12.75" customHeight="1" x14ac:dyDescent="0.2">
      <c r="A213" s="2" t="s">
        <v>202</v>
      </c>
      <c r="B213" s="2" t="str">
        <f>"0000F8F585"</f>
        <v>0000F8F585</v>
      </c>
      <c r="C213" s="3">
        <v>37804</v>
      </c>
      <c r="D213" s="3">
        <v>40343</v>
      </c>
    </row>
    <row r="214" spans="1:4" s="1" customFormat="1" ht="12.75" customHeight="1" x14ac:dyDescent="0.2">
      <c r="A214" s="4" t="s">
        <v>203</v>
      </c>
      <c r="B214" s="4" t="str">
        <f>"0000F8FA11"</f>
        <v>0000F8FA11</v>
      </c>
      <c r="C214" s="5">
        <v>37803</v>
      </c>
      <c r="D214" s="5">
        <v>38377</v>
      </c>
    </row>
    <row r="215" spans="1:4" s="1" customFormat="1" ht="12.75" customHeight="1" x14ac:dyDescent="0.2">
      <c r="A215" s="2" t="s">
        <v>204</v>
      </c>
      <c r="B215" s="2" t="str">
        <f>"0000F8F3A8"</f>
        <v>0000F8F3A8</v>
      </c>
      <c r="C215" s="3">
        <v>37803</v>
      </c>
      <c r="D215" s="3">
        <v>42549</v>
      </c>
    </row>
    <row r="216" spans="1:4" s="1" customFormat="1" ht="12.75" customHeight="1" x14ac:dyDescent="0.2">
      <c r="A216" s="4" t="s">
        <v>205</v>
      </c>
      <c r="B216" s="4" t="str">
        <f>"0000FBFA01"</f>
        <v>0000FBFA01</v>
      </c>
      <c r="C216" s="5">
        <v>42549</v>
      </c>
      <c r="D216" s="4"/>
    </row>
    <row r="217" spans="1:4" s="1" customFormat="1" ht="12.75" customHeight="1" x14ac:dyDescent="0.2">
      <c r="A217" s="2" t="s">
        <v>206</v>
      </c>
      <c r="B217" s="2" t="str">
        <f>"0000FB64A1"</f>
        <v>0000FB64A1</v>
      </c>
      <c r="C217" s="3">
        <v>37803</v>
      </c>
      <c r="D217" s="3">
        <v>39671</v>
      </c>
    </row>
    <row r="218" spans="1:4" s="1" customFormat="1" ht="12.75" customHeight="1" x14ac:dyDescent="0.2">
      <c r="A218" s="4" t="s">
        <v>207</v>
      </c>
      <c r="B218" s="4" t="str">
        <f>"0000F8F05B"</f>
        <v>0000F8F05B</v>
      </c>
      <c r="C218" s="5">
        <v>41933</v>
      </c>
      <c r="D218" s="5">
        <v>43158</v>
      </c>
    </row>
    <row r="219" spans="1:4" s="1" customFormat="1" ht="12.75" customHeight="1" x14ac:dyDescent="0.2">
      <c r="A219" s="2" t="s">
        <v>208</v>
      </c>
      <c r="B219" s="2" t="str">
        <f>"0000B5EA99"</f>
        <v>0000B5EA99</v>
      </c>
      <c r="C219" s="3">
        <v>39811</v>
      </c>
      <c r="D219" s="3">
        <v>41933</v>
      </c>
    </row>
    <row r="220" spans="1:4" s="1" customFormat="1" ht="12.75" customHeight="1" x14ac:dyDescent="0.2">
      <c r="A220" s="4" t="s">
        <v>209</v>
      </c>
      <c r="B220" s="4" t="str">
        <f>"0000F8FB30"</f>
        <v>0000F8FB30</v>
      </c>
      <c r="C220" s="5">
        <v>37803</v>
      </c>
      <c r="D220" s="4"/>
    </row>
    <row r="221" spans="1:4" s="1" customFormat="1" ht="12.75" customHeight="1" x14ac:dyDescent="0.2">
      <c r="A221" s="2" t="s">
        <v>210</v>
      </c>
      <c r="B221" s="2" t="str">
        <f>"0000FBEAA6"</f>
        <v>0000FBEAA6</v>
      </c>
      <c r="C221" s="3">
        <v>37992</v>
      </c>
      <c r="D221" s="2"/>
    </row>
    <row r="222" spans="1:4" s="1" customFormat="1" ht="12.75" customHeight="1" x14ac:dyDescent="0.2">
      <c r="A222" s="4" t="s">
        <v>211</v>
      </c>
      <c r="B222" s="4" t="str">
        <f>"0001969D41"</f>
        <v>0001969D41</v>
      </c>
      <c r="C222" s="5">
        <v>37803</v>
      </c>
      <c r="D222" s="4"/>
    </row>
    <row r="223" spans="1:4" s="1" customFormat="1" ht="12.75" customHeight="1" x14ac:dyDescent="0.2">
      <c r="A223" s="2" t="s">
        <v>212</v>
      </c>
      <c r="B223" s="2" t="str">
        <f>"0000A4D38C"</f>
        <v>0000A4D38C</v>
      </c>
      <c r="C223" s="3">
        <v>39797</v>
      </c>
      <c r="D223" s="2"/>
    </row>
    <row r="224" spans="1:4" s="1" customFormat="1" ht="12.75" customHeight="1" x14ac:dyDescent="0.2">
      <c r="A224" s="4" t="s">
        <v>213</v>
      </c>
      <c r="B224" s="4" t="str">
        <f>"0000F8F68E"</f>
        <v>0000F8F68E</v>
      </c>
      <c r="C224" s="5">
        <v>37803</v>
      </c>
      <c r="D224" s="4"/>
    </row>
    <row r="225" spans="1:4" s="1" customFormat="1" ht="12.75" customHeight="1" x14ac:dyDescent="0.2">
      <c r="A225" s="2" t="s">
        <v>214</v>
      </c>
      <c r="B225" s="2" t="str">
        <f>"0000FBF8FF"</f>
        <v>0000FBF8FF</v>
      </c>
      <c r="C225" s="3">
        <v>37803</v>
      </c>
      <c r="D225" s="2"/>
    </row>
    <row r="226" spans="1:4" s="1" customFormat="1" ht="12.75" customHeight="1" x14ac:dyDescent="0.2">
      <c r="A226" s="4" t="s">
        <v>215</v>
      </c>
      <c r="B226" s="4" t="str">
        <f>"00011869FE"</f>
        <v>00011869FE</v>
      </c>
      <c r="C226" s="5">
        <v>37803</v>
      </c>
      <c r="D226" s="5">
        <v>37929</v>
      </c>
    </row>
    <row r="227" spans="1:4" s="1" customFormat="1" ht="12.75" customHeight="1" x14ac:dyDescent="0.2">
      <c r="A227" s="2" t="s">
        <v>215</v>
      </c>
      <c r="B227" s="2" t="str">
        <f>"0000FBFE5F"</f>
        <v>0000FBFE5F</v>
      </c>
      <c r="C227" s="3">
        <v>38908</v>
      </c>
      <c r="D227" s="2"/>
    </row>
    <row r="228" spans="1:4" s="1" customFormat="1" ht="12.75" customHeight="1" x14ac:dyDescent="0.2">
      <c r="A228" s="4" t="s">
        <v>216</v>
      </c>
      <c r="B228" s="4" t="str">
        <f>"0000FBE90F"</f>
        <v>0000FBE90F</v>
      </c>
      <c r="C228" s="5">
        <v>37803</v>
      </c>
      <c r="D228" s="5">
        <v>42773</v>
      </c>
    </row>
    <row r="229" spans="1:4" s="1" customFormat="1" ht="12.75" customHeight="1" x14ac:dyDescent="0.2">
      <c r="A229" s="2" t="s">
        <v>217</v>
      </c>
      <c r="B229" s="2" t="str">
        <f>"0000F8F479"</f>
        <v>0000F8F479</v>
      </c>
      <c r="C229" s="3">
        <v>43333</v>
      </c>
      <c r="D229" s="3">
        <v>43865</v>
      </c>
    </row>
    <row r="230" spans="1:4" s="1" customFormat="1" ht="12.75" customHeight="1" x14ac:dyDescent="0.2">
      <c r="A230" s="4" t="s">
        <v>218</v>
      </c>
      <c r="B230" s="4" t="str">
        <f>"0000FBF36A"</f>
        <v>0000FBF36A</v>
      </c>
      <c r="C230" s="5">
        <v>38272</v>
      </c>
      <c r="D230" s="5">
        <v>39419</v>
      </c>
    </row>
    <row r="231" spans="1:4" s="1" customFormat="1" ht="12.75" customHeight="1" x14ac:dyDescent="0.2">
      <c r="A231" s="2" t="s">
        <v>219</v>
      </c>
      <c r="B231" s="2" t="str">
        <f>"0000FBF515"</f>
        <v>0000FBF515</v>
      </c>
      <c r="C231" s="3">
        <v>39769</v>
      </c>
      <c r="D231" s="2"/>
    </row>
    <row r="232" spans="1:4" s="1" customFormat="1" ht="12.75" customHeight="1" x14ac:dyDescent="0.2">
      <c r="A232" s="4" t="s">
        <v>220</v>
      </c>
      <c r="B232" s="4" t="str">
        <f>"0001186133"</f>
        <v>0001186133</v>
      </c>
      <c r="C232" s="5">
        <v>37803</v>
      </c>
      <c r="D232" s="5">
        <v>43130</v>
      </c>
    </row>
    <row r="233" spans="1:4" s="1" customFormat="1" ht="12.75" customHeight="1" x14ac:dyDescent="0.2">
      <c r="A233" s="2" t="s">
        <v>221</v>
      </c>
      <c r="B233" s="2" t="str">
        <f>"0006936096"</f>
        <v>0006936096</v>
      </c>
      <c r="C233" s="3">
        <v>39006</v>
      </c>
      <c r="D233" s="3">
        <v>44236</v>
      </c>
    </row>
    <row r="234" spans="1:4" s="1" customFormat="1" ht="12.75" customHeight="1" x14ac:dyDescent="0.2">
      <c r="A234" s="4" t="s">
        <v>222</v>
      </c>
      <c r="B234" s="4" t="str">
        <f>"0000FB5CF8"</f>
        <v>0000FB5CF8</v>
      </c>
      <c r="C234" s="5">
        <v>38140</v>
      </c>
      <c r="D234" s="4"/>
    </row>
    <row r="235" spans="1:4" s="1" customFormat="1" ht="12.75" customHeight="1" x14ac:dyDescent="0.2">
      <c r="A235" s="2" t="s">
        <v>223</v>
      </c>
      <c r="B235" s="2" t="str">
        <f>"0000FBF1BD"</f>
        <v>0000FBF1BD</v>
      </c>
      <c r="C235" s="3">
        <v>37803</v>
      </c>
      <c r="D235" s="2"/>
    </row>
    <row r="236" spans="1:4" s="1" customFormat="1" ht="12.75" customHeight="1" x14ac:dyDescent="0.2">
      <c r="A236" s="4" t="s">
        <v>224</v>
      </c>
      <c r="B236" s="4" t="str">
        <f>"00011869F4"</f>
        <v>00011869F4</v>
      </c>
      <c r="C236" s="5">
        <v>37803</v>
      </c>
      <c r="D236" s="5">
        <v>38160</v>
      </c>
    </row>
    <row r="237" spans="1:4" s="1" customFormat="1" ht="12.75" customHeight="1" x14ac:dyDescent="0.2">
      <c r="A237" s="2" t="s">
        <v>225</v>
      </c>
      <c r="B237" s="2" t="str">
        <f>"0000F941EF"</f>
        <v>0000F941EF</v>
      </c>
      <c r="C237" s="3">
        <v>37977</v>
      </c>
      <c r="D237" s="2"/>
    </row>
    <row r="238" spans="1:4" s="1" customFormat="1" ht="12.75" customHeight="1" x14ac:dyDescent="0.2">
      <c r="A238" s="4" t="s">
        <v>226</v>
      </c>
      <c r="B238" s="4" t="str">
        <f>"0000FBE968"</f>
        <v>0000FBE968</v>
      </c>
      <c r="C238" s="5">
        <v>37803</v>
      </c>
      <c r="D238" s="5">
        <v>38202</v>
      </c>
    </row>
    <row r="239" spans="1:4" s="1" customFormat="1" ht="12.75" customHeight="1" x14ac:dyDescent="0.2">
      <c r="A239" s="2" t="s">
        <v>227</v>
      </c>
      <c r="B239" s="2" t="str">
        <f>"0000F8FABC"</f>
        <v>0000F8FABC</v>
      </c>
      <c r="C239" s="3">
        <v>38349</v>
      </c>
      <c r="D239" s="3">
        <v>39972</v>
      </c>
    </row>
    <row r="240" spans="1:4" s="1" customFormat="1" ht="12.75" customHeight="1" x14ac:dyDescent="0.2">
      <c r="A240" s="4" t="s">
        <v>228</v>
      </c>
      <c r="B240" s="4" t="str">
        <f>"0006881293"</f>
        <v>0006881293</v>
      </c>
      <c r="C240" s="5">
        <v>40364</v>
      </c>
      <c r="D240" s="4"/>
    </row>
    <row r="241" spans="1:4" s="1" customFormat="1" ht="12.75" customHeight="1" x14ac:dyDescent="0.2">
      <c r="A241" s="2" t="s">
        <v>229</v>
      </c>
      <c r="B241" s="2" t="str">
        <f>"000688186B"</f>
        <v>000688186B</v>
      </c>
      <c r="C241" s="3">
        <v>42815</v>
      </c>
      <c r="D241" s="3">
        <v>42948</v>
      </c>
    </row>
    <row r="242" spans="1:4" s="1" customFormat="1" ht="12.75" customHeight="1" x14ac:dyDescent="0.2">
      <c r="A242" s="4" t="s">
        <v>230</v>
      </c>
      <c r="B242" s="4" t="str">
        <f>"0000F8E98C"</f>
        <v>0000F8E98C</v>
      </c>
      <c r="C242" s="5">
        <v>37803</v>
      </c>
      <c r="D242" s="5">
        <v>38286</v>
      </c>
    </row>
    <row r="243" spans="1:4" s="1" customFormat="1" ht="12.75" customHeight="1" x14ac:dyDescent="0.2">
      <c r="A243" s="2" t="s">
        <v>231</v>
      </c>
      <c r="B243" s="2" t="str">
        <f>"0000F8EF28"</f>
        <v>0000F8EF28</v>
      </c>
      <c r="C243" s="3">
        <v>43858</v>
      </c>
      <c r="D243" s="2"/>
    </row>
    <row r="244" spans="1:4" s="1" customFormat="1" ht="12.75" customHeight="1" x14ac:dyDescent="0.2">
      <c r="A244" s="4" t="s">
        <v>232</v>
      </c>
      <c r="B244" s="4" t="str">
        <f>"0000F8EF2F"</f>
        <v>0000F8EF2F</v>
      </c>
      <c r="C244" s="5">
        <v>37803</v>
      </c>
      <c r="D244" s="4"/>
    </row>
    <row r="245" spans="1:4" s="1" customFormat="1" ht="12.75" customHeight="1" x14ac:dyDescent="0.2">
      <c r="A245" s="2" t="s">
        <v>233</v>
      </c>
      <c r="B245" s="2" t="str">
        <f>"00068822EE"</f>
        <v>00068822EE</v>
      </c>
      <c r="C245" s="3">
        <v>42045</v>
      </c>
      <c r="D245" s="2"/>
    </row>
    <row r="246" spans="1:4" s="1" customFormat="1" ht="12.75" customHeight="1" x14ac:dyDescent="0.2">
      <c r="A246" s="4" t="s">
        <v>234</v>
      </c>
      <c r="B246" s="4" t="str">
        <f>"000687FDD9"</f>
        <v>000687FDD9</v>
      </c>
      <c r="C246" s="5">
        <v>42591</v>
      </c>
      <c r="D246" s="5">
        <v>43130</v>
      </c>
    </row>
    <row r="247" spans="1:4" s="1" customFormat="1" ht="12.75" customHeight="1" x14ac:dyDescent="0.2">
      <c r="A247" s="2" t="s">
        <v>235</v>
      </c>
      <c r="B247" s="2" t="str">
        <f>"00080D750A"</f>
        <v>00080D750A</v>
      </c>
      <c r="C247" s="3">
        <v>44782</v>
      </c>
      <c r="D247" s="3">
        <v>44887</v>
      </c>
    </row>
    <row r="248" spans="1:4" s="1" customFormat="1" ht="12.75" customHeight="1" x14ac:dyDescent="0.2">
      <c r="A248" s="4" t="s">
        <v>236</v>
      </c>
      <c r="B248" s="4" t="str">
        <f>"00068835F8"</f>
        <v>00068835F8</v>
      </c>
      <c r="C248" s="5">
        <v>43963</v>
      </c>
      <c r="D248" s="5">
        <v>44593</v>
      </c>
    </row>
    <row r="249" spans="1:4" s="1" customFormat="1" ht="12.75" customHeight="1" x14ac:dyDescent="0.2">
      <c r="A249" s="2" t="s">
        <v>237</v>
      </c>
      <c r="B249" s="2" t="str">
        <f>"0000FBEC27"</f>
        <v>0000FBEC27</v>
      </c>
      <c r="C249" s="3">
        <v>37803</v>
      </c>
      <c r="D249" s="2"/>
    </row>
    <row r="250" spans="1:4" s="1" customFormat="1" ht="12.75" customHeight="1" x14ac:dyDescent="0.2">
      <c r="A250" s="4" t="s">
        <v>238</v>
      </c>
      <c r="B250" s="4" t="str">
        <f>"0000F8F4CE"</f>
        <v>0000F8F4CE</v>
      </c>
      <c r="C250" s="5">
        <v>40602</v>
      </c>
      <c r="D250" s="4"/>
    </row>
    <row r="251" spans="1:4" s="1" customFormat="1" ht="12.75" customHeight="1" x14ac:dyDescent="0.2">
      <c r="A251" s="2" t="s">
        <v>239</v>
      </c>
      <c r="B251" s="2" t="str">
        <f>"0000F8FA1D"</f>
        <v>0000F8FA1D</v>
      </c>
      <c r="C251" s="3">
        <v>37803</v>
      </c>
      <c r="D251" s="3">
        <v>38055</v>
      </c>
    </row>
    <row r="252" spans="1:4" s="1" customFormat="1" ht="12.75" customHeight="1" x14ac:dyDescent="0.2">
      <c r="A252" s="4" t="s">
        <v>240</v>
      </c>
      <c r="B252" s="4" t="str">
        <f>"0000FBED1E"</f>
        <v>0000FBED1E</v>
      </c>
      <c r="C252" s="5">
        <v>38112</v>
      </c>
      <c r="D252" s="4"/>
    </row>
    <row r="253" spans="1:4" s="1" customFormat="1" ht="12.75" customHeight="1" x14ac:dyDescent="0.2">
      <c r="A253" s="2" t="s">
        <v>240</v>
      </c>
      <c r="B253" s="2" t="str">
        <f>"0000F8FB3F"</f>
        <v>0000F8FB3F</v>
      </c>
      <c r="C253" s="3">
        <v>37803</v>
      </c>
      <c r="D253" s="3">
        <v>38111</v>
      </c>
    </row>
    <row r="254" spans="1:4" s="1" customFormat="1" ht="12.75" customHeight="1" x14ac:dyDescent="0.2">
      <c r="A254" s="4" t="s">
        <v>241</v>
      </c>
      <c r="B254" s="4" t="str">
        <f>"0000F8FF55"</f>
        <v>0000F8FF55</v>
      </c>
      <c r="C254" s="5">
        <v>43151</v>
      </c>
      <c r="D254" s="4"/>
    </row>
    <row r="255" spans="1:4" s="1" customFormat="1" ht="12.75" customHeight="1" x14ac:dyDescent="0.2">
      <c r="A255" s="2" t="s">
        <v>242</v>
      </c>
      <c r="B255" s="2" t="str">
        <f>"0007AB8896"</f>
        <v>0007AB8896</v>
      </c>
      <c r="C255" s="3">
        <v>44299</v>
      </c>
      <c r="D255" s="2"/>
    </row>
    <row r="256" spans="1:4" s="1" customFormat="1" ht="12.75" customHeight="1" x14ac:dyDescent="0.2">
      <c r="A256" s="4" t="s">
        <v>243</v>
      </c>
      <c r="B256" s="4" t="str">
        <f>"000094E571"</f>
        <v>000094E571</v>
      </c>
      <c r="C256" s="5">
        <v>39454</v>
      </c>
      <c r="D256" s="5">
        <v>43536</v>
      </c>
    </row>
    <row r="257" spans="1:4" s="1" customFormat="1" ht="12.75" customHeight="1" x14ac:dyDescent="0.2">
      <c r="A257" s="2" t="s">
        <v>244</v>
      </c>
      <c r="B257" s="2" t="str">
        <f>"0000FBFA8F"</f>
        <v>0000FBFA8F</v>
      </c>
      <c r="C257" s="3">
        <v>38006</v>
      </c>
      <c r="D257" s="3">
        <v>38076</v>
      </c>
    </row>
    <row r="258" spans="1:4" s="1" customFormat="1" ht="12.75" customHeight="1" x14ac:dyDescent="0.2">
      <c r="A258" s="4" t="s">
        <v>245</v>
      </c>
      <c r="B258" s="4" t="str">
        <f>"000118631E"</f>
        <v>000118631E</v>
      </c>
      <c r="C258" s="5">
        <v>41107</v>
      </c>
      <c r="D258" s="5">
        <v>43403</v>
      </c>
    </row>
    <row r="259" spans="1:4" s="1" customFormat="1" ht="12.75" customHeight="1" x14ac:dyDescent="0.2">
      <c r="A259" s="2" t="s">
        <v>246</v>
      </c>
      <c r="B259" s="2" t="str">
        <f>"0000FBF760"</f>
        <v>0000FBF760</v>
      </c>
      <c r="C259" s="3">
        <v>38188</v>
      </c>
      <c r="D259" s="3">
        <v>38258</v>
      </c>
    </row>
    <row r="260" spans="1:4" s="1" customFormat="1" ht="12.75" customHeight="1" x14ac:dyDescent="0.2">
      <c r="A260" s="4" t="s">
        <v>247</v>
      </c>
      <c r="B260" s="4" t="str">
        <f>"0000FE8A5D"</f>
        <v>0000FE8A5D</v>
      </c>
      <c r="C260" s="5">
        <v>37913</v>
      </c>
      <c r="D260" s="4"/>
    </row>
    <row r="261" spans="1:4" s="1" customFormat="1" ht="12.75" customHeight="1" x14ac:dyDescent="0.2">
      <c r="A261" s="2" t="s">
        <v>247</v>
      </c>
      <c r="B261" s="2" t="str">
        <f>"0000F8F071"</f>
        <v>0000F8F071</v>
      </c>
      <c r="C261" s="3">
        <v>37803</v>
      </c>
      <c r="D261" s="3">
        <v>37912</v>
      </c>
    </row>
    <row r="262" spans="1:4" s="1" customFormat="1" ht="12.75" customHeight="1" x14ac:dyDescent="0.2">
      <c r="A262" s="4" t="s">
        <v>248</v>
      </c>
      <c r="B262" s="4" t="str">
        <f>"0006883236"</f>
        <v>0006883236</v>
      </c>
      <c r="C262" s="5">
        <v>42402</v>
      </c>
      <c r="D262" s="4"/>
    </row>
    <row r="263" spans="1:4" s="1" customFormat="1" ht="12.75" customHeight="1" x14ac:dyDescent="0.2">
      <c r="A263" s="2" t="s">
        <v>249</v>
      </c>
      <c r="B263" s="2" t="str">
        <f>"0000F8FB57"</f>
        <v>0000F8FB57</v>
      </c>
      <c r="C263" s="3">
        <v>41044</v>
      </c>
      <c r="D263" s="2"/>
    </row>
    <row r="264" spans="1:4" s="1" customFormat="1" ht="12.75" customHeight="1" x14ac:dyDescent="0.2">
      <c r="A264" s="4" t="s">
        <v>250</v>
      </c>
      <c r="B264" s="4" t="str">
        <f>"0000FBF7DE"</f>
        <v>0000FBF7DE</v>
      </c>
      <c r="C264" s="5">
        <v>43501</v>
      </c>
      <c r="D264" s="4"/>
    </row>
    <row r="265" spans="1:4" s="1" customFormat="1" ht="12.75" customHeight="1" x14ac:dyDescent="0.2">
      <c r="A265" s="2" t="s">
        <v>251</v>
      </c>
      <c r="B265" s="2" t="str">
        <f>"0000FBED01"</f>
        <v>0000FBED01</v>
      </c>
      <c r="C265" s="3">
        <v>37803</v>
      </c>
      <c r="D265" s="3">
        <v>37898</v>
      </c>
    </row>
    <row r="266" spans="1:4" s="1" customFormat="1" ht="12.75" customHeight="1" x14ac:dyDescent="0.2">
      <c r="A266" s="4" t="s">
        <v>251</v>
      </c>
      <c r="B266" s="4" t="str">
        <f>"0000FB6FDD"</f>
        <v>0000FB6FDD</v>
      </c>
      <c r="C266" s="5">
        <v>37899</v>
      </c>
      <c r="D266" s="4"/>
    </row>
    <row r="267" spans="1:4" s="1" customFormat="1" ht="12.75" customHeight="1" x14ac:dyDescent="0.2">
      <c r="A267" s="2" t="s">
        <v>252</v>
      </c>
      <c r="B267" s="2" t="str">
        <f>"0006883345"</f>
        <v>0006883345</v>
      </c>
      <c r="C267" s="3">
        <v>40868</v>
      </c>
      <c r="D267" s="2"/>
    </row>
    <row r="268" spans="1:4" s="1" customFormat="1" ht="12.75" customHeight="1" x14ac:dyDescent="0.2">
      <c r="A268" s="4" t="s">
        <v>253</v>
      </c>
      <c r="B268" s="4" t="str">
        <f>"0000FBF8B0"</f>
        <v>0000FBF8B0</v>
      </c>
      <c r="C268" s="5">
        <v>39517</v>
      </c>
      <c r="D268" s="5">
        <v>43263</v>
      </c>
    </row>
    <row r="269" spans="1:4" s="1" customFormat="1" ht="12.75" customHeight="1" x14ac:dyDescent="0.2">
      <c r="A269" s="2" t="s">
        <v>253</v>
      </c>
      <c r="B269" s="2" t="str">
        <f>"0000F8F96D"</f>
        <v>0000F8F96D</v>
      </c>
      <c r="C269" s="3">
        <v>37803</v>
      </c>
      <c r="D269" s="3">
        <v>39433</v>
      </c>
    </row>
    <row r="270" spans="1:4" s="1" customFormat="1" ht="12.75" customHeight="1" x14ac:dyDescent="0.2">
      <c r="A270" s="4" t="s">
        <v>254</v>
      </c>
      <c r="B270" s="4" t="str">
        <f>"0000671E4D"</f>
        <v>0000671E4D</v>
      </c>
      <c r="C270" s="5">
        <v>40315</v>
      </c>
      <c r="D270" s="4"/>
    </row>
    <row r="271" spans="1:4" s="1" customFormat="1" ht="12.75" customHeight="1" x14ac:dyDescent="0.2">
      <c r="A271" s="2" t="s">
        <v>255</v>
      </c>
      <c r="B271" s="2" t="str">
        <f>"0000F8F442"</f>
        <v>0000F8F442</v>
      </c>
      <c r="C271" s="3">
        <v>42339</v>
      </c>
      <c r="D271" s="2"/>
    </row>
    <row r="272" spans="1:4" s="1" customFormat="1" ht="12.75" customHeight="1" x14ac:dyDescent="0.2">
      <c r="A272" s="4" t="s">
        <v>256</v>
      </c>
      <c r="B272" s="4" t="str">
        <f>"0000FBF1B1"</f>
        <v>0000FBF1B1</v>
      </c>
      <c r="C272" s="5">
        <v>41289</v>
      </c>
      <c r="D272" s="5">
        <v>42297</v>
      </c>
    </row>
    <row r="273" spans="1:4" s="1" customFormat="1" ht="12.75" customHeight="1" x14ac:dyDescent="0.2">
      <c r="A273" s="2" t="s">
        <v>257</v>
      </c>
      <c r="B273" s="2" t="str">
        <f>"0000F8F2B1"</f>
        <v>0000F8F2B1</v>
      </c>
      <c r="C273" s="3">
        <v>37803</v>
      </c>
      <c r="D273" s="2"/>
    </row>
    <row r="274" spans="1:4" s="1" customFormat="1" ht="12.75" customHeight="1" x14ac:dyDescent="0.2">
      <c r="A274" s="4" t="s">
        <v>258</v>
      </c>
      <c r="B274" s="4" t="str">
        <f>"000687F9AC"</f>
        <v>000687F9AC</v>
      </c>
      <c r="C274" s="5">
        <v>43522</v>
      </c>
      <c r="D274" s="5">
        <v>44782</v>
      </c>
    </row>
    <row r="275" spans="1:4" s="1" customFormat="1" ht="12.75" customHeight="1" x14ac:dyDescent="0.2">
      <c r="A275" s="2" t="s">
        <v>259</v>
      </c>
      <c r="B275" s="2" t="str">
        <f>"0000F8FDF7"</f>
        <v>0000F8FDF7</v>
      </c>
      <c r="C275" s="3">
        <v>38754</v>
      </c>
      <c r="D275" s="3">
        <v>43403</v>
      </c>
    </row>
    <row r="276" spans="1:4" s="1" customFormat="1" ht="12.75" customHeight="1" x14ac:dyDescent="0.2">
      <c r="A276" s="4" t="s">
        <v>260</v>
      </c>
      <c r="B276" s="4" t="str">
        <f>"0000F8F331"</f>
        <v>0000F8F331</v>
      </c>
      <c r="C276" s="5">
        <v>37803</v>
      </c>
      <c r="D276" s="4"/>
    </row>
    <row r="277" spans="1:4" s="1" customFormat="1" ht="12.75" customHeight="1" x14ac:dyDescent="0.2">
      <c r="A277" s="2" t="s">
        <v>261</v>
      </c>
      <c r="B277" s="2" t="str">
        <f>"0006881DDE"</f>
        <v>0006881DDE</v>
      </c>
      <c r="C277" s="3">
        <v>42759</v>
      </c>
      <c r="D277" s="2"/>
    </row>
    <row r="278" spans="1:4" s="1" customFormat="1" ht="12.75" customHeight="1" x14ac:dyDescent="0.2">
      <c r="A278" s="4" t="s">
        <v>262</v>
      </c>
      <c r="B278" s="4" t="str">
        <f>"0006871F3C"</f>
        <v>0006871F3C</v>
      </c>
      <c r="C278" s="5">
        <v>41940</v>
      </c>
      <c r="D278" s="4"/>
    </row>
    <row r="279" spans="1:4" s="1" customFormat="1" ht="12.75" customHeight="1" x14ac:dyDescent="0.2">
      <c r="A279" s="2" t="s">
        <v>263</v>
      </c>
      <c r="B279" s="2" t="str">
        <f>"000687E6FD"</f>
        <v>000687E6FD</v>
      </c>
      <c r="C279" s="3">
        <v>43130</v>
      </c>
      <c r="D279" s="3">
        <v>45028</v>
      </c>
    </row>
    <row r="280" spans="1:4" s="1" customFormat="1" ht="12.75" customHeight="1" x14ac:dyDescent="0.2">
      <c r="A280" s="4" t="s">
        <v>264</v>
      </c>
      <c r="B280" s="4" t="str">
        <f>"0000FBF694"</f>
        <v>0000FBF694</v>
      </c>
      <c r="C280" s="5">
        <v>37803</v>
      </c>
      <c r="D280" s="4"/>
    </row>
    <row r="281" spans="1:4" s="1" customFormat="1" ht="12.75" customHeight="1" x14ac:dyDescent="0.2">
      <c r="A281" s="2" t="s">
        <v>265</v>
      </c>
      <c r="B281" s="2" t="str">
        <f>"0006881B90"</f>
        <v>0006881B90</v>
      </c>
      <c r="C281" s="3">
        <v>39182</v>
      </c>
      <c r="D281" s="3">
        <v>43389</v>
      </c>
    </row>
    <row r="282" spans="1:4" s="1" customFormat="1" ht="12.75" customHeight="1" x14ac:dyDescent="0.2">
      <c r="A282" s="4" t="s">
        <v>266</v>
      </c>
      <c r="B282" s="4" t="str">
        <f>"0000F8FF81"</f>
        <v>0000F8FF81</v>
      </c>
      <c r="C282" s="5">
        <v>37803</v>
      </c>
      <c r="D282" s="4"/>
    </row>
    <row r="283" spans="1:4" s="1" customFormat="1" ht="12.75" customHeight="1" x14ac:dyDescent="0.2">
      <c r="A283" s="2" t="s">
        <v>267</v>
      </c>
      <c r="B283" s="2" t="str">
        <f>"0000F8F723"</f>
        <v>0000F8F723</v>
      </c>
      <c r="C283" s="3">
        <v>39104</v>
      </c>
      <c r="D283" s="3">
        <v>41667</v>
      </c>
    </row>
    <row r="284" spans="1:4" s="1" customFormat="1" ht="12.75" customHeight="1" x14ac:dyDescent="0.2">
      <c r="A284" s="4" t="s">
        <v>268</v>
      </c>
      <c r="B284" s="4" t="str">
        <f>"0000F8FEE4"</f>
        <v>0000F8FEE4</v>
      </c>
      <c r="C284" s="5">
        <v>41667</v>
      </c>
      <c r="D284" s="4"/>
    </row>
    <row r="285" spans="1:4" s="1" customFormat="1" ht="12.75" customHeight="1" x14ac:dyDescent="0.2">
      <c r="A285" s="2" t="s">
        <v>269</v>
      </c>
      <c r="B285" s="2" t="str">
        <f>"0000A05C9C"</f>
        <v>0000A05C9C</v>
      </c>
      <c r="C285" s="3">
        <v>41520</v>
      </c>
      <c r="D285" s="2"/>
    </row>
    <row r="286" spans="1:4" s="1" customFormat="1" ht="12.75" customHeight="1" x14ac:dyDescent="0.2">
      <c r="A286" s="4" t="s">
        <v>270</v>
      </c>
      <c r="B286" s="4" t="str">
        <f>"0000F8F21F"</f>
        <v>0000F8F21F</v>
      </c>
      <c r="C286" s="5">
        <v>37803</v>
      </c>
      <c r="D286" s="5">
        <v>39909</v>
      </c>
    </row>
    <row r="287" spans="1:4" s="1" customFormat="1" ht="12.75" customHeight="1" x14ac:dyDescent="0.2">
      <c r="A287" s="2" t="s">
        <v>271</v>
      </c>
      <c r="B287" s="2" t="str">
        <f>"00009471DB"</f>
        <v>00009471DB</v>
      </c>
      <c r="C287" s="3">
        <v>40238</v>
      </c>
      <c r="D287" s="2"/>
    </row>
    <row r="288" spans="1:4" s="1" customFormat="1" ht="12.75" customHeight="1" x14ac:dyDescent="0.2">
      <c r="A288" s="4" t="s">
        <v>272</v>
      </c>
      <c r="B288" s="4" t="str">
        <f>"0000FBF1E8"</f>
        <v>0000FBF1E8</v>
      </c>
      <c r="C288" s="5">
        <v>38810</v>
      </c>
      <c r="D288" s="5">
        <v>39244</v>
      </c>
    </row>
    <row r="289" spans="1:4" s="1" customFormat="1" ht="12.75" customHeight="1" x14ac:dyDescent="0.2">
      <c r="A289" s="2" t="s">
        <v>273</v>
      </c>
      <c r="B289" s="2" t="str">
        <f>"0000FBF09E"</f>
        <v>0000FBF09E</v>
      </c>
      <c r="C289" s="3">
        <v>37824</v>
      </c>
      <c r="D289" s="3">
        <v>37936</v>
      </c>
    </row>
    <row r="290" spans="1:4" s="1" customFormat="1" ht="12.75" customHeight="1" x14ac:dyDescent="0.2">
      <c r="A290" s="4" t="s">
        <v>274</v>
      </c>
      <c r="B290" s="4" t="str">
        <f>"0000F8ED50"</f>
        <v>0000F8ED50</v>
      </c>
      <c r="C290" s="5">
        <v>37964</v>
      </c>
      <c r="D290" s="5">
        <v>39258</v>
      </c>
    </row>
    <row r="291" spans="1:4" s="1" customFormat="1" ht="12.75" customHeight="1" x14ac:dyDescent="0.2">
      <c r="A291" s="2" t="s">
        <v>275</v>
      </c>
      <c r="B291" s="2" t="str">
        <f>"0000FBF5A5"</f>
        <v>0000FBF5A5</v>
      </c>
      <c r="C291" s="3">
        <v>37803</v>
      </c>
      <c r="D291" s="3">
        <v>38894</v>
      </c>
    </row>
    <row r="292" spans="1:4" s="1" customFormat="1" ht="12.75" customHeight="1" x14ac:dyDescent="0.2">
      <c r="A292" s="4" t="s">
        <v>276</v>
      </c>
      <c r="B292" s="4" t="str">
        <f>"000687F561"</f>
        <v>000687F561</v>
      </c>
      <c r="C292" s="5">
        <v>40693</v>
      </c>
      <c r="D292" s="5">
        <v>42948</v>
      </c>
    </row>
    <row r="293" spans="1:4" s="1" customFormat="1" ht="12.75" customHeight="1" x14ac:dyDescent="0.2">
      <c r="A293" s="2" t="s">
        <v>277</v>
      </c>
      <c r="B293" s="2" t="str">
        <f>"000052F40C"</f>
        <v>000052F40C</v>
      </c>
      <c r="C293" s="3">
        <v>42983</v>
      </c>
      <c r="D293" s="3">
        <v>44831</v>
      </c>
    </row>
    <row r="294" spans="1:4" s="1" customFormat="1" ht="12.75" customHeight="1" x14ac:dyDescent="0.2">
      <c r="A294" s="4" t="s">
        <v>278</v>
      </c>
      <c r="B294" s="4" t="str">
        <f>"0000F8F141"</f>
        <v>0000F8F141</v>
      </c>
      <c r="C294" s="5">
        <v>38496</v>
      </c>
      <c r="D294" s="5">
        <v>40350</v>
      </c>
    </row>
    <row r="295" spans="1:4" s="1" customFormat="1" ht="12.75" customHeight="1" x14ac:dyDescent="0.2">
      <c r="A295" s="2" t="s">
        <v>279</v>
      </c>
      <c r="B295" s="2" t="str">
        <f>"0000F90051"</f>
        <v>0000F90051</v>
      </c>
      <c r="C295" s="3">
        <v>43130</v>
      </c>
      <c r="D295" s="3">
        <v>44222</v>
      </c>
    </row>
    <row r="296" spans="1:4" s="1" customFormat="1" ht="12.75" customHeight="1" x14ac:dyDescent="0.2">
      <c r="A296" s="4" t="s">
        <v>280</v>
      </c>
      <c r="B296" s="4" t="str">
        <f>"0000FBE884"</f>
        <v>0000FBE884</v>
      </c>
      <c r="C296" s="5">
        <v>38216</v>
      </c>
      <c r="D296" s="5">
        <v>39251</v>
      </c>
    </row>
    <row r="297" spans="1:4" s="1" customFormat="1" ht="12.75" customHeight="1" x14ac:dyDescent="0.2">
      <c r="A297" s="2" t="s">
        <v>281</v>
      </c>
      <c r="B297" s="2" t="str">
        <f>"0000F8F140"</f>
        <v>0000F8F140</v>
      </c>
      <c r="C297" s="3">
        <v>37803</v>
      </c>
      <c r="D297" s="2"/>
    </row>
    <row r="298" spans="1:4" s="1" customFormat="1" ht="12.75" customHeight="1" x14ac:dyDescent="0.2">
      <c r="A298" s="4" t="s">
        <v>282</v>
      </c>
      <c r="B298" s="4" t="str">
        <f>"0000FBF907"</f>
        <v>0000FBF907</v>
      </c>
      <c r="C298" s="5">
        <v>37803</v>
      </c>
      <c r="D298" s="4"/>
    </row>
    <row r="299" spans="1:4" s="1" customFormat="1" ht="12.75" customHeight="1" x14ac:dyDescent="0.2">
      <c r="A299" s="2" t="s">
        <v>283</v>
      </c>
      <c r="B299" s="2" t="str">
        <f>"0007AB83DD"</f>
        <v>0007AB83DD</v>
      </c>
      <c r="C299" s="3">
        <v>44229</v>
      </c>
      <c r="D299" s="2"/>
    </row>
    <row r="300" spans="1:4" s="1" customFormat="1" ht="12.75" customHeight="1" x14ac:dyDescent="0.2">
      <c r="A300" s="4" t="s">
        <v>284</v>
      </c>
      <c r="B300" s="4" t="str">
        <f>"0006936584"</f>
        <v>0006936584</v>
      </c>
      <c r="C300" s="5">
        <v>38950</v>
      </c>
      <c r="D300" s="4"/>
    </row>
    <row r="301" spans="1:4" s="1" customFormat="1" ht="12.75" customHeight="1" x14ac:dyDescent="0.2">
      <c r="A301" s="2" t="s">
        <v>285</v>
      </c>
      <c r="B301" s="2" t="str">
        <f>"0006882C67"</f>
        <v>0006882C67</v>
      </c>
      <c r="C301" s="3">
        <v>41989</v>
      </c>
      <c r="D301" s="2"/>
    </row>
    <row r="302" spans="1:4" s="1" customFormat="1" ht="12.75" customHeight="1" x14ac:dyDescent="0.2">
      <c r="A302" s="4" t="s">
        <v>286</v>
      </c>
      <c r="B302" s="4" t="str">
        <f>"00068814A5"</f>
        <v>00068814A5</v>
      </c>
      <c r="C302" s="5">
        <v>41086</v>
      </c>
      <c r="D302" s="4"/>
    </row>
    <row r="303" spans="1:4" s="1" customFormat="1" ht="12.75" customHeight="1" x14ac:dyDescent="0.2">
      <c r="A303" s="2" t="s">
        <v>287</v>
      </c>
      <c r="B303" s="2" t="str">
        <f>"0000F8EA80"</f>
        <v>0000F8EA80</v>
      </c>
      <c r="C303" s="3">
        <v>40932</v>
      </c>
      <c r="D303" s="3">
        <v>42619</v>
      </c>
    </row>
    <row r="304" spans="1:4" s="1" customFormat="1" ht="12.75" customHeight="1" x14ac:dyDescent="0.2">
      <c r="A304" s="4" t="s">
        <v>288</v>
      </c>
      <c r="B304" s="4" t="str">
        <f>"0000F8EE67"</f>
        <v>0000F8EE67</v>
      </c>
      <c r="C304" s="5">
        <v>37803</v>
      </c>
      <c r="D304" s="4"/>
    </row>
    <row r="305" spans="1:4" s="1" customFormat="1" ht="12.75" customHeight="1" x14ac:dyDescent="0.2">
      <c r="A305" s="2" t="s">
        <v>289</v>
      </c>
      <c r="B305" s="2" t="str">
        <f>"0001A92C14"</f>
        <v>0001A92C14</v>
      </c>
      <c r="C305" s="3">
        <v>41828</v>
      </c>
      <c r="D305" s="2"/>
    </row>
    <row r="306" spans="1:4" s="1" customFormat="1" ht="12.75" customHeight="1" x14ac:dyDescent="0.2">
      <c r="A306" s="4" t="s">
        <v>290</v>
      </c>
      <c r="B306" s="4" t="str">
        <f>"0000F8FC1D"</f>
        <v>0000F8FC1D</v>
      </c>
      <c r="C306" s="5">
        <v>37803</v>
      </c>
      <c r="D306" s="5">
        <v>38012</v>
      </c>
    </row>
    <row r="307" spans="1:4" s="1" customFormat="1" ht="12.75" customHeight="1" x14ac:dyDescent="0.2">
      <c r="A307" s="2" t="s">
        <v>290</v>
      </c>
      <c r="B307" s="2" t="str">
        <f>"000079016C"</f>
        <v>000079016C</v>
      </c>
      <c r="C307" s="3">
        <v>38013</v>
      </c>
      <c r="D307" s="2"/>
    </row>
    <row r="308" spans="1:4" s="1" customFormat="1" ht="12.75" customHeight="1" x14ac:dyDescent="0.2">
      <c r="A308" s="4" t="s">
        <v>291</v>
      </c>
      <c r="B308" s="4" t="str">
        <f>"0000F8F180"</f>
        <v>0000F8F180</v>
      </c>
      <c r="C308" s="5">
        <v>37803</v>
      </c>
      <c r="D308" s="4"/>
    </row>
    <row r="309" spans="1:4" s="1" customFormat="1" ht="12.75" customHeight="1" x14ac:dyDescent="0.2">
      <c r="A309" s="2" t="s">
        <v>292</v>
      </c>
      <c r="B309" s="2" t="str">
        <f>"0006882191"</f>
        <v>0006882191</v>
      </c>
      <c r="C309" s="3">
        <v>42031</v>
      </c>
      <c r="D309" s="2"/>
    </row>
    <row r="310" spans="1:4" s="1" customFormat="1" ht="12.75" customHeight="1" x14ac:dyDescent="0.2">
      <c r="A310" s="4" t="s">
        <v>293</v>
      </c>
      <c r="B310" s="4" t="str">
        <f>"0006883A1C"</f>
        <v>0006883A1C</v>
      </c>
      <c r="C310" s="5">
        <v>39769</v>
      </c>
      <c r="D310" s="5">
        <v>39923</v>
      </c>
    </row>
    <row r="311" spans="1:4" s="1" customFormat="1" ht="12.75" customHeight="1" x14ac:dyDescent="0.2">
      <c r="A311" s="2" t="s">
        <v>294</v>
      </c>
      <c r="B311" s="2" t="str">
        <f>"000687FE42"</f>
        <v>000687FE42</v>
      </c>
      <c r="C311" s="3">
        <v>42353</v>
      </c>
      <c r="D311" s="3">
        <v>42899</v>
      </c>
    </row>
    <row r="312" spans="1:4" s="1" customFormat="1" ht="12.75" customHeight="1" x14ac:dyDescent="0.2">
      <c r="A312" s="4" t="s">
        <v>295</v>
      </c>
      <c r="B312" s="4" t="str">
        <f>"0000F8EFBD"</f>
        <v>0000F8EFBD</v>
      </c>
      <c r="C312" s="5">
        <v>37803</v>
      </c>
      <c r="D312" s="5">
        <v>44720</v>
      </c>
    </row>
    <row r="313" spans="1:4" s="1" customFormat="1" ht="12.75" customHeight="1" x14ac:dyDescent="0.2">
      <c r="A313" s="2" t="s">
        <v>296</v>
      </c>
      <c r="B313" s="2" t="str">
        <f>"00068800D0"</f>
        <v>00068800D0</v>
      </c>
      <c r="C313" s="3">
        <v>44720</v>
      </c>
      <c r="D313" s="2"/>
    </row>
    <row r="314" spans="1:4" s="1" customFormat="1" ht="12.75" customHeight="1" x14ac:dyDescent="0.2">
      <c r="A314" s="4" t="s">
        <v>297</v>
      </c>
      <c r="B314" s="4" t="str">
        <f>"0000F921F3"</f>
        <v>0000F921F3</v>
      </c>
      <c r="C314" s="5">
        <v>37977</v>
      </c>
      <c r="D314" s="4"/>
    </row>
    <row r="315" spans="1:4" s="1" customFormat="1" ht="12.75" customHeight="1" x14ac:dyDescent="0.2">
      <c r="A315" s="2" t="s">
        <v>298</v>
      </c>
      <c r="B315" s="2" t="str">
        <f>"00068814D7"</f>
        <v>00068814D7</v>
      </c>
      <c r="C315" s="3">
        <v>42850</v>
      </c>
      <c r="D315" s="2"/>
    </row>
    <row r="316" spans="1:4" s="1" customFormat="1" ht="12.75" customHeight="1" x14ac:dyDescent="0.2">
      <c r="A316" s="4" t="s">
        <v>299</v>
      </c>
      <c r="B316" s="4" t="str">
        <f>"0000F8F46A"</f>
        <v>0000F8F46A</v>
      </c>
      <c r="C316" s="5">
        <v>38335</v>
      </c>
      <c r="D316" s="5">
        <v>39678</v>
      </c>
    </row>
    <row r="317" spans="1:4" s="1" customFormat="1" ht="12.75" customHeight="1" x14ac:dyDescent="0.2">
      <c r="A317" s="2" t="s">
        <v>300</v>
      </c>
      <c r="B317" s="2" t="str">
        <f>"0001188074"</f>
        <v>0001188074</v>
      </c>
      <c r="C317" s="3">
        <v>38475</v>
      </c>
      <c r="D317" s="3">
        <v>40714</v>
      </c>
    </row>
    <row r="318" spans="1:4" s="1" customFormat="1" ht="12.75" customHeight="1" x14ac:dyDescent="0.2">
      <c r="A318" s="4" t="s">
        <v>301</v>
      </c>
      <c r="B318" s="4" t="str">
        <f>"00008BC76E"</f>
        <v>00008BC76E</v>
      </c>
      <c r="C318" s="5">
        <v>40714</v>
      </c>
      <c r="D318" s="4"/>
    </row>
    <row r="319" spans="1:4" s="1" customFormat="1" ht="12.75" customHeight="1" x14ac:dyDescent="0.2">
      <c r="A319" s="2" t="s">
        <v>302</v>
      </c>
      <c r="B319" s="2" t="str">
        <f>"0000FBF96F"</f>
        <v>0000FBF96F</v>
      </c>
      <c r="C319" s="3">
        <v>38042</v>
      </c>
      <c r="D319" s="2"/>
    </row>
    <row r="320" spans="1:4" s="1" customFormat="1" ht="12.75" customHeight="1" x14ac:dyDescent="0.2">
      <c r="A320" s="4" t="s">
        <v>303</v>
      </c>
      <c r="B320" s="4" t="str">
        <f>"00007297D4"</f>
        <v>00007297D4</v>
      </c>
      <c r="C320" s="5">
        <v>43347</v>
      </c>
      <c r="D320" s="5">
        <v>43522</v>
      </c>
    </row>
    <row r="321" spans="1:4" s="1" customFormat="1" ht="12.75" customHeight="1" x14ac:dyDescent="0.2">
      <c r="A321" s="2" t="s">
        <v>304</v>
      </c>
      <c r="B321" s="2" t="str">
        <f>"0000F8FCCA"</f>
        <v>0000F8FCCA</v>
      </c>
      <c r="C321" s="3">
        <v>38034</v>
      </c>
      <c r="D321" s="2"/>
    </row>
    <row r="322" spans="1:4" s="1" customFormat="1" ht="12.75" customHeight="1" x14ac:dyDescent="0.2">
      <c r="A322" s="4" t="s">
        <v>305</v>
      </c>
      <c r="B322" s="4" t="str">
        <f>"0000FBFDF0"</f>
        <v>0000FBFDF0</v>
      </c>
      <c r="C322" s="5">
        <v>42395</v>
      </c>
      <c r="D322" s="4"/>
    </row>
    <row r="323" spans="1:4" s="1" customFormat="1" ht="12.75" customHeight="1" x14ac:dyDescent="0.2">
      <c r="A323" s="2" t="s">
        <v>306</v>
      </c>
      <c r="B323" s="2" t="str">
        <f>"000053AA1E"</f>
        <v>000053AA1E</v>
      </c>
      <c r="C323" s="3">
        <v>39468</v>
      </c>
      <c r="D323" s="2"/>
    </row>
    <row r="324" spans="1:4" s="1" customFormat="1" ht="12.75" customHeight="1" x14ac:dyDescent="0.2">
      <c r="A324" s="4" t="s">
        <v>307</v>
      </c>
      <c r="B324" s="4" t="str">
        <f>"0000F8F545"</f>
        <v>0000F8F545</v>
      </c>
      <c r="C324" s="5">
        <v>37803</v>
      </c>
      <c r="D324" s="4"/>
    </row>
    <row r="325" spans="1:4" s="1" customFormat="1" ht="12.75" customHeight="1" x14ac:dyDescent="0.2">
      <c r="A325" s="2" t="s">
        <v>308</v>
      </c>
      <c r="B325" s="2" t="str">
        <f>"000687F3C4"</f>
        <v>000687F3C4</v>
      </c>
      <c r="C325" s="3">
        <v>39475</v>
      </c>
      <c r="D325" s="3">
        <v>40659</v>
      </c>
    </row>
    <row r="326" spans="1:4" s="1" customFormat="1" ht="12.75" customHeight="1" x14ac:dyDescent="0.2">
      <c r="A326" s="4" t="s">
        <v>308</v>
      </c>
      <c r="B326" s="4" t="str">
        <f>"0000FB6740"</f>
        <v>0000FB6740</v>
      </c>
      <c r="C326" s="5">
        <v>37803</v>
      </c>
      <c r="D326" s="5">
        <v>39062</v>
      </c>
    </row>
    <row r="327" spans="1:4" s="1" customFormat="1" ht="12.75" customHeight="1" x14ac:dyDescent="0.2">
      <c r="A327" s="2" t="s">
        <v>309</v>
      </c>
      <c r="B327" s="2" t="str">
        <f>"000687F294"</f>
        <v>000687F294</v>
      </c>
      <c r="C327" s="3">
        <v>42871</v>
      </c>
      <c r="D327" s="2"/>
    </row>
    <row r="328" spans="1:4" s="1" customFormat="1" ht="12.75" customHeight="1" x14ac:dyDescent="0.2">
      <c r="A328" s="4" t="s">
        <v>310</v>
      </c>
      <c r="B328" s="4" t="str">
        <f>"0000FBEBE5"</f>
        <v>0000FBEBE5</v>
      </c>
      <c r="C328" s="5">
        <v>37803</v>
      </c>
      <c r="D328" s="5">
        <v>41576</v>
      </c>
    </row>
    <row r="329" spans="1:4" s="1" customFormat="1" ht="12.75" customHeight="1" x14ac:dyDescent="0.2">
      <c r="A329" s="2" t="s">
        <v>311</v>
      </c>
      <c r="B329" s="2" t="str">
        <f>"0006881372"</f>
        <v>0006881372</v>
      </c>
      <c r="C329" s="3">
        <v>41576</v>
      </c>
      <c r="D329" s="3">
        <v>43487</v>
      </c>
    </row>
    <row r="330" spans="1:4" s="1" customFormat="1" ht="12.75" customHeight="1" x14ac:dyDescent="0.2">
      <c r="A330" s="4" t="s">
        <v>312</v>
      </c>
      <c r="B330" s="4" t="str">
        <f>"0000FBF9B2"</f>
        <v>0000FBF9B2</v>
      </c>
      <c r="C330" s="5">
        <v>37803</v>
      </c>
      <c r="D330" s="5">
        <v>44761</v>
      </c>
    </row>
    <row r="331" spans="1:4" s="1" customFormat="1" ht="12.75" customHeight="1" x14ac:dyDescent="0.2">
      <c r="A331" s="2" t="s">
        <v>312</v>
      </c>
      <c r="B331" s="2" t="str">
        <f>"0000FBF9B2"</f>
        <v>0000FBF9B2</v>
      </c>
      <c r="C331" s="3">
        <v>37803</v>
      </c>
      <c r="D331" s="3">
        <v>44761</v>
      </c>
    </row>
    <row r="332" spans="1:4" s="1" customFormat="1" ht="12.75" customHeight="1" x14ac:dyDescent="0.2">
      <c r="A332" s="4" t="s">
        <v>313</v>
      </c>
      <c r="B332" s="4" t="str">
        <f>"000687DF90"</f>
        <v>000687DF90</v>
      </c>
      <c r="C332" s="5">
        <v>39118</v>
      </c>
      <c r="D332" s="4"/>
    </row>
    <row r="333" spans="1:4" s="1" customFormat="1" ht="12.75" customHeight="1" x14ac:dyDescent="0.2">
      <c r="A333" s="2" t="s">
        <v>313</v>
      </c>
      <c r="B333" s="2" t="str">
        <f>"0000F8F6E5"</f>
        <v>0000F8F6E5</v>
      </c>
      <c r="C333" s="3">
        <v>37803</v>
      </c>
      <c r="D333" s="3">
        <v>38992</v>
      </c>
    </row>
    <row r="334" spans="1:4" s="1" customFormat="1" ht="12.75" customHeight="1" x14ac:dyDescent="0.2">
      <c r="A334" s="4" t="s">
        <v>314</v>
      </c>
      <c r="B334" s="4" t="str">
        <f>"0000F8EE45"</f>
        <v>0000F8EE45</v>
      </c>
      <c r="C334" s="5">
        <v>37803</v>
      </c>
      <c r="D334" s="4"/>
    </row>
    <row r="335" spans="1:4" s="1" customFormat="1" ht="12.75" customHeight="1" x14ac:dyDescent="0.2">
      <c r="A335" s="2" t="s">
        <v>315</v>
      </c>
      <c r="B335" s="2" t="str">
        <f>"0000A51182"</f>
        <v>0000A51182</v>
      </c>
      <c r="C335" s="3">
        <v>39258</v>
      </c>
      <c r="D335" s="2"/>
    </row>
    <row r="336" spans="1:4" s="1" customFormat="1" ht="12.75" customHeight="1" x14ac:dyDescent="0.2">
      <c r="A336" s="4" t="s">
        <v>316</v>
      </c>
      <c r="B336" s="4" t="str">
        <f>"0000F8ED2B"</f>
        <v>0000F8ED2B</v>
      </c>
      <c r="C336" s="5">
        <v>37803</v>
      </c>
      <c r="D336" s="5">
        <v>43620</v>
      </c>
    </row>
    <row r="337" spans="1:4" s="1" customFormat="1" ht="12.75" customHeight="1" x14ac:dyDescent="0.2">
      <c r="A337" s="2" t="s">
        <v>317</v>
      </c>
      <c r="B337" s="2" t="str">
        <f>"0000F8EDFB"</f>
        <v>0000F8EDFB</v>
      </c>
      <c r="C337" s="3">
        <v>37803</v>
      </c>
      <c r="D337" s="2"/>
    </row>
    <row r="338" spans="1:4" s="1" customFormat="1" ht="12.75" customHeight="1" x14ac:dyDescent="0.2">
      <c r="A338" s="4" t="s">
        <v>318</v>
      </c>
      <c r="B338" s="4" t="str">
        <f>"0000349602"</f>
        <v>0000349602</v>
      </c>
      <c r="C338" s="5">
        <v>40217</v>
      </c>
      <c r="D338" s="5">
        <v>42479</v>
      </c>
    </row>
    <row r="339" spans="1:4" s="1" customFormat="1" ht="12.75" customHeight="1" x14ac:dyDescent="0.2">
      <c r="A339" s="2" t="s">
        <v>319</v>
      </c>
      <c r="B339" s="2" t="str">
        <f>"0000F8FF6C"</f>
        <v>0000F8FF6C</v>
      </c>
      <c r="C339" s="3">
        <v>37803</v>
      </c>
      <c r="D339" s="3">
        <v>40007</v>
      </c>
    </row>
    <row r="340" spans="1:4" s="1" customFormat="1" ht="12.75" customHeight="1" x14ac:dyDescent="0.2">
      <c r="A340" s="4" t="s">
        <v>320</v>
      </c>
      <c r="B340" s="4" t="str">
        <f>"0006882F1C"</f>
        <v>0006882F1C</v>
      </c>
      <c r="C340" s="5">
        <v>41961</v>
      </c>
      <c r="D340" s="4"/>
    </row>
    <row r="341" spans="1:4" s="1" customFormat="1" ht="12.75" customHeight="1" x14ac:dyDescent="0.2">
      <c r="A341" s="2" t="s">
        <v>321</v>
      </c>
      <c r="B341" s="2" t="str">
        <f>"0000F8FE9E"</f>
        <v>0000F8FE9E</v>
      </c>
      <c r="C341" s="3">
        <v>37803</v>
      </c>
      <c r="D341" s="2"/>
    </row>
    <row r="342" spans="1:4" s="1" customFormat="1" ht="12.75" customHeight="1" x14ac:dyDescent="0.2">
      <c r="A342" s="4" t="s">
        <v>322</v>
      </c>
      <c r="B342" s="4" t="str">
        <f>"00068814AA"</f>
        <v>00068814AA</v>
      </c>
      <c r="C342" s="5">
        <v>41478</v>
      </c>
      <c r="D342" s="4"/>
    </row>
    <row r="343" spans="1:4" s="1" customFormat="1" ht="12.75" customHeight="1" x14ac:dyDescent="0.2">
      <c r="A343" s="2" t="s">
        <v>323</v>
      </c>
      <c r="B343" s="2" t="str">
        <f>"0000F8F427"</f>
        <v>0000F8F427</v>
      </c>
      <c r="C343" s="3">
        <v>37803</v>
      </c>
      <c r="D343" s="3">
        <v>41478</v>
      </c>
    </row>
    <row r="344" spans="1:4" s="1" customFormat="1" ht="12.75" customHeight="1" x14ac:dyDescent="0.2">
      <c r="A344" s="4" t="s">
        <v>324</v>
      </c>
      <c r="B344" s="4" t="str">
        <f>"0000F8EC44"</f>
        <v>0000F8EC44</v>
      </c>
      <c r="C344" s="5">
        <v>37803</v>
      </c>
      <c r="D344" s="5">
        <v>40574</v>
      </c>
    </row>
    <row r="345" spans="1:4" s="1" customFormat="1" ht="12.75" customHeight="1" x14ac:dyDescent="0.2">
      <c r="A345" s="2" t="s">
        <v>325</v>
      </c>
      <c r="B345" s="2" t="str">
        <f>"00006A3855"</f>
        <v>00006A3855</v>
      </c>
      <c r="C345" s="3">
        <v>38951</v>
      </c>
      <c r="D345" s="3">
        <v>39392</v>
      </c>
    </row>
    <row r="346" spans="1:4" s="1" customFormat="1" ht="12.75" customHeight="1" x14ac:dyDescent="0.2">
      <c r="A346" s="4" t="s">
        <v>326</v>
      </c>
      <c r="B346" s="4" t="str">
        <f>"0000FBF265"</f>
        <v>0000FBF265</v>
      </c>
      <c r="C346" s="5">
        <v>38034</v>
      </c>
      <c r="D346" s="5">
        <v>38516</v>
      </c>
    </row>
    <row r="347" spans="1:4" s="1" customFormat="1" ht="12.75" customHeight="1" x14ac:dyDescent="0.2">
      <c r="A347" s="2" t="s">
        <v>326</v>
      </c>
      <c r="B347" s="2" t="str">
        <f>"00004C7243"</f>
        <v>00004C7243</v>
      </c>
      <c r="C347" s="3">
        <v>38797</v>
      </c>
      <c r="D347" s="3">
        <v>38803</v>
      </c>
    </row>
    <row r="348" spans="1:4" s="1" customFormat="1" ht="12.75" customHeight="1" x14ac:dyDescent="0.2">
      <c r="A348" s="4" t="s">
        <v>325</v>
      </c>
      <c r="B348" s="4" t="str">
        <f>"00000E37BF"</f>
        <v>00000E37BF</v>
      </c>
      <c r="C348" s="5">
        <v>38803</v>
      </c>
      <c r="D348" s="5">
        <v>38950</v>
      </c>
    </row>
    <row r="349" spans="1:4" s="1" customFormat="1" ht="12.75" customHeight="1" x14ac:dyDescent="0.2">
      <c r="A349" s="2" t="s">
        <v>326</v>
      </c>
      <c r="B349" s="2" t="str">
        <f>"0000CD0833"</f>
        <v>0000CD0833</v>
      </c>
      <c r="C349" s="3">
        <v>38685</v>
      </c>
      <c r="D349" s="3">
        <v>38796</v>
      </c>
    </row>
    <row r="350" spans="1:4" s="1" customFormat="1" ht="12.75" customHeight="1" x14ac:dyDescent="0.2">
      <c r="A350" s="4" t="s">
        <v>326</v>
      </c>
      <c r="B350" s="4" t="str">
        <f>"00009B28EE"</f>
        <v>00009B28EE</v>
      </c>
      <c r="C350" s="5">
        <v>38517</v>
      </c>
      <c r="D350" s="5">
        <v>38586</v>
      </c>
    </row>
    <row r="351" spans="1:4" s="1" customFormat="1" ht="12.75" customHeight="1" x14ac:dyDescent="0.2">
      <c r="A351" s="2" t="s">
        <v>325</v>
      </c>
      <c r="B351" s="2" t="str">
        <f>"000094EDEB"</f>
        <v>000094EDEB</v>
      </c>
      <c r="C351" s="3">
        <v>39393</v>
      </c>
      <c r="D351" s="2"/>
    </row>
    <row r="352" spans="1:4" s="1" customFormat="1" ht="12.75" customHeight="1" x14ac:dyDescent="0.2">
      <c r="A352" s="4" t="s">
        <v>326</v>
      </c>
      <c r="B352" s="4" t="str">
        <f>"000103E891"</f>
        <v>000103E891</v>
      </c>
      <c r="C352" s="5">
        <v>38587</v>
      </c>
      <c r="D352" s="5">
        <v>38684</v>
      </c>
    </row>
    <row r="353" spans="1:4" s="1" customFormat="1" ht="12.75" customHeight="1" x14ac:dyDescent="0.2">
      <c r="A353" s="2" t="s">
        <v>327</v>
      </c>
      <c r="B353" s="2" t="str">
        <f>"0000F8FE4A"</f>
        <v>0000F8FE4A</v>
      </c>
      <c r="C353" s="3">
        <v>37803</v>
      </c>
      <c r="D353" s="3">
        <v>39118</v>
      </c>
    </row>
    <row r="354" spans="1:4" s="1" customFormat="1" ht="12.75" customHeight="1" x14ac:dyDescent="0.2">
      <c r="A354" s="4" t="s">
        <v>328</v>
      </c>
      <c r="B354" s="4" t="str">
        <f>"0000FBF254"</f>
        <v>0000FBF254</v>
      </c>
      <c r="C354" s="5">
        <v>38091</v>
      </c>
      <c r="D354" s="4"/>
    </row>
    <row r="355" spans="1:4" s="1" customFormat="1" ht="12.75" customHeight="1" x14ac:dyDescent="0.2">
      <c r="A355" s="2" t="s">
        <v>329</v>
      </c>
      <c r="B355" s="2" t="str">
        <f>"0000F9000D"</f>
        <v>0000F9000D</v>
      </c>
      <c r="C355" s="3">
        <v>37803</v>
      </c>
      <c r="D355" s="2"/>
    </row>
    <row r="356" spans="1:4" s="1" customFormat="1" ht="12.75" customHeight="1" x14ac:dyDescent="0.2">
      <c r="A356" s="4" t="s">
        <v>330</v>
      </c>
      <c r="B356" s="4" t="str">
        <f>"000048698B"</f>
        <v>000048698B</v>
      </c>
      <c r="C356" s="5">
        <v>40112</v>
      </c>
      <c r="D356" s="5">
        <v>42844</v>
      </c>
    </row>
    <row r="357" spans="1:4" s="1" customFormat="1" ht="12.75" customHeight="1" x14ac:dyDescent="0.2">
      <c r="A357" s="2" t="s">
        <v>331</v>
      </c>
      <c r="B357" s="2" t="str">
        <f>"0000F8E90E"</f>
        <v>0000F8E90E</v>
      </c>
      <c r="C357" s="3">
        <v>37803</v>
      </c>
      <c r="D357" s="2"/>
    </row>
    <row r="358" spans="1:4" s="1" customFormat="1" ht="12.75" customHeight="1" x14ac:dyDescent="0.2">
      <c r="A358" s="4" t="s">
        <v>332</v>
      </c>
      <c r="B358" s="4" t="str">
        <f>"0000FBF6D3"</f>
        <v>0000FBF6D3</v>
      </c>
      <c r="C358" s="5">
        <v>43025</v>
      </c>
      <c r="D358" s="4"/>
    </row>
    <row r="359" spans="1:4" s="1" customFormat="1" ht="12.75" customHeight="1" x14ac:dyDescent="0.2">
      <c r="A359" s="2" t="s">
        <v>333</v>
      </c>
      <c r="B359" s="2" t="str">
        <f>"0000F8E9B2"</f>
        <v>0000F8E9B2</v>
      </c>
      <c r="C359" s="3">
        <v>37803</v>
      </c>
      <c r="D359" s="3">
        <v>39503</v>
      </c>
    </row>
    <row r="360" spans="1:4" s="1" customFormat="1" ht="12.75" customHeight="1" x14ac:dyDescent="0.2">
      <c r="A360" s="4" t="s">
        <v>334</v>
      </c>
      <c r="B360" s="4" t="str">
        <f>"0006936355"</f>
        <v>0006936355</v>
      </c>
      <c r="C360" s="5">
        <v>42017</v>
      </c>
      <c r="D360" s="4"/>
    </row>
    <row r="361" spans="1:4" s="1" customFormat="1" ht="12.75" customHeight="1" x14ac:dyDescent="0.2">
      <c r="A361" s="2" t="s">
        <v>335</v>
      </c>
      <c r="B361" s="2" t="str">
        <f>"0000F8ECAD"</f>
        <v>0000F8ECAD</v>
      </c>
      <c r="C361" s="3">
        <v>44600</v>
      </c>
      <c r="D361" s="2"/>
    </row>
    <row r="362" spans="1:4" s="1" customFormat="1" ht="12.75" customHeight="1" x14ac:dyDescent="0.2">
      <c r="A362" s="4" t="s">
        <v>336</v>
      </c>
      <c r="B362" s="4" t="str">
        <f>"0000F8EBF0"</f>
        <v>0000F8EBF0</v>
      </c>
      <c r="C362" s="5">
        <v>37803</v>
      </c>
      <c r="D362" s="5">
        <v>44600</v>
      </c>
    </row>
    <row r="363" spans="1:4" s="1" customFormat="1" ht="12.75" customHeight="1" x14ac:dyDescent="0.2">
      <c r="A363" s="2" t="s">
        <v>337</v>
      </c>
      <c r="B363" s="2" t="str">
        <f>"0000FBF8D9"</f>
        <v>0000FBF8D9</v>
      </c>
      <c r="C363" s="3">
        <v>37804</v>
      </c>
      <c r="D363" s="2"/>
    </row>
    <row r="364" spans="1:4" s="1" customFormat="1" ht="12.75" customHeight="1" x14ac:dyDescent="0.2">
      <c r="A364" s="4" t="s">
        <v>338</v>
      </c>
      <c r="B364" s="4" t="str">
        <f>"0006935EFA"</f>
        <v>0006935EFA</v>
      </c>
      <c r="C364" s="5">
        <v>38866</v>
      </c>
      <c r="D364" s="4"/>
    </row>
    <row r="365" spans="1:4" s="1" customFormat="1" ht="12.75" customHeight="1" x14ac:dyDescent="0.2">
      <c r="A365" s="2" t="s">
        <v>339</v>
      </c>
      <c r="B365" s="2" t="str">
        <f>"0006882767"</f>
        <v>0006882767</v>
      </c>
      <c r="C365" s="3">
        <v>40875</v>
      </c>
      <c r="D365" s="2"/>
    </row>
    <row r="366" spans="1:4" s="1" customFormat="1" ht="12.75" customHeight="1" x14ac:dyDescent="0.2">
      <c r="A366" s="4" t="s">
        <v>340</v>
      </c>
      <c r="B366" s="4" t="str">
        <f>"0006882263"</f>
        <v>0006882263</v>
      </c>
      <c r="C366" s="5">
        <v>39741</v>
      </c>
      <c r="D366" s="5">
        <v>40623</v>
      </c>
    </row>
    <row r="367" spans="1:4" s="1" customFormat="1" ht="12.75" customHeight="1" x14ac:dyDescent="0.2">
      <c r="A367" s="2" t="s">
        <v>341</v>
      </c>
      <c r="B367" s="2" t="str">
        <f>"0000F8FD66"</f>
        <v>0000F8FD66</v>
      </c>
      <c r="C367" s="3">
        <v>38392</v>
      </c>
      <c r="D367" s="3">
        <v>40126</v>
      </c>
    </row>
    <row r="368" spans="1:4" s="1" customFormat="1" ht="12.75" customHeight="1" x14ac:dyDescent="0.2">
      <c r="A368" s="4" t="s">
        <v>342</v>
      </c>
      <c r="B368" s="4" t="str">
        <f>"0000FB61A2"</f>
        <v>0000FB61A2</v>
      </c>
      <c r="C368" s="5">
        <v>38454</v>
      </c>
      <c r="D368" s="5">
        <v>38517</v>
      </c>
    </row>
    <row r="369" spans="1:4" s="1" customFormat="1" ht="12.75" customHeight="1" x14ac:dyDescent="0.2">
      <c r="A369" s="2" t="s">
        <v>343</v>
      </c>
      <c r="B369" s="2" t="str">
        <f>"000687FDD9"</f>
        <v>000687FDD9</v>
      </c>
      <c r="C369" s="3">
        <v>43452</v>
      </c>
      <c r="D369" s="2"/>
    </row>
    <row r="370" spans="1:4" s="1" customFormat="1" ht="12.75" customHeight="1" x14ac:dyDescent="0.2">
      <c r="A370" s="4" t="s">
        <v>344</v>
      </c>
      <c r="B370" s="4" t="str">
        <f>"00068813BA"</f>
        <v>00068813BA</v>
      </c>
      <c r="C370" s="5">
        <v>42031</v>
      </c>
      <c r="D370" s="5">
        <v>44103</v>
      </c>
    </row>
    <row r="371" spans="1:4" s="1" customFormat="1" ht="12.75" customHeight="1" x14ac:dyDescent="0.2">
      <c r="A371" s="2" t="s">
        <v>345</v>
      </c>
      <c r="B371" s="2" t="str">
        <f>"0000F8FFE6"</f>
        <v>0000F8FFE6</v>
      </c>
      <c r="C371" s="3">
        <v>41688</v>
      </c>
      <c r="D371" s="3">
        <v>42598</v>
      </c>
    </row>
    <row r="372" spans="1:4" s="1" customFormat="1" ht="12.75" customHeight="1" x14ac:dyDescent="0.2">
      <c r="A372" s="4" t="s">
        <v>346</v>
      </c>
      <c r="B372" s="4" t="str">
        <f>"0000A3A448"</f>
        <v>0000A3A448</v>
      </c>
      <c r="C372" s="5">
        <v>41989</v>
      </c>
      <c r="D372" s="4"/>
    </row>
    <row r="373" spans="1:4" s="1" customFormat="1" ht="12.75" customHeight="1" x14ac:dyDescent="0.2">
      <c r="A373" s="2" t="s">
        <v>347</v>
      </c>
      <c r="B373" s="2" t="str">
        <f>"0000FBEC99"</f>
        <v>0000FBEC99</v>
      </c>
      <c r="C373" s="3">
        <v>38594</v>
      </c>
      <c r="D373" s="3">
        <v>43928</v>
      </c>
    </row>
    <row r="374" spans="1:4" s="1" customFormat="1" ht="12.75" customHeight="1" x14ac:dyDescent="0.2">
      <c r="A374" s="4" t="s">
        <v>348</v>
      </c>
      <c r="B374" s="4" t="str">
        <f>"00011860CC"</f>
        <v>00011860CC</v>
      </c>
      <c r="C374" s="5">
        <v>37811</v>
      </c>
      <c r="D374" s="5">
        <v>38188</v>
      </c>
    </row>
    <row r="375" spans="1:4" s="1" customFormat="1" ht="12.75" customHeight="1" x14ac:dyDescent="0.2">
      <c r="A375" s="2" t="s">
        <v>349</v>
      </c>
      <c r="B375" s="2" t="str">
        <f>"0006882E98"</f>
        <v>0006882E98</v>
      </c>
      <c r="C375" s="3">
        <v>39869</v>
      </c>
      <c r="D375" s="3">
        <v>41261</v>
      </c>
    </row>
    <row r="376" spans="1:4" s="1" customFormat="1" ht="12.75" customHeight="1" x14ac:dyDescent="0.2">
      <c r="A376" s="4" t="s">
        <v>350</v>
      </c>
      <c r="B376" s="4" t="str">
        <f>"0000F8F084"</f>
        <v>0000F8F084</v>
      </c>
      <c r="C376" s="5">
        <v>37803</v>
      </c>
      <c r="D376" s="4"/>
    </row>
    <row r="377" spans="1:4" s="1" customFormat="1" ht="12.75" customHeight="1" x14ac:dyDescent="0.2">
      <c r="A377" s="2" t="s">
        <v>351</v>
      </c>
      <c r="B377" s="2" t="str">
        <f>"0000F8F041"</f>
        <v>0000F8F041</v>
      </c>
      <c r="C377" s="3">
        <v>37803</v>
      </c>
      <c r="D377" s="3">
        <v>40133</v>
      </c>
    </row>
    <row r="378" spans="1:4" s="1" customFormat="1" ht="12.75" customHeight="1" x14ac:dyDescent="0.2">
      <c r="A378" s="4" t="s">
        <v>352</v>
      </c>
      <c r="B378" s="4" t="str">
        <f>"0000F8E9BF"</f>
        <v>0000F8E9BF</v>
      </c>
      <c r="C378" s="5">
        <v>37803</v>
      </c>
      <c r="D378" s="5">
        <v>40133</v>
      </c>
    </row>
    <row r="379" spans="1:4" s="1" customFormat="1" ht="12.75" customHeight="1" x14ac:dyDescent="0.2">
      <c r="A379" s="2" t="s">
        <v>353</v>
      </c>
      <c r="B379" s="2" t="str">
        <f>"0000F8F1E9"</f>
        <v>0000F8F1E9</v>
      </c>
      <c r="C379" s="3">
        <v>37803</v>
      </c>
      <c r="D379" s="3">
        <v>38091</v>
      </c>
    </row>
    <row r="380" spans="1:4" s="1" customFormat="1" ht="12.75" customHeight="1" x14ac:dyDescent="0.2">
      <c r="A380" s="4" t="s">
        <v>354</v>
      </c>
      <c r="B380" s="4" t="str">
        <f>"0000F8F196"</f>
        <v>0000F8F196</v>
      </c>
      <c r="C380" s="5">
        <v>37803</v>
      </c>
      <c r="D380" s="4"/>
    </row>
    <row r="381" spans="1:4" s="1" customFormat="1" ht="12.75" customHeight="1" x14ac:dyDescent="0.2">
      <c r="A381" s="2" t="s">
        <v>355</v>
      </c>
      <c r="B381" s="2" t="str">
        <f>"0000FBF319"</f>
        <v>0000FBF319</v>
      </c>
      <c r="C381" s="3">
        <v>37803</v>
      </c>
      <c r="D381" s="3">
        <v>38314</v>
      </c>
    </row>
    <row r="382" spans="1:4" s="1" customFormat="1" ht="12.75" customHeight="1" x14ac:dyDescent="0.2">
      <c r="A382" s="4" t="s">
        <v>356</v>
      </c>
      <c r="B382" s="4" t="str">
        <f>"00068801ED"</f>
        <v>00068801ED</v>
      </c>
      <c r="C382" s="5">
        <v>43991</v>
      </c>
      <c r="D382" s="5">
        <v>44950</v>
      </c>
    </row>
    <row r="383" spans="1:4" s="1" customFormat="1" ht="12.75" customHeight="1" x14ac:dyDescent="0.2">
      <c r="A383" s="2" t="s">
        <v>357</v>
      </c>
      <c r="B383" s="2" t="str">
        <f>"0000F8F3B7"</f>
        <v>0000F8F3B7</v>
      </c>
      <c r="C383" s="3">
        <v>37803</v>
      </c>
      <c r="D383" s="3">
        <v>39545</v>
      </c>
    </row>
    <row r="384" spans="1:4" s="1" customFormat="1" ht="12.75" customHeight="1" x14ac:dyDescent="0.2">
      <c r="A384" s="4" t="s">
        <v>358</v>
      </c>
      <c r="B384" s="4" t="str">
        <f>"0000FBF5FD"</f>
        <v>0000FBF5FD</v>
      </c>
      <c r="C384" s="5">
        <v>37803</v>
      </c>
      <c r="D384" s="5">
        <v>38398</v>
      </c>
    </row>
    <row r="385" spans="1:4" s="1" customFormat="1" ht="12.75" customHeight="1" x14ac:dyDescent="0.2">
      <c r="A385" s="2" t="s">
        <v>359</v>
      </c>
      <c r="B385" s="2" t="str">
        <f>"000688004E"</f>
        <v>000688004E</v>
      </c>
      <c r="C385" s="3">
        <v>41989</v>
      </c>
      <c r="D385" s="3">
        <v>41996</v>
      </c>
    </row>
    <row r="386" spans="1:4" s="1" customFormat="1" ht="12.75" customHeight="1" x14ac:dyDescent="0.2">
      <c r="A386" s="4" t="s">
        <v>360</v>
      </c>
      <c r="B386" s="4" t="str">
        <f>"0000F8EC26"</f>
        <v>0000F8EC26</v>
      </c>
      <c r="C386" s="5">
        <v>43074</v>
      </c>
      <c r="D386" s="4"/>
    </row>
    <row r="387" spans="1:4" s="1" customFormat="1" ht="12.75" customHeight="1" x14ac:dyDescent="0.2">
      <c r="A387" s="2" t="s">
        <v>361</v>
      </c>
      <c r="B387" s="2" t="str">
        <f>"0000FBEDC9"</f>
        <v>0000FBEDC9</v>
      </c>
      <c r="C387" s="3">
        <v>38643</v>
      </c>
      <c r="D387" s="3">
        <v>40932</v>
      </c>
    </row>
    <row r="388" spans="1:4" s="1" customFormat="1" ht="12.75" customHeight="1" x14ac:dyDescent="0.2">
      <c r="A388" s="4" t="s">
        <v>362</v>
      </c>
      <c r="B388" s="4" t="str">
        <f>"000094DF37"</f>
        <v>000094DF37</v>
      </c>
      <c r="C388" s="5">
        <v>39608</v>
      </c>
      <c r="D388" s="5">
        <v>40939</v>
      </c>
    </row>
    <row r="389" spans="1:4" s="1" customFormat="1" ht="12.75" customHeight="1" x14ac:dyDescent="0.2">
      <c r="A389" s="2" t="s">
        <v>363</v>
      </c>
      <c r="B389" s="2" t="str">
        <f>"0000541937"</f>
        <v>0000541937</v>
      </c>
      <c r="C389" s="3">
        <v>39468</v>
      </c>
      <c r="D389" s="3">
        <v>40189</v>
      </c>
    </row>
    <row r="390" spans="1:4" s="1" customFormat="1" ht="12.75" customHeight="1" x14ac:dyDescent="0.2">
      <c r="A390" s="4" t="s">
        <v>364</v>
      </c>
      <c r="B390" s="4" t="str">
        <f>"0000F8F99F"</f>
        <v>0000F8F99F</v>
      </c>
      <c r="C390" s="5">
        <v>38789</v>
      </c>
      <c r="D390" s="5">
        <v>43963</v>
      </c>
    </row>
    <row r="391" spans="1:4" s="1" customFormat="1" ht="12.75" customHeight="1" x14ac:dyDescent="0.2">
      <c r="A391" s="2" t="s">
        <v>365</v>
      </c>
      <c r="B391" s="2" t="str">
        <f>"00068825DE"</f>
        <v>00068825DE</v>
      </c>
      <c r="C391" s="3">
        <v>43669</v>
      </c>
      <c r="D391" s="3">
        <v>44257</v>
      </c>
    </row>
    <row r="392" spans="1:4" s="1" customFormat="1" ht="12.75" customHeight="1" x14ac:dyDescent="0.2">
      <c r="A392" s="4" t="s">
        <v>366</v>
      </c>
      <c r="B392" s="4" t="str">
        <f>"0000F8F2E6"</f>
        <v>0000F8F2E6</v>
      </c>
      <c r="C392" s="5">
        <v>38713</v>
      </c>
      <c r="D392" s="5">
        <v>41121</v>
      </c>
    </row>
    <row r="393" spans="1:4" s="1" customFormat="1" ht="12.75" customHeight="1" x14ac:dyDescent="0.2">
      <c r="A393" s="2" t="s">
        <v>367</v>
      </c>
      <c r="B393" s="2" t="str">
        <f>"0000952F10"</f>
        <v>0000952F10</v>
      </c>
      <c r="C393" s="3">
        <v>42038</v>
      </c>
      <c r="D393" s="2"/>
    </row>
    <row r="394" spans="1:4" s="1" customFormat="1" ht="12.75" customHeight="1" x14ac:dyDescent="0.2">
      <c r="A394" s="4" t="s">
        <v>368</v>
      </c>
      <c r="B394" s="4" t="str">
        <f>"0000F8FAEA"</f>
        <v>0000F8FAEA</v>
      </c>
      <c r="C394" s="5">
        <v>37803</v>
      </c>
      <c r="D394" s="5">
        <v>37873</v>
      </c>
    </row>
    <row r="395" spans="1:4" s="1" customFormat="1" ht="12.75" customHeight="1" x14ac:dyDescent="0.2">
      <c r="A395" s="2" t="s">
        <v>369</v>
      </c>
      <c r="B395" s="2" t="str">
        <f>"0006882374"</f>
        <v>0006882374</v>
      </c>
      <c r="C395" s="3">
        <v>38887</v>
      </c>
      <c r="D395" s="3">
        <v>43116</v>
      </c>
    </row>
    <row r="396" spans="1:4" s="1" customFormat="1" ht="12.75" customHeight="1" x14ac:dyDescent="0.2">
      <c r="A396" s="4" t="s">
        <v>370</v>
      </c>
      <c r="B396" s="4" t="str">
        <f>"0000F8F4EF"</f>
        <v>0000F8F4EF</v>
      </c>
      <c r="C396" s="5">
        <v>40371</v>
      </c>
      <c r="D396" s="5">
        <v>40497</v>
      </c>
    </row>
    <row r="397" spans="1:4" s="1" customFormat="1" ht="12.75" customHeight="1" x14ac:dyDescent="0.2">
      <c r="A397" s="2" t="s">
        <v>371</v>
      </c>
      <c r="B397" s="2" t="str">
        <f>"0000F8F165"</f>
        <v>0000F8F165</v>
      </c>
      <c r="C397" s="3">
        <v>37803</v>
      </c>
      <c r="D397" s="3">
        <v>38006</v>
      </c>
    </row>
    <row r="398" spans="1:4" s="1" customFormat="1" ht="12.75" customHeight="1" x14ac:dyDescent="0.2">
      <c r="A398" s="4" t="s">
        <v>372</v>
      </c>
      <c r="B398" s="4" t="str">
        <f>"000688110A"</f>
        <v>000688110A</v>
      </c>
      <c r="C398" s="5">
        <v>41849</v>
      </c>
      <c r="D398" s="5">
        <v>43194</v>
      </c>
    </row>
    <row r="399" spans="1:4" s="1" customFormat="1" ht="12.75" customHeight="1" x14ac:dyDescent="0.2">
      <c r="A399" s="2" t="s">
        <v>373</v>
      </c>
      <c r="B399" s="2" t="str">
        <f>"0000F8FE7F"</f>
        <v>0000F8FE7F</v>
      </c>
      <c r="C399" s="3">
        <v>37803</v>
      </c>
      <c r="D399" s="3">
        <v>41849</v>
      </c>
    </row>
    <row r="400" spans="1:4" s="1" customFormat="1" ht="12.75" customHeight="1" x14ac:dyDescent="0.2">
      <c r="A400" s="4" t="s">
        <v>374</v>
      </c>
      <c r="B400" s="4" t="str">
        <f>"0006881B90"</f>
        <v>0006881B90</v>
      </c>
      <c r="C400" s="5">
        <v>43501</v>
      </c>
      <c r="D400" s="4"/>
    </row>
    <row r="401" spans="1:4" s="1" customFormat="1" ht="12.75" customHeight="1" x14ac:dyDescent="0.2">
      <c r="A401" s="2" t="s">
        <v>375</v>
      </c>
      <c r="B401" s="2" t="str">
        <f>"0006881329"</f>
        <v>0006881329</v>
      </c>
      <c r="C401" s="3">
        <v>42045</v>
      </c>
      <c r="D401" s="3">
        <v>43501</v>
      </c>
    </row>
    <row r="402" spans="1:4" s="1" customFormat="1" ht="12.75" customHeight="1" x14ac:dyDescent="0.2">
      <c r="A402" s="4" t="s">
        <v>376</v>
      </c>
      <c r="B402" s="4" t="str">
        <f>"0000F8EE0E"</f>
        <v>0000F8EE0E</v>
      </c>
      <c r="C402" s="5">
        <v>38405</v>
      </c>
      <c r="D402" s="4"/>
    </row>
    <row r="403" spans="1:4" s="1" customFormat="1" ht="12.75" customHeight="1" x14ac:dyDescent="0.2">
      <c r="A403" s="2" t="s">
        <v>377</v>
      </c>
      <c r="B403" s="2" t="str">
        <f>"0000F8EF03"</f>
        <v>0000F8EF03</v>
      </c>
      <c r="C403" s="3">
        <v>37803</v>
      </c>
      <c r="D403" s="3">
        <v>44222</v>
      </c>
    </row>
    <row r="404" spans="1:4" s="1" customFormat="1" ht="12.75" customHeight="1" x14ac:dyDescent="0.2">
      <c r="A404" s="4" t="s">
        <v>378</v>
      </c>
      <c r="B404" s="4" t="str">
        <f>"0000F8EB38"</f>
        <v>0000F8EB38</v>
      </c>
      <c r="C404" s="5">
        <v>43131</v>
      </c>
      <c r="D404" s="4"/>
    </row>
    <row r="405" spans="1:4" s="1" customFormat="1" ht="12.75" customHeight="1" x14ac:dyDescent="0.2">
      <c r="A405" s="2" t="s">
        <v>379</v>
      </c>
      <c r="B405" s="2" t="str">
        <f>"000687F2BA"</f>
        <v>000687F2BA</v>
      </c>
      <c r="C405" s="3">
        <v>39231</v>
      </c>
      <c r="D405" s="3">
        <v>42053</v>
      </c>
    </row>
    <row r="406" spans="1:4" s="1" customFormat="1" ht="12.75" customHeight="1" x14ac:dyDescent="0.2">
      <c r="A406" s="4" t="s">
        <v>380</v>
      </c>
      <c r="B406" s="4" t="str">
        <f>"0000F8EB38"</f>
        <v>0000F8EB38</v>
      </c>
      <c r="C406" s="5">
        <v>37803</v>
      </c>
      <c r="D406" s="5">
        <v>43130</v>
      </c>
    </row>
    <row r="407" spans="1:4" s="1" customFormat="1" ht="12.75" customHeight="1" x14ac:dyDescent="0.2">
      <c r="A407" s="2" t="s">
        <v>381</v>
      </c>
      <c r="B407" s="2" t="str">
        <f>"0000FBF760"</f>
        <v>0000FBF760</v>
      </c>
      <c r="C407" s="3">
        <v>38279</v>
      </c>
      <c r="D407" s="3">
        <v>38789</v>
      </c>
    </row>
    <row r="408" spans="1:4" s="1" customFormat="1" ht="12.75" customHeight="1" x14ac:dyDescent="0.2">
      <c r="A408" s="4" t="s">
        <v>382</v>
      </c>
      <c r="B408" s="4" t="str">
        <f>"0006935804"</f>
        <v>0006935804</v>
      </c>
      <c r="C408" s="5">
        <v>44152</v>
      </c>
      <c r="D408" s="4"/>
    </row>
    <row r="409" spans="1:4" s="1" customFormat="1" ht="12.75" customHeight="1" x14ac:dyDescent="0.2">
      <c r="A409" s="2" t="s">
        <v>383</v>
      </c>
      <c r="B409" s="2" t="str">
        <f>"0000F8F99F"</f>
        <v>0000F8F99F</v>
      </c>
      <c r="C409" s="3">
        <v>44152</v>
      </c>
      <c r="D409" s="2"/>
    </row>
    <row r="410" spans="1:4" s="1" customFormat="1" ht="12.75" customHeight="1" x14ac:dyDescent="0.2">
      <c r="A410" s="4" t="s">
        <v>384</v>
      </c>
      <c r="B410" s="4" t="str">
        <f>"0000FBE7B0"</f>
        <v>0000FBE7B0</v>
      </c>
      <c r="C410" s="5">
        <v>37803</v>
      </c>
      <c r="D410" s="5">
        <v>43158</v>
      </c>
    </row>
    <row r="411" spans="1:4" s="1" customFormat="1" ht="12.75" customHeight="1" x14ac:dyDescent="0.2">
      <c r="A411" s="2" t="s">
        <v>385</v>
      </c>
      <c r="B411" s="2" t="str">
        <f>"000687E7F7"</f>
        <v>000687E7F7</v>
      </c>
      <c r="C411" s="3">
        <v>43445</v>
      </c>
      <c r="D411" s="2"/>
    </row>
    <row r="412" spans="1:4" s="1" customFormat="1" ht="12.75" customHeight="1" x14ac:dyDescent="0.2">
      <c r="A412" s="4" t="s">
        <v>386</v>
      </c>
      <c r="B412" s="4" t="str">
        <f>"0000F8EED5"</f>
        <v>0000F8EED5</v>
      </c>
      <c r="C412" s="5">
        <v>39105</v>
      </c>
      <c r="D412" s="4"/>
    </row>
    <row r="413" spans="1:4" s="1" customFormat="1" ht="12.75" customHeight="1" x14ac:dyDescent="0.2">
      <c r="A413" s="2" t="s">
        <v>386</v>
      </c>
      <c r="B413" s="2" t="str">
        <f>"0000F8F8FF"</f>
        <v>0000F8F8FF</v>
      </c>
      <c r="C413" s="3">
        <v>38042</v>
      </c>
      <c r="D413" s="3">
        <v>38061</v>
      </c>
    </row>
    <row r="414" spans="1:4" s="1" customFormat="1" ht="12.75" customHeight="1" x14ac:dyDescent="0.2">
      <c r="A414" s="4" t="s">
        <v>386</v>
      </c>
      <c r="B414" s="4" t="str">
        <f>"0000F8FC35"</f>
        <v>0000F8FC35</v>
      </c>
      <c r="C414" s="5">
        <v>37803</v>
      </c>
      <c r="D414" s="5">
        <v>38041</v>
      </c>
    </row>
    <row r="415" spans="1:4" s="1" customFormat="1" ht="12.75" customHeight="1" x14ac:dyDescent="0.2">
      <c r="A415" s="2" t="s">
        <v>386</v>
      </c>
      <c r="B415" s="2" t="str">
        <f>"000042EA77"</f>
        <v>000042EA77</v>
      </c>
      <c r="C415" s="3">
        <v>38062</v>
      </c>
      <c r="D415" s="3">
        <v>39104</v>
      </c>
    </row>
    <row r="416" spans="1:4" s="1" customFormat="1" ht="12.75" customHeight="1" x14ac:dyDescent="0.2">
      <c r="A416" s="4" t="s">
        <v>387</v>
      </c>
      <c r="B416" s="4" t="str">
        <f>"0000F8F690"</f>
        <v>0000F8F690</v>
      </c>
      <c r="C416" s="5">
        <v>37803</v>
      </c>
      <c r="D416" s="4"/>
    </row>
    <row r="417" spans="1:4" s="1" customFormat="1" ht="12.75" customHeight="1" x14ac:dyDescent="0.2">
      <c r="A417" s="2" t="s">
        <v>388</v>
      </c>
      <c r="B417" s="2" t="str">
        <f>"000687F797"</f>
        <v>000687F797</v>
      </c>
      <c r="C417" s="3">
        <v>43530</v>
      </c>
      <c r="D417" s="2"/>
    </row>
    <row r="418" spans="1:4" s="1" customFormat="1" ht="12.75" customHeight="1" x14ac:dyDescent="0.2">
      <c r="A418" s="4" t="s">
        <v>389</v>
      </c>
      <c r="B418" s="4" t="str">
        <f>"0000FBF38C"</f>
        <v>0000FBF38C</v>
      </c>
      <c r="C418" s="5">
        <v>37803</v>
      </c>
      <c r="D418" s="5">
        <v>44782</v>
      </c>
    </row>
    <row r="419" spans="1:4" s="1" customFormat="1" ht="12.75" customHeight="1" x14ac:dyDescent="0.2">
      <c r="A419" s="2" t="s">
        <v>389</v>
      </c>
      <c r="B419" s="2" t="str">
        <f>"0000FBF38C"</f>
        <v>0000FBF38C</v>
      </c>
      <c r="C419" s="3">
        <v>37803</v>
      </c>
      <c r="D419" s="3">
        <v>44782</v>
      </c>
    </row>
    <row r="420" spans="1:4" s="1" customFormat="1" ht="12.75" customHeight="1" x14ac:dyDescent="0.2">
      <c r="A420" s="4" t="s">
        <v>390</v>
      </c>
      <c r="B420" s="4" t="str">
        <f>"0000F8FEE9"</f>
        <v>0000F8FEE9</v>
      </c>
      <c r="C420" s="5">
        <v>38490</v>
      </c>
      <c r="D420" s="5">
        <v>38615</v>
      </c>
    </row>
    <row r="421" spans="1:4" s="1" customFormat="1" ht="12.75" customHeight="1" x14ac:dyDescent="0.2">
      <c r="A421" s="2" t="s">
        <v>391</v>
      </c>
      <c r="B421" s="2" t="str">
        <f>"0000F8FD62"</f>
        <v>0000F8FD62</v>
      </c>
      <c r="C421" s="3">
        <v>37803</v>
      </c>
      <c r="D421" s="2"/>
    </row>
    <row r="422" spans="1:4" s="1" customFormat="1" ht="12.75" customHeight="1" x14ac:dyDescent="0.2">
      <c r="A422" s="4" t="s">
        <v>392</v>
      </c>
      <c r="B422" s="4" t="str">
        <f>"0000FBF1E8"</f>
        <v>0000FBF1E8</v>
      </c>
      <c r="C422" s="5">
        <v>38202</v>
      </c>
      <c r="D422" s="5">
        <v>38776</v>
      </c>
    </row>
    <row r="423" spans="1:4" s="1" customFormat="1" ht="12.75" customHeight="1" x14ac:dyDescent="0.2">
      <c r="A423" s="2" t="s">
        <v>393</v>
      </c>
      <c r="B423" s="2" t="str">
        <f>"0006935F7B"</f>
        <v>0006935F7B</v>
      </c>
      <c r="C423" s="3">
        <v>38957</v>
      </c>
      <c r="D423" s="3">
        <v>40441</v>
      </c>
    </row>
    <row r="424" spans="1:4" s="1" customFormat="1" ht="12.75" customHeight="1" x14ac:dyDescent="0.2">
      <c r="A424" s="4" t="s">
        <v>394</v>
      </c>
      <c r="B424" s="4" t="str">
        <f>"0006883A60"</f>
        <v>0006883A60</v>
      </c>
      <c r="C424" s="5">
        <v>42017</v>
      </c>
      <c r="D424" s="4"/>
    </row>
    <row r="425" spans="1:4" s="1" customFormat="1" ht="12.75" customHeight="1" x14ac:dyDescent="0.2">
      <c r="A425" s="2" t="s">
        <v>395</v>
      </c>
      <c r="B425" s="2" t="str">
        <f>"0000F8F8E2"</f>
        <v>0000F8F8E2</v>
      </c>
      <c r="C425" s="3">
        <v>37803</v>
      </c>
      <c r="D425" s="3">
        <v>42017</v>
      </c>
    </row>
    <row r="426" spans="1:4" s="1" customFormat="1" ht="12.75" customHeight="1" x14ac:dyDescent="0.2">
      <c r="A426" s="4" t="s">
        <v>396</v>
      </c>
      <c r="B426" s="4" t="str">
        <f>"0000FBF865"</f>
        <v>0000FBF865</v>
      </c>
      <c r="C426" s="5">
        <v>37803</v>
      </c>
      <c r="D426" s="5">
        <v>39307</v>
      </c>
    </row>
    <row r="427" spans="1:4" s="1" customFormat="1" ht="12.75" customHeight="1" x14ac:dyDescent="0.2">
      <c r="A427" s="2" t="s">
        <v>397</v>
      </c>
      <c r="B427" s="2" t="str">
        <f>"0000F8F132"</f>
        <v>0000F8F132</v>
      </c>
      <c r="C427" s="3">
        <v>37803</v>
      </c>
      <c r="D427" s="3">
        <v>44425</v>
      </c>
    </row>
    <row r="428" spans="1:4" s="1" customFormat="1" ht="12.75" customHeight="1" x14ac:dyDescent="0.2">
      <c r="A428" s="4" t="s">
        <v>398</v>
      </c>
      <c r="B428" s="4" t="str">
        <f>"0000F8FF33"</f>
        <v>0000F8FF33</v>
      </c>
      <c r="C428" s="5">
        <v>37803</v>
      </c>
      <c r="D428" s="5">
        <v>40028</v>
      </c>
    </row>
    <row r="429" spans="1:4" s="1" customFormat="1" ht="12.75" customHeight="1" x14ac:dyDescent="0.2">
      <c r="A429" s="2" t="s">
        <v>399</v>
      </c>
      <c r="B429" s="2" t="str">
        <f>"0006882F9C"</f>
        <v>0006882F9C</v>
      </c>
      <c r="C429" s="3">
        <v>41989</v>
      </c>
      <c r="D429" s="3">
        <v>44607</v>
      </c>
    </row>
    <row r="430" spans="1:4" s="1" customFormat="1" ht="12.75" customHeight="1" x14ac:dyDescent="0.2">
      <c r="A430" s="4" t="s">
        <v>400</v>
      </c>
      <c r="B430" s="4" t="str">
        <f>"0000F8F81C"</f>
        <v>0000F8F81C</v>
      </c>
      <c r="C430" s="5">
        <v>37803</v>
      </c>
      <c r="D430" s="5">
        <v>38328</v>
      </c>
    </row>
    <row r="431" spans="1:4" s="1" customFormat="1" ht="12.75" customHeight="1" x14ac:dyDescent="0.2">
      <c r="A431" s="2" t="s">
        <v>401</v>
      </c>
      <c r="B431" s="2" t="str">
        <f>"0000A04C49"</f>
        <v>0000A04C49</v>
      </c>
      <c r="C431" s="3">
        <v>44551</v>
      </c>
      <c r="D431" s="2"/>
    </row>
    <row r="432" spans="1:4" s="1" customFormat="1" ht="12.75" customHeight="1" x14ac:dyDescent="0.2">
      <c r="A432" s="4" t="s">
        <v>402</v>
      </c>
      <c r="B432" s="4" t="str">
        <f>"0000F8F44D"</f>
        <v>0000F8F44D</v>
      </c>
      <c r="C432" s="5">
        <v>37803</v>
      </c>
      <c r="D432" s="5">
        <v>39790</v>
      </c>
    </row>
    <row r="433" spans="1:4" s="1" customFormat="1" ht="12.75" customHeight="1" x14ac:dyDescent="0.2">
      <c r="A433" s="2" t="s">
        <v>403</v>
      </c>
      <c r="B433" s="2" t="str">
        <f>"0001185EDA"</f>
        <v>0001185EDA</v>
      </c>
      <c r="C433" s="3">
        <v>37852</v>
      </c>
      <c r="D433" s="2"/>
    </row>
    <row r="434" spans="1:4" s="1" customFormat="1" ht="12.75" customHeight="1" x14ac:dyDescent="0.2">
      <c r="A434" s="4" t="s">
        <v>404</v>
      </c>
      <c r="B434" s="4" t="str">
        <f>"0000FBF5DF"</f>
        <v>0000FBF5DF</v>
      </c>
      <c r="C434" s="5">
        <v>38006</v>
      </c>
      <c r="D434" s="4"/>
    </row>
    <row r="435" spans="1:4" s="1" customFormat="1" ht="12.75" customHeight="1" x14ac:dyDescent="0.2">
      <c r="A435" s="2" t="s">
        <v>405</v>
      </c>
      <c r="B435" s="2" t="str">
        <f>"0000FBF0EA"</f>
        <v>0000FBF0EA</v>
      </c>
      <c r="C435" s="3">
        <v>41289</v>
      </c>
      <c r="D435" s="2"/>
    </row>
    <row r="436" spans="1:4" s="1" customFormat="1" ht="12.75" customHeight="1" x14ac:dyDescent="0.2">
      <c r="A436" s="4" t="s">
        <v>406</v>
      </c>
      <c r="B436" s="4" t="str">
        <f>"0000F8F74E"</f>
        <v>0000F8F74E</v>
      </c>
      <c r="C436" s="5">
        <v>37803</v>
      </c>
      <c r="D436" s="5">
        <v>40343</v>
      </c>
    </row>
    <row r="437" spans="1:4" s="1" customFormat="1" ht="12.75" customHeight="1" x14ac:dyDescent="0.2">
      <c r="A437" s="2" t="s">
        <v>407</v>
      </c>
      <c r="B437" s="2" t="str">
        <f>"0001186823"</f>
        <v>0001186823</v>
      </c>
      <c r="C437" s="3">
        <v>38650</v>
      </c>
      <c r="D437" s="3">
        <v>39118</v>
      </c>
    </row>
    <row r="438" spans="1:4" s="1" customFormat="1" ht="12.75" customHeight="1" x14ac:dyDescent="0.2">
      <c r="A438" s="4" t="s">
        <v>408</v>
      </c>
      <c r="B438" s="4" t="str">
        <f>"0000FBF509"</f>
        <v>0000FBF509</v>
      </c>
      <c r="C438" s="5">
        <v>40455</v>
      </c>
      <c r="D438" s="5">
        <v>41051</v>
      </c>
    </row>
    <row r="439" spans="1:4" s="1" customFormat="1" ht="12.75" customHeight="1" x14ac:dyDescent="0.2">
      <c r="A439" s="2" t="s">
        <v>409</v>
      </c>
      <c r="B439" s="2" t="str">
        <f>"0006880D9D"</f>
        <v>0006880D9D</v>
      </c>
      <c r="C439" s="3">
        <v>44131</v>
      </c>
      <c r="D439" s="2"/>
    </row>
    <row r="440" spans="1:4" s="1" customFormat="1" ht="12.75" customHeight="1" x14ac:dyDescent="0.2">
      <c r="A440" s="4" t="s">
        <v>410</v>
      </c>
      <c r="B440" s="4" t="str">
        <f>"0006882BC8"</f>
        <v>0006882BC8</v>
      </c>
      <c r="C440" s="5">
        <v>39062</v>
      </c>
      <c r="D440" s="5">
        <v>39475</v>
      </c>
    </row>
    <row r="441" spans="1:4" s="1" customFormat="1" ht="12.75" customHeight="1" x14ac:dyDescent="0.2">
      <c r="A441" s="2" t="s">
        <v>411</v>
      </c>
      <c r="B441" s="2" t="str">
        <f>"0001A922F5"</f>
        <v>0001A922F5</v>
      </c>
      <c r="C441" s="3">
        <v>41276</v>
      </c>
      <c r="D441" s="2"/>
    </row>
    <row r="442" spans="1:4" s="1" customFormat="1" ht="12.75" customHeight="1" x14ac:dyDescent="0.2">
      <c r="A442" s="4" t="s">
        <v>412</v>
      </c>
      <c r="B442" s="4" t="str">
        <f>"0000F8F096"</f>
        <v>0000F8F096</v>
      </c>
      <c r="C442" s="5">
        <v>37803</v>
      </c>
      <c r="D442" s="5">
        <v>39895</v>
      </c>
    </row>
    <row r="443" spans="1:4" s="1" customFormat="1" ht="12.75" customHeight="1" x14ac:dyDescent="0.2">
      <c r="A443" s="2" t="s">
        <v>413</v>
      </c>
      <c r="B443" s="2" t="str">
        <f>"0000F8EE2D"</f>
        <v>0000F8EE2D</v>
      </c>
      <c r="C443" s="3">
        <v>37803</v>
      </c>
      <c r="D443" s="2"/>
    </row>
    <row r="444" spans="1:4" s="1" customFormat="1" ht="12.75" customHeight="1" x14ac:dyDescent="0.2">
      <c r="A444" s="4" t="s">
        <v>414</v>
      </c>
      <c r="B444" s="4" t="str">
        <f>"0006935BCD"</f>
        <v>0006935BCD</v>
      </c>
      <c r="C444" s="5">
        <v>44852</v>
      </c>
      <c r="D444" s="4"/>
    </row>
    <row r="445" spans="1:4" s="1" customFormat="1" ht="12.75" customHeight="1" x14ac:dyDescent="0.2">
      <c r="A445" s="2" t="s">
        <v>415</v>
      </c>
      <c r="B445" s="2" t="str">
        <f>"0000FB5D53"</f>
        <v>0000FB5D53</v>
      </c>
      <c r="C445" s="3">
        <v>37803</v>
      </c>
      <c r="D445" s="3">
        <v>44852</v>
      </c>
    </row>
    <row r="446" spans="1:4" s="1" customFormat="1" ht="12.75" customHeight="1" x14ac:dyDescent="0.2">
      <c r="A446" s="4" t="s">
        <v>416</v>
      </c>
      <c r="B446" s="4" t="str">
        <f>"00003AEF58"</f>
        <v>00003AEF58</v>
      </c>
      <c r="C446" s="5">
        <v>40280</v>
      </c>
      <c r="D446" s="4"/>
    </row>
    <row r="447" spans="1:4" s="1" customFormat="1" ht="12.75" customHeight="1" x14ac:dyDescent="0.2">
      <c r="A447" s="2" t="s">
        <v>417</v>
      </c>
      <c r="B447" s="2" t="str">
        <f>"0000FBF09B"</f>
        <v>0000FBF09B</v>
      </c>
      <c r="C447" s="3">
        <v>38796</v>
      </c>
      <c r="D447" s="3">
        <v>40525</v>
      </c>
    </row>
    <row r="448" spans="1:4" s="1" customFormat="1" ht="12.75" customHeight="1" x14ac:dyDescent="0.2">
      <c r="A448" s="4" t="s">
        <v>418</v>
      </c>
      <c r="B448" s="4" t="str">
        <f>"000687DE3D"</f>
        <v>000687DE3D</v>
      </c>
      <c r="C448" s="5">
        <v>40610</v>
      </c>
      <c r="D448" s="5">
        <v>41730</v>
      </c>
    </row>
    <row r="449" spans="1:4" s="1" customFormat="1" ht="12.75" customHeight="1" x14ac:dyDescent="0.2">
      <c r="A449" s="2" t="s">
        <v>419</v>
      </c>
      <c r="B449" s="2" t="str">
        <f>"0000B5F51D"</f>
        <v>0000B5F51D</v>
      </c>
      <c r="C449" s="3">
        <v>40553</v>
      </c>
      <c r="D449" s="2"/>
    </row>
    <row r="450" spans="1:4" s="1" customFormat="1" ht="12.75" customHeight="1" x14ac:dyDescent="0.2">
      <c r="A450" s="4" t="s">
        <v>420</v>
      </c>
      <c r="B450" s="4" t="str">
        <f>"0000FBF985"</f>
        <v>0000FBF985</v>
      </c>
      <c r="C450" s="5">
        <v>38370</v>
      </c>
      <c r="D450" s="5">
        <v>40035</v>
      </c>
    </row>
    <row r="451" spans="1:4" s="1" customFormat="1" ht="12.75" customHeight="1" x14ac:dyDescent="0.2">
      <c r="A451" s="2" t="s">
        <v>421</v>
      </c>
      <c r="B451" s="2" t="str">
        <f>"0000F8E9BC"</f>
        <v>0000F8E9BC</v>
      </c>
      <c r="C451" s="3">
        <v>37803</v>
      </c>
      <c r="D451" s="3">
        <v>38363</v>
      </c>
    </row>
    <row r="452" spans="1:4" s="1" customFormat="1" ht="12.75" customHeight="1" x14ac:dyDescent="0.2">
      <c r="A452" s="4" t="s">
        <v>422</v>
      </c>
      <c r="B452" s="4" t="str">
        <f>"000687DEBF"</f>
        <v>000687DEBF</v>
      </c>
      <c r="C452" s="5">
        <v>40225</v>
      </c>
      <c r="D452" s="4"/>
    </row>
    <row r="453" spans="1:4" s="1" customFormat="1" ht="12.75" customHeight="1" x14ac:dyDescent="0.2">
      <c r="A453" s="2" t="s">
        <v>423</v>
      </c>
      <c r="B453" s="2" t="str">
        <f>"0000541053"</f>
        <v>0000541053</v>
      </c>
      <c r="C453" s="3">
        <v>40323</v>
      </c>
      <c r="D453" s="2"/>
    </row>
    <row r="454" spans="1:4" s="1" customFormat="1" ht="12.75" customHeight="1" x14ac:dyDescent="0.2">
      <c r="A454" s="4" t="s">
        <v>424</v>
      </c>
      <c r="B454" s="4" t="str">
        <f>"0006883474"</f>
        <v>0006883474</v>
      </c>
      <c r="C454" s="5">
        <v>43683</v>
      </c>
      <c r="D454" s="4"/>
    </row>
    <row r="455" spans="1:4" s="1" customFormat="1" ht="12.75" customHeight="1" x14ac:dyDescent="0.2">
      <c r="A455" s="2" t="s">
        <v>425</v>
      </c>
      <c r="B455" s="2" t="str">
        <f>"000687293F"</f>
        <v>000687293F</v>
      </c>
      <c r="C455" s="3">
        <v>43676</v>
      </c>
      <c r="D455" s="2"/>
    </row>
    <row r="456" spans="1:4" s="1" customFormat="1" ht="12.75" customHeight="1" x14ac:dyDescent="0.2">
      <c r="A456" s="4" t="s">
        <v>426</v>
      </c>
      <c r="B456" s="4" t="str">
        <f>"000687F415"</f>
        <v>000687F415</v>
      </c>
      <c r="C456" s="5">
        <v>40735</v>
      </c>
      <c r="D456" s="5">
        <v>42934</v>
      </c>
    </row>
    <row r="457" spans="1:4" s="1" customFormat="1" ht="12.75" customHeight="1" x14ac:dyDescent="0.2">
      <c r="A457" s="2" t="s">
        <v>427</v>
      </c>
      <c r="B457" s="2" t="str">
        <f>"00068837A0"</f>
        <v>00068837A0</v>
      </c>
      <c r="C457" s="3">
        <v>41688</v>
      </c>
      <c r="D457" s="2"/>
    </row>
    <row r="458" spans="1:4" s="1" customFormat="1" ht="12.75" customHeight="1" x14ac:dyDescent="0.2">
      <c r="A458" s="4" t="s">
        <v>428</v>
      </c>
      <c r="B458" s="4" t="str">
        <f>"0000F8EDAE"</f>
        <v>0000F8EDAE</v>
      </c>
      <c r="C458" s="5">
        <v>37803</v>
      </c>
      <c r="D458" s="5">
        <v>44173</v>
      </c>
    </row>
    <row r="459" spans="1:4" s="1" customFormat="1" ht="12.75" customHeight="1" x14ac:dyDescent="0.2">
      <c r="A459" s="2" t="s">
        <v>429</v>
      </c>
      <c r="B459" s="2" t="str">
        <f>"0000FB5E0F"</f>
        <v>0000FB5E0F</v>
      </c>
      <c r="C459" s="3">
        <v>37803</v>
      </c>
      <c r="D459" s="3">
        <v>40231</v>
      </c>
    </row>
    <row r="460" spans="1:4" s="1" customFormat="1" ht="12.75" customHeight="1" x14ac:dyDescent="0.2">
      <c r="A460" s="4" t="s">
        <v>430</v>
      </c>
      <c r="B460" s="4" t="str">
        <f>"0000FBF2AE"</f>
        <v>0000FBF2AE</v>
      </c>
      <c r="C460" s="5">
        <v>37803</v>
      </c>
      <c r="D460" s="5">
        <v>38202</v>
      </c>
    </row>
    <row r="461" spans="1:4" s="1" customFormat="1" ht="12.75" customHeight="1" x14ac:dyDescent="0.2">
      <c r="A461" s="2" t="s">
        <v>431</v>
      </c>
      <c r="B461" s="2" t="str">
        <f>"0000FBEDDE"</f>
        <v>0000FBEDDE</v>
      </c>
      <c r="C461" s="3">
        <v>43613</v>
      </c>
      <c r="D461" s="2"/>
    </row>
    <row r="462" spans="1:4" s="1" customFormat="1" ht="12.75" customHeight="1" x14ac:dyDescent="0.2">
      <c r="A462" s="4" t="s">
        <v>432</v>
      </c>
      <c r="B462" s="4" t="str">
        <f>"0000F8F0A1"</f>
        <v>0000F8F0A1</v>
      </c>
      <c r="C462" s="5">
        <v>41128</v>
      </c>
      <c r="D462" s="5">
        <v>41135</v>
      </c>
    </row>
    <row r="463" spans="1:4" s="1" customFormat="1" ht="12.75" customHeight="1" x14ac:dyDescent="0.2">
      <c r="A463" s="2" t="s">
        <v>433</v>
      </c>
      <c r="B463" s="2" t="str">
        <f>"0000FBEA56"</f>
        <v>0000FBEA56</v>
      </c>
      <c r="C463" s="3">
        <v>38740</v>
      </c>
      <c r="D463" s="3">
        <v>41359</v>
      </c>
    </row>
    <row r="464" spans="1:4" s="1" customFormat="1" ht="12.75" customHeight="1" x14ac:dyDescent="0.2">
      <c r="A464" s="4" t="s">
        <v>434</v>
      </c>
      <c r="B464" s="4" t="str">
        <f>"0001187876"</f>
        <v>0001187876</v>
      </c>
      <c r="C464" s="5">
        <v>37803</v>
      </c>
      <c r="D464" s="4"/>
    </row>
    <row r="465" spans="1:4" s="1" customFormat="1" ht="12.75" customHeight="1" x14ac:dyDescent="0.2">
      <c r="A465" s="2" t="s">
        <v>435</v>
      </c>
      <c r="B465" s="2" t="str">
        <f>"0000F8F620"</f>
        <v>0000F8F620</v>
      </c>
      <c r="C465" s="3">
        <v>38740</v>
      </c>
      <c r="D465" s="3">
        <v>38831</v>
      </c>
    </row>
    <row r="466" spans="1:4" s="1" customFormat="1" ht="12.75" customHeight="1" x14ac:dyDescent="0.2">
      <c r="A466" s="4" t="s">
        <v>436</v>
      </c>
      <c r="B466" s="4" t="str">
        <f>"000687E79E"</f>
        <v>000687E79E</v>
      </c>
      <c r="C466" s="5">
        <v>44936</v>
      </c>
      <c r="D466" s="4"/>
    </row>
    <row r="467" spans="1:4" s="1" customFormat="1" ht="12.75" customHeight="1" x14ac:dyDescent="0.2">
      <c r="A467" s="2" t="s">
        <v>437</v>
      </c>
      <c r="B467" s="2" t="str">
        <f>"0006883962"</f>
        <v>0006883962</v>
      </c>
      <c r="C467" s="3">
        <v>42038</v>
      </c>
      <c r="D467" s="3">
        <v>44936</v>
      </c>
    </row>
    <row r="468" spans="1:4" s="1" customFormat="1" ht="12.75" customHeight="1" x14ac:dyDescent="0.2">
      <c r="A468" s="4" t="s">
        <v>438</v>
      </c>
      <c r="B468" s="4" t="str">
        <f>"000693591E"</f>
        <v>000693591E</v>
      </c>
      <c r="C468" s="5">
        <v>40805</v>
      </c>
      <c r="D468" s="5">
        <v>41352</v>
      </c>
    </row>
    <row r="469" spans="1:4" s="1" customFormat="1" ht="12.75" customHeight="1" x14ac:dyDescent="0.2">
      <c r="A469" s="2" t="s">
        <v>439</v>
      </c>
      <c r="B469" s="2" t="str">
        <f>"0000F8EEE9"</f>
        <v>0000F8EEE9</v>
      </c>
      <c r="C469" s="3">
        <v>44327</v>
      </c>
      <c r="D469" s="2"/>
    </row>
    <row r="470" spans="1:4" s="1" customFormat="1" ht="12.75" customHeight="1" x14ac:dyDescent="0.2">
      <c r="A470" s="4" t="s">
        <v>440</v>
      </c>
      <c r="B470" s="4" t="str">
        <f>"0000F8FE1C"</f>
        <v>0000F8FE1C</v>
      </c>
      <c r="C470" s="5">
        <v>44278</v>
      </c>
      <c r="D470" s="5">
        <v>44761</v>
      </c>
    </row>
    <row r="471" spans="1:4" s="1" customFormat="1" ht="12.75" customHeight="1" x14ac:dyDescent="0.2">
      <c r="A471" s="2" t="s">
        <v>441</v>
      </c>
      <c r="B471" s="2" t="str">
        <f>"000687E608"</f>
        <v>000687E608</v>
      </c>
      <c r="C471" s="3">
        <v>39636</v>
      </c>
      <c r="D471" s="3">
        <v>39832</v>
      </c>
    </row>
    <row r="472" spans="1:4" s="1" customFormat="1" ht="12.75" customHeight="1" x14ac:dyDescent="0.2">
      <c r="A472" s="4" t="s">
        <v>442</v>
      </c>
      <c r="B472" s="4" t="str">
        <f>"0000F8FDF7"</f>
        <v>0000F8FDF7</v>
      </c>
      <c r="C472" s="5">
        <v>43921</v>
      </c>
      <c r="D472" s="5">
        <v>44278</v>
      </c>
    </row>
    <row r="473" spans="1:4" s="1" customFormat="1" ht="12.75" customHeight="1" x14ac:dyDescent="0.2">
      <c r="A473" s="2" t="s">
        <v>443</v>
      </c>
      <c r="B473" s="2" t="str">
        <f>"0000308128"</f>
        <v>0000308128</v>
      </c>
      <c r="C473" s="3">
        <v>43123</v>
      </c>
      <c r="D473" s="3">
        <v>44383</v>
      </c>
    </row>
    <row r="474" spans="1:4" s="1" customFormat="1" ht="12.75" customHeight="1" x14ac:dyDescent="0.2">
      <c r="A474" s="4" t="s">
        <v>444</v>
      </c>
      <c r="B474" s="4" t="str">
        <f>"0000558DF7"</f>
        <v>0000558DF7</v>
      </c>
      <c r="C474" s="5">
        <v>40204</v>
      </c>
      <c r="D474" s="5">
        <v>41318</v>
      </c>
    </row>
    <row r="475" spans="1:4" s="1" customFormat="1" ht="12.75" customHeight="1" x14ac:dyDescent="0.2">
      <c r="A475" s="2" t="s">
        <v>445</v>
      </c>
      <c r="B475" s="2" t="str">
        <f>"0000FB71A4"</f>
        <v>0000FB71A4</v>
      </c>
      <c r="C475" s="3">
        <v>37803</v>
      </c>
      <c r="D475" s="3">
        <v>40567</v>
      </c>
    </row>
    <row r="476" spans="1:4" s="1" customFormat="1" ht="12.75" customHeight="1" x14ac:dyDescent="0.2">
      <c r="A476" s="4" t="s">
        <v>446</v>
      </c>
      <c r="B476" s="4" t="str">
        <f>"00080D7DC1"</f>
        <v>00080D7DC1</v>
      </c>
      <c r="C476" s="5">
        <v>44733</v>
      </c>
      <c r="D476" s="4"/>
    </row>
    <row r="477" spans="1:4" s="1" customFormat="1" ht="12.75" customHeight="1" x14ac:dyDescent="0.2">
      <c r="A477" s="2" t="s">
        <v>447</v>
      </c>
      <c r="B477" s="2" t="str">
        <f>"000094ED7F"</f>
        <v>000094ED7F</v>
      </c>
      <c r="C477" s="3">
        <v>40469</v>
      </c>
      <c r="D477" s="3">
        <v>40939</v>
      </c>
    </row>
    <row r="478" spans="1:4" s="1" customFormat="1" ht="12.75" customHeight="1" x14ac:dyDescent="0.2">
      <c r="A478" s="4" t="s">
        <v>448</v>
      </c>
      <c r="B478" s="4" t="str">
        <f>"0006883410"</f>
        <v>0006883410</v>
      </c>
      <c r="C478" s="5">
        <v>44523</v>
      </c>
      <c r="D478" s="4"/>
    </row>
    <row r="479" spans="1:4" s="1" customFormat="1" ht="12.75" customHeight="1" x14ac:dyDescent="0.2">
      <c r="A479" s="2" t="s">
        <v>449</v>
      </c>
      <c r="B479" s="2" t="str">
        <f>"0000F8F945"</f>
        <v>0000F8F945</v>
      </c>
      <c r="C479" s="3">
        <v>37908</v>
      </c>
      <c r="D479" s="3">
        <v>37936</v>
      </c>
    </row>
    <row r="480" spans="1:4" s="1" customFormat="1" ht="12.75" customHeight="1" x14ac:dyDescent="0.2">
      <c r="A480" s="4" t="s">
        <v>450</v>
      </c>
      <c r="B480" s="4" t="str">
        <f>"0000FBF1AF"</f>
        <v>0000FBF1AF</v>
      </c>
      <c r="C480" s="5">
        <v>37803</v>
      </c>
      <c r="D480" s="5">
        <v>37908</v>
      </c>
    </row>
    <row r="481" spans="1:4" s="1" customFormat="1" ht="12.75" customHeight="1" x14ac:dyDescent="0.2">
      <c r="A481" s="2" t="s">
        <v>451</v>
      </c>
      <c r="B481" s="2" t="str">
        <f>"0000F8F9EC"</f>
        <v>0000F8F9EC</v>
      </c>
      <c r="C481" s="3">
        <v>38020</v>
      </c>
      <c r="D481" s="2"/>
    </row>
    <row r="482" spans="1:4" s="1" customFormat="1" ht="12.75" customHeight="1" x14ac:dyDescent="0.2">
      <c r="A482" s="4" t="s">
        <v>452</v>
      </c>
      <c r="B482" s="4" t="str">
        <f>"000118688E"</f>
        <v>000118688E</v>
      </c>
      <c r="C482" s="5">
        <v>37873</v>
      </c>
      <c r="D482" s="5">
        <v>39272</v>
      </c>
    </row>
    <row r="483" spans="1:4" s="1" customFormat="1" ht="12.75" customHeight="1" x14ac:dyDescent="0.2">
      <c r="A483" s="2" t="s">
        <v>453</v>
      </c>
      <c r="B483" s="2" t="str">
        <f>"00003495C2"</f>
        <v>00003495C2</v>
      </c>
      <c r="C483" s="3">
        <v>39699</v>
      </c>
      <c r="D483" s="3">
        <v>40925</v>
      </c>
    </row>
    <row r="484" spans="1:4" s="1" customFormat="1" ht="12.75" customHeight="1" x14ac:dyDescent="0.2">
      <c r="A484" s="4" t="s">
        <v>454</v>
      </c>
      <c r="B484" s="4" t="str">
        <f>"000687E6EE"</f>
        <v>000687E6EE</v>
      </c>
      <c r="C484" s="5">
        <v>43844</v>
      </c>
      <c r="D484" s="5">
        <v>44712</v>
      </c>
    </row>
    <row r="485" spans="1:4" s="1" customFormat="1" ht="12.75" customHeight="1" x14ac:dyDescent="0.2">
      <c r="A485" s="2" t="s">
        <v>455</v>
      </c>
      <c r="B485" s="2" t="str">
        <f>"0000FBFB8A"</f>
        <v>0000FBFB8A</v>
      </c>
      <c r="C485" s="3">
        <v>38789</v>
      </c>
      <c r="D485" s="3">
        <v>42500</v>
      </c>
    </row>
    <row r="486" spans="1:4" s="1" customFormat="1" ht="12.75" customHeight="1" x14ac:dyDescent="0.2">
      <c r="A486" s="4" t="s">
        <v>455</v>
      </c>
      <c r="B486" s="4" t="str">
        <f>"0000FBFD9E"</f>
        <v>0000FBFD9E</v>
      </c>
      <c r="C486" s="5">
        <v>37908</v>
      </c>
      <c r="D486" s="5">
        <v>38188</v>
      </c>
    </row>
    <row r="487" spans="1:4" s="1" customFormat="1" ht="12.75" customHeight="1" x14ac:dyDescent="0.2">
      <c r="A487" s="2" t="s">
        <v>456</v>
      </c>
      <c r="B487" s="2" t="str">
        <f>"0006936093"</f>
        <v>0006936093</v>
      </c>
      <c r="C487" s="3">
        <v>44187</v>
      </c>
      <c r="D487" s="2"/>
    </row>
    <row r="488" spans="1:4" s="1" customFormat="1" ht="12.75" customHeight="1" x14ac:dyDescent="0.2">
      <c r="A488" s="4" t="s">
        <v>457</v>
      </c>
      <c r="B488" s="4" t="str">
        <f>"000687FE59"</f>
        <v>000687FE59</v>
      </c>
      <c r="C488" s="5">
        <v>40231</v>
      </c>
      <c r="D488" s="4"/>
    </row>
    <row r="489" spans="1:4" s="1" customFormat="1" ht="12.75" customHeight="1" x14ac:dyDescent="0.2">
      <c r="A489" s="2" t="s">
        <v>458</v>
      </c>
      <c r="B489" s="2" t="str">
        <f>"0000F8EA9F"</f>
        <v>0000F8EA9F</v>
      </c>
      <c r="C489" s="3">
        <v>37803</v>
      </c>
      <c r="D489" s="2"/>
    </row>
    <row r="490" spans="1:4" s="1" customFormat="1" ht="12.75" customHeight="1" x14ac:dyDescent="0.2">
      <c r="A490" s="4" t="s">
        <v>459</v>
      </c>
      <c r="B490" s="4" t="str">
        <f>"0000F8FB66"</f>
        <v>0000F8FB66</v>
      </c>
      <c r="C490" s="5">
        <v>40574</v>
      </c>
      <c r="D490" s="5">
        <v>42766</v>
      </c>
    </row>
    <row r="491" spans="1:4" s="1" customFormat="1" ht="12.75" customHeight="1" x14ac:dyDescent="0.2">
      <c r="A491" s="2" t="s">
        <v>460</v>
      </c>
      <c r="B491" s="2" t="str">
        <f>"0000FB6D8F"</f>
        <v>0000FB6D8F</v>
      </c>
      <c r="C491" s="3">
        <v>38091</v>
      </c>
      <c r="D491" s="3">
        <v>38901</v>
      </c>
    </row>
    <row r="492" spans="1:4" s="1" customFormat="1" ht="12.75" customHeight="1" x14ac:dyDescent="0.2">
      <c r="A492" s="4" t="s">
        <v>461</v>
      </c>
      <c r="B492" s="4" t="str">
        <f>"000688004E"</f>
        <v>000688004E</v>
      </c>
      <c r="C492" s="5">
        <v>42024</v>
      </c>
      <c r="D492" s="4"/>
    </row>
    <row r="493" spans="1:4" s="1" customFormat="1" ht="12.75" customHeight="1" x14ac:dyDescent="0.2">
      <c r="A493" s="2" t="s">
        <v>462</v>
      </c>
      <c r="B493" s="2" t="str">
        <f>"0000F8EC8F"</f>
        <v>0000F8EC8F</v>
      </c>
      <c r="C493" s="3">
        <v>37803</v>
      </c>
      <c r="D493" s="2"/>
    </row>
    <row r="494" spans="1:4" s="1" customFormat="1" ht="12.75" customHeight="1" x14ac:dyDescent="0.2">
      <c r="A494" s="4" t="s">
        <v>463</v>
      </c>
      <c r="B494" s="4" t="str">
        <f>"000687F9F8"</f>
        <v>000687F9F8</v>
      </c>
      <c r="C494" s="5">
        <v>43879</v>
      </c>
      <c r="D494" s="4"/>
    </row>
    <row r="495" spans="1:4" s="1" customFormat="1" ht="12.75" customHeight="1" x14ac:dyDescent="0.2">
      <c r="A495" s="2" t="s">
        <v>464</v>
      </c>
      <c r="B495" s="2" t="str">
        <f>"000094E382"</f>
        <v>000094E382</v>
      </c>
      <c r="C495" s="3">
        <v>40323</v>
      </c>
      <c r="D495" s="3">
        <v>41968</v>
      </c>
    </row>
    <row r="496" spans="1:4" s="1" customFormat="1" ht="12.75" customHeight="1" x14ac:dyDescent="0.2">
      <c r="A496" s="4" t="s">
        <v>465</v>
      </c>
      <c r="B496" s="4" t="str">
        <f>"0000FBFB4B"</f>
        <v>0000FBFB4B</v>
      </c>
      <c r="C496" s="5">
        <v>37803</v>
      </c>
      <c r="D496" s="5">
        <v>38678</v>
      </c>
    </row>
    <row r="497" spans="1:4" s="1" customFormat="1" ht="12.75" customHeight="1" x14ac:dyDescent="0.2">
      <c r="A497" s="2" t="s">
        <v>466</v>
      </c>
      <c r="B497" s="2" t="str">
        <f>"000118695B"</f>
        <v>000118695B</v>
      </c>
      <c r="C497" s="3">
        <v>37908</v>
      </c>
      <c r="D497" s="3">
        <v>37999</v>
      </c>
    </row>
    <row r="498" spans="1:4" s="1" customFormat="1" ht="12.75" customHeight="1" x14ac:dyDescent="0.2">
      <c r="A498" s="4" t="s">
        <v>467</v>
      </c>
      <c r="B498" s="4" t="str">
        <f>"0001185B51"</f>
        <v>0001185B51</v>
      </c>
      <c r="C498" s="5">
        <v>37803</v>
      </c>
      <c r="D498" s="5">
        <v>44257</v>
      </c>
    </row>
    <row r="499" spans="1:4" s="1" customFormat="1" ht="12.75" customHeight="1" x14ac:dyDescent="0.2">
      <c r="A499" s="2" t="s">
        <v>468</v>
      </c>
      <c r="B499" s="2" t="str">
        <f>"0000FBF89F"</f>
        <v>0000FBF89F</v>
      </c>
      <c r="C499" s="3">
        <v>40532</v>
      </c>
      <c r="D499" s="3">
        <v>40840</v>
      </c>
    </row>
    <row r="500" spans="1:4" s="1" customFormat="1" ht="12.75" customHeight="1" x14ac:dyDescent="0.2">
      <c r="A500" s="4" t="s">
        <v>469</v>
      </c>
      <c r="B500" s="4" t="str">
        <f>"0000FBFD04"</f>
        <v>0000FBFD04</v>
      </c>
      <c r="C500" s="5">
        <v>37803</v>
      </c>
      <c r="D500" s="5">
        <v>41625</v>
      </c>
    </row>
    <row r="501" spans="1:4" s="1" customFormat="1" ht="12.75" customHeight="1" x14ac:dyDescent="0.2">
      <c r="A501" s="2" t="s">
        <v>470</v>
      </c>
      <c r="B501" s="2" t="str">
        <f>"0000F8F396"</f>
        <v>0000F8F396</v>
      </c>
      <c r="C501" s="3">
        <v>37803</v>
      </c>
      <c r="D501" s="2"/>
    </row>
    <row r="502" spans="1:4" s="1" customFormat="1" ht="12.75" customHeight="1" x14ac:dyDescent="0.2">
      <c r="A502" s="4" t="s">
        <v>471</v>
      </c>
      <c r="B502" s="4" t="str">
        <f>"0000F8FC6D"</f>
        <v>0000F8FC6D</v>
      </c>
      <c r="C502" s="5">
        <v>37803</v>
      </c>
      <c r="D502" s="5">
        <v>39384</v>
      </c>
    </row>
    <row r="503" spans="1:4" s="1" customFormat="1" ht="12.75" customHeight="1" x14ac:dyDescent="0.2">
      <c r="A503" s="2" t="s">
        <v>472</v>
      </c>
      <c r="B503" s="2" t="str">
        <f>"0000FB691B"</f>
        <v>0000FB691B</v>
      </c>
      <c r="C503" s="3">
        <v>41996</v>
      </c>
      <c r="D503" s="3">
        <v>43417</v>
      </c>
    </row>
    <row r="504" spans="1:4" s="1" customFormat="1" ht="12.75" customHeight="1" x14ac:dyDescent="0.2">
      <c r="A504" s="4" t="s">
        <v>473</v>
      </c>
      <c r="B504" s="4" t="str">
        <f>"000688110A"</f>
        <v>000688110A</v>
      </c>
      <c r="C504" s="5">
        <v>41367</v>
      </c>
      <c r="D504" s="5">
        <v>41835</v>
      </c>
    </row>
    <row r="505" spans="1:4" s="1" customFormat="1" ht="12.75" customHeight="1" x14ac:dyDescent="0.2">
      <c r="A505" s="2" t="s">
        <v>474</v>
      </c>
      <c r="B505" s="2" t="str">
        <f>"0000F8EC62"</f>
        <v>0000F8EC62</v>
      </c>
      <c r="C505" s="3">
        <v>37803</v>
      </c>
      <c r="D505" s="3">
        <v>40182</v>
      </c>
    </row>
    <row r="506" spans="1:4" s="1" customFormat="1" ht="12.75" customHeight="1" x14ac:dyDescent="0.2">
      <c r="A506" s="4" t="s">
        <v>475</v>
      </c>
      <c r="B506" s="4" t="str">
        <f>"0000FBF734"</f>
        <v>0000FBF734</v>
      </c>
      <c r="C506" s="5">
        <v>42129</v>
      </c>
      <c r="D506" s="4"/>
    </row>
    <row r="507" spans="1:4" s="1" customFormat="1" ht="12.75" customHeight="1" x14ac:dyDescent="0.2">
      <c r="A507" s="2" t="s">
        <v>476</v>
      </c>
      <c r="B507" s="2" t="str">
        <f>"0006883105"</f>
        <v>0006883105</v>
      </c>
      <c r="C507" s="3">
        <v>40932</v>
      </c>
      <c r="D507" s="3">
        <v>41051</v>
      </c>
    </row>
    <row r="508" spans="1:4" s="1" customFormat="1" ht="12.75" customHeight="1" x14ac:dyDescent="0.2">
      <c r="A508" s="4" t="s">
        <v>477</v>
      </c>
      <c r="B508" s="4" t="str">
        <f>"0000F8F178"</f>
        <v>0000F8F178</v>
      </c>
      <c r="C508" s="5">
        <v>37803</v>
      </c>
      <c r="D508" s="4"/>
    </row>
    <row r="509" spans="1:4" s="1" customFormat="1" ht="12.75" customHeight="1" x14ac:dyDescent="0.2">
      <c r="A509" s="2" t="s">
        <v>478</v>
      </c>
      <c r="B509" s="2" t="str">
        <f>"0000F8F6D5"</f>
        <v>0000F8F6D5</v>
      </c>
      <c r="C509" s="3">
        <v>38013</v>
      </c>
      <c r="D509" s="2"/>
    </row>
    <row r="510" spans="1:4" s="1" customFormat="1" ht="12.75" customHeight="1" x14ac:dyDescent="0.2">
      <c r="A510" s="4" t="s">
        <v>479</v>
      </c>
      <c r="B510" s="4" t="str">
        <f>"0000F8F54F"</f>
        <v>0000F8F54F</v>
      </c>
      <c r="C510" s="5">
        <v>37803</v>
      </c>
      <c r="D510" s="5">
        <v>37912</v>
      </c>
    </row>
    <row r="511" spans="1:4" s="1" customFormat="1" ht="12.75" customHeight="1" x14ac:dyDescent="0.2">
      <c r="A511" s="2" t="s">
        <v>479</v>
      </c>
      <c r="B511" s="2" t="str">
        <f>"0000FBF506"</f>
        <v>0000FBF506</v>
      </c>
      <c r="C511" s="3">
        <v>37913</v>
      </c>
      <c r="D511" s="3">
        <v>42521</v>
      </c>
    </row>
    <row r="512" spans="1:4" s="1" customFormat="1" ht="12.75" customHeight="1" x14ac:dyDescent="0.2">
      <c r="A512" s="4" t="s">
        <v>480</v>
      </c>
      <c r="B512" s="4" t="str">
        <f>"0000FBFC78"</f>
        <v>0000FBFC78</v>
      </c>
      <c r="C512" s="5">
        <v>37803</v>
      </c>
      <c r="D512" s="4"/>
    </row>
    <row r="513" spans="1:4" s="1" customFormat="1" ht="12.75" customHeight="1" x14ac:dyDescent="0.2">
      <c r="A513" s="2" t="s">
        <v>481</v>
      </c>
      <c r="B513" s="2" t="str">
        <f>"0000F8FE5B"</f>
        <v>0000F8FE5B</v>
      </c>
      <c r="C513" s="3">
        <v>37803</v>
      </c>
      <c r="D513" s="2"/>
    </row>
    <row r="514" spans="1:4" s="1" customFormat="1" ht="12.75" customHeight="1" x14ac:dyDescent="0.2">
      <c r="A514" s="4" t="s">
        <v>482</v>
      </c>
      <c r="B514" s="4" t="str">
        <f>"00005467DB"</f>
        <v>00005467DB</v>
      </c>
      <c r="C514" s="5">
        <v>39398</v>
      </c>
      <c r="D514" s="5">
        <v>44936</v>
      </c>
    </row>
    <row r="515" spans="1:4" s="1" customFormat="1" ht="12.75" customHeight="1" x14ac:dyDescent="0.2">
      <c r="A515" s="2" t="s">
        <v>482</v>
      </c>
      <c r="B515" s="2" t="str">
        <f>"00005467DB"</f>
        <v>00005467DB</v>
      </c>
      <c r="C515" s="3">
        <v>39398</v>
      </c>
      <c r="D515" s="3">
        <v>44936</v>
      </c>
    </row>
    <row r="516" spans="1:4" s="1" customFormat="1" ht="12.75" customHeight="1" x14ac:dyDescent="0.2">
      <c r="A516" s="4" t="s">
        <v>483</v>
      </c>
      <c r="B516" s="4" t="str">
        <f>"00068815B6"</f>
        <v>00068815B6</v>
      </c>
      <c r="C516" s="5">
        <v>41296</v>
      </c>
      <c r="D516" s="4"/>
    </row>
    <row r="517" spans="1:4" s="1" customFormat="1" ht="12.75" customHeight="1" x14ac:dyDescent="0.2">
      <c r="A517" s="2" t="s">
        <v>484</v>
      </c>
      <c r="B517" s="2" t="str">
        <f>"0000F8F5BD"</f>
        <v>0000F8F5BD</v>
      </c>
      <c r="C517" s="3">
        <v>42178</v>
      </c>
      <c r="D517" s="2"/>
    </row>
    <row r="518" spans="1:4" s="1" customFormat="1" ht="12.75" customHeight="1" x14ac:dyDescent="0.2">
      <c r="A518" s="4" t="s">
        <v>485</v>
      </c>
      <c r="B518" s="4" t="str">
        <f>"0000FBE87F"</f>
        <v>0000FBE87F</v>
      </c>
      <c r="C518" s="5">
        <v>37803</v>
      </c>
      <c r="D518" s="5">
        <v>37901</v>
      </c>
    </row>
    <row r="519" spans="1:4" s="1" customFormat="1" ht="12.75" customHeight="1" x14ac:dyDescent="0.2">
      <c r="A519" s="2" t="s">
        <v>486</v>
      </c>
      <c r="B519" s="2" t="str">
        <f>"0000FB728B"</f>
        <v>0000FB728B</v>
      </c>
      <c r="C519" s="3">
        <v>37803</v>
      </c>
      <c r="D519" s="2"/>
    </row>
    <row r="520" spans="1:4" s="1" customFormat="1" ht="12.75" customHeight="1" x14ac:dyDescent="0.2">
      <c r="A520" s="4" t="s">
        <v>487</v>
      </c>
      <c r="B520" s="4" t="str">
        <f>"0000F8EC3B"</f>
        <v>0000F8EC3B</v>
      </c>
      <c r="C520" s="5">
        <v>37803</v>
      </c>
      <c r="D520" s="5">
        <v>38006</v>
      </c>
    </row>
    <row r="521" spans="1:4" s="1" customFormat="1" ht="12.75" customHeight="1" x14ac:dyDescent="0.2">
      <c r="A521" s="2" t="s">
        <v>488</v>
      </c>
      <c r="B521" s="2" t="str">
        <f>"0000F8F424"</f>
        <v>0000F8F424</v>
      </c>
      <c r="C521" s="3">
        <v>43865</v>
      </c>
      <c r="D521" s="3">
        <v>44271</v>
      </c>
    </row>
    <row r="522" spans="1:4" s="1" customFormat="1" ht="12.75" customHeight="1" x14ac:dyDescent="0.2">
      <c r="A522" s="4" t="s">
        <v>489</v>
      </c>
      <c r="B522" s="4" t="str">
        <f>"0000F8F21C"</f>
        <v>0000F8F21C</v>
      </c>
      <c r="C522" s="5">
        <v>37803</v>
      </c>
      <c r="D522" s="5">
        <v>40833</v>
      </c>
    </row>
    <row r="523" spans="1:4" s="1" customFormat="1" ht="12.75" customHeight="1" x14ac:dyDescent="0.2">
      <c r="A523" s="2" t="s">
        <v>490</v>
      </c>
      <c r="B523" s="2" t="str">
        <f>"000687E6EE"</f>
        <v>000687E6EE</v>
      </c>
      <c r="C523" s="3">
        <v>44747</v>
      </c>
      <c r="D523" s="3">
        <v>44971</v>
      </c>
    </row>
    <row r="524" spans="1:4" s="1" customFormat="1" ht="12.75" customHeight="1" x14ac:dyDescent="0.2">
      <c r="A524" s="4" t="s">
        <v>491</v>
      </c>
      <c r="B524" s="4" t="str">
        <f>"0000F8EB83"</f>
        <v>0000F8EB83</v>
      </c>
      <c r="C524" s="5">
        <v>43697</v>
      </c>
      <c r="D524" s="5">
        <v>43753</v>
      </c>
    </row>
    <row r="525" spans="1:4" s="1" customFormat="1" ht="12.75" customHeight="1" x14ac:dyDescent="0.2">
      <c r="A525" s="2" t="s">
        <v>492</v>
      </c>
      <c r="B525" s="2" t="str">
        <f>"0000FBF3CE"</f>
        <v>0000FBF3CE</v>
      </c>
      <c r="C525" s="3">
        <v>43753</v>
      </c>
      <c r="D525" s="2"/>
    </row>
    <row r="526" spans="1:4" s="1" customFormat="1" ht="12.75" customHeight="1" x14ac:dyDescent="0.2">
      <c r="A526" s="4" t="s">
        <v>493</v>
      </c>
      <c r="B526" s="4" t="str">
        <f>"0000F8FF53"</f>
        <v>0000F8FF53</v>
      </c>
      <c r="C526" s="5">
        <v>43165</v>
      </c>
      <c r="D526" s="5">
        <v>43222</v>
      </c>
    </row>
    <row r="527" spans="1:4" s="1" customFormat="1" ht="12.75" customHeight="1" x14ac:dyDescent="0.2">
      <c r="A527" s="2" t="s">
        <v>494</v>
      </c>
      <c r="B527" s="2" t="str">
        <f>"00005487BC"</f>
        <v>00005487BC</v>
      </c>
      <c r="C527" s="3">
        <v>39846</v>
      </c>
      <c r="D527" s="3">
        <v>40238</v>
      </c>
    </row>
    <row r="528" spans="1:4" s="1" customFormat="1" ht="12.75" customHeight="1" x14ac:dyDescent="0.2">
      <c r="A528" s="4" t="s">
        <v>495</v>
      </c>
      <c r="B528" s="4" t="str">
        <f>"0000F90053"</f>
        <v>0000F90053</v>
      </c>
      <c r="C528" s="5">
        <v>37803</v>
      </c>
      <c r="D528" s="5">
        <v>38328</v>
      </c>
    </row>
    <row r="529" spans="1:4" s="1" customFormat="1" ht="12.75" customHeight="1" x14ac:dyDescent="0.2">
      <c r="A529" s="2" t="s">
        <v>496</v>
      </c>
      <c r="B529" s="2" t="str">
        <f>"0000FBFCF6"</f>
        <v>0000FBFCF6</v>
      </c>
      <c r="C529" s="3">
        <v>38118</v>
      </c>
      <c r="D529" s="3">
        <v>39405</v>
      </c>
    </row>
    <row r="530" spans="1:4" s="1" customFormat="1" ht="12.75" customHeight="1" x14ac:dyDescent="0.2">
      <c r="A530" s="4" t="s">
        <v>497</v>
      </c>
      <c r="B530" s="4" t="str">
        <f>"000118619B"</f>
        <v>000118619B</v>
      </c>
      <c r="C530" s="5">
        <v>37915</v>
      </c>
      <c r="D530" s="5">
        <v>40182</v>
      </c>
    </row>
    <row r="531" spans="1:4" s="1" customFormat="1" ht="12.75" customHeight="1" x14ac:dyDescent="0.2">
      <c r="A531" s="2" t="s">
        <v>498</v>
      </c>
      <c r="B531" s="2" t="str">
        <f>"000687F3FC"</f>
        <v>000687F3FC</v>
      </c>
      <c r="C531" s="3">
        <v>40770</v>
      </c>
      <c r="D531" s="2"/>
    </row>
    <row r="532" spans="1:4" s="1" customFormat="1" ht="12.75" customHeight="1" x14ac:dyDescent="0.2">
      <c r="A532" s="4" t="s">
        <v>499</v>
      </c>
      <c r="B532" s="4" t="str">
        <f>"0000F8FE50"</f>
        <v>0000F8FE50</v>
      </c>
      <c r="C532" s="5">
        <v>39503</v>
      </c>
      <c r="D532" s="5">
        <v>40252</v>
      </c>
    </row>
    <row r="533" spans="1:4" s="1" customFormat="1" ht="12.75" customHeight="1" x14ac:dyDescent="0.2">
      <c r="A533" s="2" t="s">
        <v>500</v>
      </c>
      <c r="B533" s="2" t="str">
        <f>"0006883AC1"</f>
        <v>0006883AC1</v>
      </c>
      <c r="C533" s="3">
        <v>43662</v>
      </c>
      <c r="D533" s="2"/>
    </row>
    <row r="534" spans="1:4" s="1" customFormat="1" ht="12.75" customHeight="1" x14ac:dyDescent="0.2">
      <c r="A534" s="4" t="s">
        <v>501</v>
      </c>
      <c r="B534" s="4" t="str">
        <f>"00008B4F3B"</f>
        <v>00008B4F3B</v>
      </c>
      <c r="C534" s="5">
        <v>41408</v>
      </c>
      <c r="D534" s="5">
        <v>43305</v>
      </c>
    </row>
    <row r="535" spans="1:4" s="1" customFormat="1" ht="12.75" customHeight="1" x14ac:dyDescent="0.2">
      <c r="A535" s="2" t="s">
        <v>502</v>
      </c>
      <c r="B535" s="2" t="str">
        <f>"00009B1924"</f>
        <v>00009B1924</v>
      </c>
      <c r="C535" s="3">
        <v>38349</v>
      </c>
      <c r="D535" s="3">
        <v>38586</v>
      </c>
    </row>
    <row r="536" spans="1:4" s="1" customFormat="1" ht="12.75" customHeight="1" x14ac:dyDescent="0.2">
      <c r="A536" s="4" t="s">
        <v>502</v>
      </c>
      <c r="B536" s="4" t="str">
        <f>"0000FB567A"</f>
        <v>0000FB567A</v>
      </c>
      <c r="C536" s="5">
        <v>38279</v>
      </c>
      <c r="D536" s="5">
        <v>38348</v>
      </c>
    </row>
    <row r="537" spans="1:4" s="1" customFormat="1" ht="12.75" customHeight="1" x14ac:dyDescent="0.2">
      <c r="A537" s="2" t="s">
        <v>502</v>
      </c>
      <c r="B537" s="2" t="str">
        <f>"0000A04CA9"</f>
        <v>0000A04CA9</v>
      </c>
      <c r="C537" s="3">
        <v>40260</v>
      </c>
      <c r="D537" s="2"/>
    </row>
    <row r="538" spans="1:4" s="1" customFormat="1" ht="12.75" customHeight="1" x14ac:dyDescent="0.2">
      <c r="A538" s="4" t="s">
        <v>502</v>
      </c>
      <c r="B538" s="4" t="str">
        <f>"0000F8F12B"</f>
        <v>0000F8F12B</v>
      </c>
      <c r="C538" s="5">
        <v>40168</v>
      </c>
      <c r="D538" s="5">
        <v>40259</v>
      </c>
    </row>
    <row r="539" spans="1:4" s="1" customFormat="1" ht="12.75" customHeight="1" x14ac:dyDescent="0.2">
      <c r="A539" s="2" t="s">
        <v>502</v>
      </c>
      <c r="B539" s="2" t="str">
        <f>"000082D0CA"</f>
        <v>000082D0CA</v>
      </c>
      <c r="C539" s="3">
        <v>38714</v>
      </c>
      <c r="D539" s="3">
        <v>39832</v>
      </c>
    </row>
    <row r="540" spans="1:4" s="1" customFormat="1" ht="12.75" customHeight="1" x14ac:dyDescent="0.2">
      <c r="A540" s="4" t="s">
        <v>502</v>
      </c>
      <c r="B540" s="4" t="str">
        <f>"0000FD555E"</f>
        <v>0000FD555E</v>
      </c>
      <c r="C540" s="5">
        <v>37797</v>
      </c>
      <c r="D540" s="5">
        <v>38278</v>
      </c>
    </row>
    <row r="541" spans="1:4" s="1" customFormat="1" ht="12.75" customHeight="1" x14ac:dyDescent="0.2">
      <c r="A541" s="2" t="s">
        <v>502</v>
      </c>
      <c r="B541" s="2" t="str">
        <f>"00010965A0"</f>
        <v>00010965A0</v>
      </c>
      <c r="C541" s="3">
        <v>38587</v>
      </c>
      <c r="D541" s="3">
        <v>38713</v>
      </c>
    </row>
    <row r="542" spans="1:4" s="1" customFormat="1" ht="12.75" customHeight="1" x14ac:dyDescent="0.2">
      <c r="A542" s="4" t="s">
        <v>503</v>
      </c>
      <c r="B542" s="4" t="str">
        <f>"0000F8FEA3"</f>
        <v>0000F8FEA3</v>
      </c>
      <c r="C542" s="5">
        <v>37803</v>
      </c>
      <c r="D542" s="4"/>
    </row>
    <row r="543" spans="1:4" s="1" customFormat="1" ht="12.75" customHeight="1" x14ac:dyDescent="0.2">
      <c r="A543" s="2" t="s">
        <v>504</v>
      </c>
      <c r="B543" s="2" t="str">
        <f>"0000B574F6"</f>
        <v>0000B574F6</v>
      </c>
      <c r="C543" s="3">
        <v>40308</v>
      </c>
      <c r="D543" s="3">
        <v>40812</v>
      </c>
    </row>
    <row r="544" spans="1:4" s="1" customFormat="1" ht="12.75" customHeight="1" x14ac:dyDescent="0.2">
      <c r="A544" s="4" t="s">
        <v>505</v>
      </c>
      <c r="B544" s="4" t="str">
        <f>"0000F8FFD7"</f>
        <v>0000F8FFD7</v>
      </c>
      <c r="C544" s="5">
        <v>37803</v>
      </c>
      <c r="D544" s="5">
        <v>37964</v>
      </c>
    </row>
    <row r="545" spans="1:4" s="1" customFormat="1" ht="12.75" customHeight="1" x14ac:dyDescent="0.2">
      <c r="A545" s="2" t="s">
        <v>506</v>
      </c>
      <c r="B545" s="2" t="str">
        <f>"000687F2D6"</f>
        <v>000687F2D6</v>
      </c>
      <c r="C545" s="3">
        <v>42304</v>
      </c>
      <c r="D545" s="2"/>
    </row>
    <row r="546" spans="1:4" s="1" customFormat="1" ht="12.75" customHeight="1" x14ac:dyDescent="0.2">
      <c r="A546" s="4" t="s">
        <v>507</v>
      </c>
      <c r="B546" s="4" t="str">
        <f>"00068822EA"</f>
        <v>00068822EA</v>
      </c>
      <c r="C546" s="5">
        <v>44677</v>
      </c>
      <c r="D546" s="5">
        <v>44943</v>
      </c>
    </row>
    <row r="547" spans="1:4" s="1" customFormat="1" ht="12.75" customHeight="1" x14ac:dyDescent="0.2">
      <c r="A547" s="2" t="s">
        <v>508</v>
      </c>
      <c r="B547" s="2" t="str">
        <f>"000051D63F"</f>
        <v>000051D63F</v>
      </c>
      <c r="C547" s="3">
        <v>42864</v>
      </c>
      <c r="D547" s="2"/>
    </row>
    <row r="548" spans="1:4" s="1" customFormat="1" ht="12.75" customHeight="1" x14ac:dyDescent="0.2">
      <c r="A548" s="4" t="s">
        <v>509</v>
      </c>
      <c r="B548" s="4" t="str">
        <f>"0000F8F18E"</f>
        <v>0000F8F18E</v>
      </c>
      <c r="C548" s="5">
        <v>37803</v>
      </c>
      <c r="D548" s="5">
        <v>39930</v>
      </c>
    </row>
    <row r="549" spans="1:4" s="1" customFormat="1" ht="12.75" customHeight="1" x14ac:dyDescent="0.2">
      <c r="A549" s="2" t="s">
        <v>510</v>
      </c>
      <c r="B549" s="2" t="str">
        <f>"0000FB62C0"</f>
        <v>0000FB62C0</v>
      </c>
      <c r="C549" s="3">
        <v>37803</v>
      </c>
      <c r="D549" s="3">
        <v>43494</v>
      </c>
    </row>
    <row r="550" spans="1:4" s="1" customFormat="1" ht="12.75" customHeight="1" x14ac:dyDescent="0.2">
      <c r="A550" s="4" t="s">
        <v>511</v>
      </c>
      <c r="B550" s="4" t="str">
        <f>"0000F8FC39"</f>
        <v>0000F8FC39</v>
      </c>
      <c r="C550" s="5">
        <v>42395</v>
      </c>
      <c r="D550" s="4"/>
    </row>
    <row r="551" spans="1:4" s="1" customFormat="1" ht="12.75" customHeight="1" x14ac:dyDescent="0.2">
      <c r="A551" s="2" t="s">
        <v>512</v>
      </c>
      <c r="B551" s="2" t="str">
        <f>"0000FBEFE5"</f>
        <v>0000FBEFE5</v>
      </c>
      <c r="C551" s="3">
        <v>37803</v>
      </c>
      <c r="D551" s="3">
        <v>37866</v>
      </c>
    </row>
    <row r="552" spans="1:4" s="1" customFormat="1" ht="12.75" customHeight="1" x14ac:dyDescent="0.2">
      <c r="A552" s="4" t="s">
        <v>512</v>
      </c>
      <c r="B552" s="4" t="str">
        <f>"0000FBE7FA"</f>
        <v>0000FBE7FA</v>
      </c>
      <c r="C552" s="5">
        <v>38307</v>
      </c>
      <c r="D552" s="5">
        <v>38643</v>
      </c>
    </row>
    <row r="553" spans="1:4" s="1" customFormat="1" ht="12.75" customHeight="1" x14ac:dyDescent="0.2">
      <c r="A553" s="2" t="s">
        <v>513</v>
      </c>
      <c r="B553" s="2" t="str">
        <f>"0000F8FFF2"</f>
        <v>0000F8FFF2</v>
      </c>
      <c r="C553" s="3">
        <v>37803</v>
      </c>
      <c r="D553" s="3">
        <v>40791</v>
      </c>
    </row>
    <row r="554" spans="1:4" s="1" customFormat="1" ht="12.75" customHeight="1" x14ac:dyDescent="0.2">
      <c r="A554" s="4" t="s">
        <v>514</v>
      </c>
      <c r="B554" s="4" t="str">
        <f>"0000F8FD1E"</f>
        <v>0000F8FD1E</v>
      </c>
      <c r="C554" s="5">
        <v>37880</v>
      </c>
      <c r="D554" s="5">
        <v>37894</v>
      </c>
    </row>
    <row r="555" spans="1:4" s="1" customFormat="1" ht="12.75" customHeight="1" x14ac:dyDescent="0.2">
      <c r="A555" s="2" t="s">
        <v>515</v>
      </c>
      <c r="B555" s="2" t="str">
        <f>"00069351E5"</f>
        <v>00069351E5</v>
      </c>
      <c r="C555" s="3">
        <v>41828</v>
      </c>
      <c r="D555" s="3">
        <v>42017</v>
      </c>
    </row>
    <row r="556" spans="1:4" s="1" customFormat="1" ht="12.75" customHeight="1" x14ac:dyDescent="0.2">
      <c r="A556" s="4" t="s">
        <v>516</v>
      </c>
      <c r="B556" s="4" t="str">
        <f>"0000F8F476"</f>
        <v>0000F8F476</v>
      </c>
      <c r="C556" s="5">
        <v>37964</v>
      </c>
      <c r="D556" s="5">
        <v>42556</v>
      </c>
    </row>
    <row r="557" spans="1:4" s="1" customFormat="1" ht="12.75" customHeight="1" x14ac:dyDescent="0.2">
      <c r="A557" s="2" t="s">
        <v>517</v>
      </c>
      <c r="B557" s="2" t="str">
        <f>"00069361A8"</f>
        <v>00069361A8</v>
      </c>
      <c r="C557" s="3">
        <v>43186</v>
      </c>
      <c r="D557" s="3">
        <v>44503</v>
      </c>
    </row>
    <row r="558" spans="1:4" s="1" customFormat="1" ht="12.75" customHeight="1" x14ac:dyDescent="0.2">
      <c r="A558" s="4" t="s">
        <v>518</v>
      </c>
      <c r="B558" s="4" t="str">
        <f>"0006883078"</f>
        <v>0006883078</v>
      </c>
      <c r="C558" s="5">
        <v>45049</v>
      </c>
      <c r="D558" s="4"/>
    </row>
    <row r="559" spans="1:4" s="1" customFormat="1" ht="12.75" customHeight="1" x14ac:dyDescent="0.2">
      <c r="A559" s="2" t="s">
        <v>519</v>
      </c>
      <c r="B559" s="2" t="str">
        <f>"0000FBF393"</f>
        <v>0000FBF393</v>
      </c>
      <c r="C559" s="3">
        <v>38188</v>
      </c>
      <c r="D559" s="3">
        <v>38384</v>
      </c>
    </row>
    <row r="560" spans="1:4" s="1" customFormat="1" ht="12.75" customHeight="1" x14ac:dyDescent="0.2">
      <c r="A560" s="4" t="s">
        <v>520</v>
      </c>
      <c r="B560" s="4" t="str">
        <f>"0000F8E9C2"</f>
        <v>0000F8E9C2</v>
      </c>
      <c r="C560" s="5">
        <v>37803</v>
      </c>
      <c r="D560" s="4"/>
    </row>
    <row r="561" spans="1:4" s="1" customFormat="1" ht="12.75" customHeight="1" x14ac:dyDescent="0.2">
      <c r="A561" s="2" t="s">
        <v>521</v>
      </c>
      <c r="B561" s="2" t="str">
        <f>"0000F8F8FF"</f>
        <v>0000F8F8FF</v>
      </c>
      <c r="C561" s="3">
        <v>44957</v>
      </c>
      <c r="D561" s="2"/>
    </row>
    <row r="562" spans="1:4" s="1" customFormat="1" ht="12.75" customHeight="1" x14ac:dyDescent="0.2">
      <c r="A562" s="4" t="s">
        <v>522</v>
      </c>
      <c r="B562" s="4" t="str">
        <f>"0000FB6D8F"</f>
        <v>0000FB6D8F</v>
      </c>
      <c r="C562" s="5">
        <v>37803</v>
      </c>
      <c r="D562" s="5">
        <v>37894</v>
      </c>
    </row>
    <row r="563" spans="1:4" s="1" customFormat="1" ht="12.75" customHeight="1" x14ac:dyDescent="0.2">
      <c r="A563" s="2" t="s">
        <v>523</v>
      </c>
      <c r="B563" s="2" t="str">
        <f>"00005467DB"</f>
        <v>00005467DB</v>
      </c>
      <c r="C563" s="3">
        <v>44979</v>
      </c>
      <c r="D563" s="2"/>
    </row>
    <row r="564" spans="1:4" s="1" customFormat="1" ht="12.75" customHeight="1" x14ac:dyDescent="0.2">
      <c r="A564" s="4" t="s">
        <v>524</v>
      </c>
      <c r="B564" s="4" t="str">
        <f>"0006880065"</f>
        <v>0006880065</v>
      </c>
      <c r="C564" s="5">
        <v>42508</v>
      </c>
      <c r="D564" s="4"/>
    </row>
    <row r="565" spans="1:4" s="1" customFormat="1" ht="12.75" customHeight="1" x14ac:dyDescent="0.2">
      <c r="A565" s="2" t="s">
        <v>525</v>
      </c>
      <c r="B565" s="2" t="str">
        <f>"0000F8FA52"</f>
        <v>0000F8FA52</v>
      </c>
      <c r="C565" s="3">
        <v>40714</v>
      </c>
      <c r="D565" s="2"/>
    </row>
    <row r="566" spans="1:4" s="1" customFormat="1" ht="12.75" customHeight="1" x14ac:dyDescent="0.2">
      <c r="A566" s="4" t="s">
        <v>526</v>
      </c>
      <c r="B566" s="4" t="str">
        <f>"000687E6B6"</f>
        <v>000687E6B6</v>
      </c>
      <c r="C566" s="5">
        <v>43123</v>
      </c>
      <c r="D566" s="5">
        <v>43438</v>
      </c>
    </row>
    <row r="567" spans="1:4" s="1" customFormat="1" ht="12.75" customHeight="1" x14ac:dyDescent="0.2">
      <c r="A567" s="2" t="s">
        <v>527</v>
      </c>
      <c r="B567" s="2" t="str">
        <f>"000055CE43"</f>
        <v>000055CE43</v>
      </c>
      <c r="C567" s="3">
        <v>44726</v>
      </c>
      <c r="D567" s="3">
        <v>44782</v>
      </c>
    </row>
    <row r="568" spans="1:4" s="1" customFormat="1" ht="12.75" customHeight="1" x14ac:dyDescent="0.2">
      <c r="A568" s="4" t="s">
        <v>528</v>
      </c>
      <c r="B568" s="4" t="str">
        <f>"0000F8F2A2"</f>
        <v>0000F8F2A2</v>
      </c>
      <c r="C568" s="5">
        <v>37803</v>
      </c>
      <c r="D568" s="5">
        <v>37818</v>
      </c>
    </row>
    <row r="569" spans="1:4" s="1" customFormat="1" ht="12.75" customHeight="1" x14ac:dyDescent="0.2">
      <c r="A569" s="2" t="s">
        <v>529</v>
      </c>
      <c r="B569" s="2" t="str">
        <f>"0000F8F0A0"</f>
        <v>0000F8F0A0</v>
      </c>
      <c r="C569" s="3">
        <v>37803</v>
      </c>
      <c r="D569" s="2"/>
    </row>
    <row r="570" spans="1:4" s="1" customFormat="1" ht="12.75" customHeight="1" x14ac:dyDescent="0.2">
      <c r="A570" s="4" t="s">
        <v>530</v>
      </c>
      <c r="B570" s="4" t="str">
        <f>"0000F8F649"</f>
        <v>0000F8F649</v>
      </c>
      <c r="C570" s="5">
        <v>37803</v>
      </c>
      <c r="D570" s="4"/>
    </row>
    <row r="571" spans="1:4" s="1" customFormat="1" ht="12.75" customHeight="1" x14ac:dyDescent="0.2">
      <c r="A571" s="2" t="s">
        <v>531</v>
      </c>
      <c r="B571" s="2" t="str">
        <f>"0000B58F78"</f>
        <v>0000B58F78</v>
      </c>
      <c r="C571" s="3">
        <v>44257</v>
      </c>
      <c r="D571" s="2"/>
    </row>
    <row r="572" spans="1:4" s="1" customFormat="1" ht="12.75" customHeight="1" x14ac:dyDescent="0.2">
      <c r="A572" s="4" t="s">
        <v>532</v>
      </c>
      <c r="B572" s="4" t="str">
        <f>"000687F05D"</f>
        <v>000687F05D</v>
      </c>
      <c r="C572" s="5">
        <v>44222</v>
      </c>
      <c r="D572" s="5">
        <v>44257</v>
      </c>
    </row>
    <row r="573" spans="1:4" s="1" customFormat="1" ht="12.75" customHeight="1" x14ac:dyDescent="0.2">
      <c r="A573" s="2" t="s">
        <v>533</v>
      </c>
      <c r="B573" s="2" t="str">
        <f>"0000FBFA60"</f>
        <v>0000FBFA60</v>
      </c>
      <c r="C573" s="3">
        <v>43263</v>
      </c>
      <c r="D573" s="2"/>
    </row>
    <row r="574" spans="1:4" s="1" customFormat="1" ht="12.75" customHeight="1" x14ac:dyDescent="0.2">
      <c r="A574" s="4" t="s">
        <v>534</v>
      </c>
      <c r="B574" s="4" t="str">
        <f>"0000FBF8B0"</f>
        <v>0000FBF8B0</v>
      </c>
      <c r="C574" s="5">
        <v>37894</v>
      </c>
      <c r="D574" s="5">
        <v>39510</v>
      </c>
    </row>
    <row r="575" spans="1:4" s="1" customFormat="1" ht="12.75" customHeight="1" x14ac:dyDescent="0.2">
      <c r="A575" s="2" t="s">
        <v>535</v>
      </c>
      <c r="B575" s="2" t="str">
        <f>"0006935F97"</f>
        <v>0006935F97</v>
      </c>
      <c r="C575" s="3">
        <v>41478</v>
      </c>
      <c r="D575" s="3">
        <v>42500</v>
      </c>
    </row>
    <row r="576" spans="1:4" s="1" customFormat="1" ht="12.75" customHeight="1" x14ac:dyDescent="0.2">
      <c r="A576" s="4" t="s">
        <v>536</v>
      </c>
      <c r="B576" s="4" t="str">
        <f>"0000FBF61D"</f>
        <v>0000FBF61D</v>
      </c>
      <c r="C576" s="5">
        <v>37804</v>
      </c>
      <c r="D576" s="5">
        <v>38237</v>
      </c>
    </row>
    <row r="577" spans="1:4" s="1" customFormat="1" ht="12.75" customHeight="1" x14ac:dyDescent="0.2">
      <c r="A577" s="2" t="s">
        <v>537</v>
      </c>
      <c r="B577" s="2" t="str">
        <f>"0000FBFAE5"</f>
        <v>0000FBFAE5</v>
      </c>
      <c r="C577" s="3">
        <v>43123</v>
      </c>
      <c r="D577" s="2"/>
    </row>
    <row r="578" spans="1:4" s="1" customFormat="1" ht="12.75" customHeight="1" x14ac:dyDescent="0.2">
      <c r="A578" s="4" t="s">
        <v>538</v>
      </c>
      <c r="B578" s="4" t="str">
        <f>"0000B26614"</f>
        <v>0000B26614</v>
      </c>
      <c r="C578" s="5">
        <v>43522</v>
      </c>
      <c r="D578" s="4"/>
    </row>
    <row r="579" spans="1:4" s="1" customFormat="1" ht="12.75" customHeight="1" x14ac:dyDescent="0.2">
      <c r="A579" s="2" t="s">
        <v>539</v>
      </c>
      <c r="B579" s="2" t="str">
        <f>"0000FBF8F4"</f>
        <v>0000FBF8F4</v>
      </c>
      <c r="C579" s="3">
        <v>37873</v>
      </c>
      <c r="D579" s="3">
        <v>38020</v>
      </c>
    </row>
    <row r="580" spans="1:4" s="1" customFormat="1" ht="12.75" customHeight="1" x14ac:dyDescent="0.2">
      <c r="A580" s="4" t="s">
        <v>540</v>
      </c>
      <c r="B580" s="4" t="str">
        <f>"0000FBEED7"</f>
        <v>0000FBEED7</v>
      </c>
      <c r="C580" s="5">
        <v>44397</v>
      </c>
      <c r="D580" s="5">
        <v>44740</v>
      </c>
    </row>
    <row r="581" spans="1:4" s="1" customFormat="1" ht="12.75" customHeight="1" x14ac:dyDescent="0.2">
      <c r="A581" s="2" t="s">
        <v>539</v>
      </c>
      <c r="B581" s="2" t="str">
        <f>"0000FBF8F4"</f>
        <v>0000FBF8F4</v>
      </c>
      <c r="C581" s="3">
        <v>37873</v>
      </c>
      <c r="D581" s="3">
        <v>38020</v>
      </c>
    </row>
    <row r="582" spans="1:4" s="1" customFormat="1" ht="12.75" customHeight="1" x14ac:dyDescent="0.2">
      <c r="A582" s="4" t="s">
        <v>541</v>
      </c>
      <c r="B582" s="4" t="str">
        <f>"00004C8C09"</f>
        <v>00004C8C09</v>
      </c>
      <c r="C582" s="5">
        <v>39216</v>
      </c>
      <c r="D582" s="5">
        <v>39594</v>
      </c>
    </row>
    <row r="583" spans="1:4" s="1" customFormat="1" ht="12.75" customHeight="1" x14ac:dyDescent="0.2">
      <c r="A583" s="2" t="s">
        <v>542</v>
      </c>
      <c r="B583" s="2" t="str">
        <f>"000687E6B6"</f>
        <v>000687E6B6</v>
      </c>
      <c r="C583" s="3">
        <v>40644</v>
      </c>
      <c r="D583" s="3">
        <v>42836</v>
      </c>
    </row>
    <row r="584" spans="1:4" s="1" customFormat="1" ht="12.75" customHeight="1" x14ac:dyDescent="0.2">
      <c r="A584" s="4" t="s">
        <v>543</v>
      </c>
      <c r="B584" s="4" t="str">
        <f>"00008C04D0"</f>
        <v>00008C04D0</v>
      </c>
      <c r="C584" s="5">
        <v>40190</v>
      </c>
      <c r="D584" s="5">
        <v>40546</v>
      </c>
    </row>
    <row r="585" spans="1:4" s="1" customFormat="1" ht="12.75" customHeight="1" x14ac:dyDescent="0.2">
      <c r="A585" s="2" t="s">
        <v>543</v>
      </c>
      <c r="B585" s="2" t="str">
        <f>"000031EB0A"</f>
        <v>000031EB0A</v>
      </c>
      <c r="C585" s="3">
        <v>39623</v>
      </c>
      <c r="D585" s="3">
        <v>40189</v>
      </c>
    </row>
    <row r="586" spans="1:4" s="1" customFormat="1" ht="12.75" customHeight="1" x14ac:dyDescent="0.2">
      <c r="A586" s="4" t="s">
        <v>543</v>
      </c>
      <c r="B586" s="4" t="str">
        <f>"0000FBF1E8"</f>
        <v>0000FBF1E8</v>
      </c>
      <c r="C586" s="5">
        <v>39286</v>
      </c>
      <c r="D586" s="5">
        <v>39622</v>
      </c>
    </row>
    <row r="587" spans="1:4" s="1" customFormat="1" ht="12.75" customHeight="1" x14ac:dyDescent="0.2">
      <c r="A587" s="2" t="s">
        <v>544</v>
      </c>
      <c r="B587" s="2" t="str">
        <f>"0000F8F8EB"</f>
        <v>0000F8F8EB</v>
      </c>
      <c r="C587" s="3">
        <v>37803</v>
      </c>
      <c r="D587" s="2"/>
    </row>
    <row r="588" spans="1:4" s="1" customFormat="1" ht="12.75" customHeight="1" x14ac:dyDescent="0.2">
      <c r="A588" s="4" t="s">
        <v>545</v>
      </c>
      <c r="B588" s="4" t="str">
        <f>"0000417E33"</f>
        <v>0000417E33</v>
      </c>
      <c r="C588" s="5">
        <v>38062</v>
      </c>
      <c r="D588" s="5">
        <v>40196</v>
      </c>
    </row>
    <row r="589" spans="1:4" s="1" customFormat="1" ht="12.75" customHeight="1" x14ac:dyDescent="0.2">
      <c r="A589" s="2" t="s">
        <v>545</v>
      </c>
      <c r="B589" s="2" t="str">
        <f>"000094ECF2"</f>
        <v>000094ECF2</v>
      </c>
      <c r="C589" s="3">
        <v>40197</v>
      </c>
      <c r="D589" s="3">
        <v>43060</v>
      </c>
    </row>
    <row r="590" spans="1:4" s="1" customFormat="1" ht="12.75" customHeight="1" x14ac:dyDescent="0.2">
      <c r="A590" s="4" t="s">
        <v>545</v>
      </c>
      <c r="B590" s="4" t="str">
        <f>"0000FD4B52"</f>
        <v>0000FD4B52</v>
      </c>
      <c r="C590" s="5">
        <v>37797</v>
      </c>
      <c r="D590" s="5">
        <v>38061</v>
      </c>
    </row>
    <row r="591" spans="1:4" s="1" customFormat="1" ht="12.75" customHeight="1" x14ac:dyDescent="0.2">
      <c r="A591" s="2" t="s">
        <v>546</v>
      </c>
      <c r="B591" s="2" t="str">
        <f>"000693545F"</f>
        <v>000693545F</v>
      </c>
      <c r="C591" s="3">
        <v>39034</v>
      </c>
      <c r="D591" s="2"/>
    </row>
    <row r="592" spans="1:4" s="1" customFormat="1" ht="12.75" customHeight="1" x14ac:dyDescent="0.2">
      <c r="A592" s="4" t="s">
        <v>547</v>
      </c>
      <c r="B592" s="4" t="str">
        <f>"0001A9359F"</f>
        <v>0001A9359F</v>
      </c>
      <c r="C592" s="5">
        <v>37803</v>
      </c>
      <c r="D592" s="5">
        <v>41723</v>
      </c>
    </row>
    <row r="593" spans="1:4" s="1" customFormat="1" ht="12.75" customHeight="1" x14ac:dyDescent="0.2">
      <c r="A593" s="2" t="s">
        <v>548</v>
      </c>
      <c r="B593" s="2" t="str">
        <f>"000687E110"</f>
        <v>000687E110</v>
      </c>
      <c r="C593" s="3">
        <v>42151</v>
      </c>
      <c r="D593" s="2"/>
    </row>
    <row r="594" spans="1:4" s="1" customFormat="1" ht="12.75" customHeight="1" x14ac:dyDescent="0.2">
      <c r="A594" s="4" t="s">
        <v>549</v>
      </c>
      <c r="B594" s="4" t="str">
        <f>"0000F8F0A1"</f>
        <v>0000F8F0A1</v>
      </c>
      <c r="C594" s="5">
        <v>41310</v>
      </c>
      <c r="D594" s="4"/>
    </row>
    <row r="595" spans="1:4" s="1" customFormat="1" ht="12.75" customHeight="1" x14ac:dyDescent="0.2">
      <c r="A595" s="2" t="s">
        <v>550</v>
      </c>
      <c r="B595" s="2" t="str">
        <f>"0000F8F5B5"</f>
        <v>0000F8F5B5</v>
      </c>
      <c r="C595" s="3">
        <v>37803</v>
      </c>
      <c r="D595" s="2"/>
    </row>
    <row r="596" spans="1:4" s="1" customFormat="1" ht="12.75" customHeight="1" x14ac:dyDescent="0.2">
      <c r="A596" s="4" t="s">
        <v>551</v>
      </c>
      <c r="B596" s="4" t="str">
        <f>"00068838A7"</f>
        <v>00068838A7</v>
      </c>
      <c r="C596" s="5">
        <v>43760</v>
      </c>
      <c r="D596" s="4"/>
    </row>
    <row r="597" spans="1:4" s="1" customFormat="1" ht="12.75" customHeight="1" x14ac:dyDescent="0.2">
      <c r="A597" s="2" t="s">
        <v>552</v>
      </c>
      <c r="B597" s="2" t="str">
        <f>"0000F8F3A1"</f>
        <v>0000F8F3A1</v>
      </c>
      <c r="C597" s="3">
        <v>38929</v>
      </c>
      <c r="D597" s="3">
        <v>39825</v>
      </c>
    </row>
    <row r="598" spans="1:4" s="1" customFormat="1" ht="12.75" customHeight="1" x14ac:dyDescent="0.2">
      <c r="A598" s="4" t="s">
        <v>553</v>
      </c>
      <c r="B598" s="4" t="str">
        <f>"0000FBFD09"</f>
        <v>0000FBFD09</v>
      </c>
      <c r="C598" s="5">
        <v>37803</v>
      </c>
      <c r="D598" s="5">
        <v>38524</v>
      </c>
    </row>
    <row r="599" spans="1:4" s="1" customFormat="1" ht="12.75" customHeight="1" x14ac:dyDescent="0.2">
      <c r="A599" s="2" t="s">
        <v>554</v>
      </c>
      <c r="B599" s="2" t="str">
        <f>"0000F8FC12"</f>
        <v>0000F8FC12</v>
      </c>
      <c r="C599" s="3">
        <v>37803</v>
      </c>
      <c r="D599" s="3">
        <v>41695</v>
      </c>
    </row>
    <row r="600" spans="1:4" s="1" customFormat="1" ht="12.75" customHeight="1" x14ac:dyDescent="0.2">
      <c r="A600" s="4" t="s">
        <v>555</v>
      </c>
      <c r="B600" s="4" t="str">
        <f>"0000F8ED97"</f>
        <v>0000F8ED97</v>
      </c>
      <c r="C600" s="5">
        <v>37803</v>
      </c>
      <c r="D600" s="5">
        <v>40434</v>
      </c>
    </row>
    <row r="601" spans="1:4" s="1" customFormat="1" ht="12.75" customHeight="1" x14ac:dyDescent="0.2">
      <c r="A601" s="2" t="s">
        <v>556</v>
      </c>
      <c r="B601" s="2" t="str">
        <f>"0006935AB9"</f>
        <v>0006935AB9</v>
      </c>
      <c r="C601" s="3">
        <v>42885</v>
      </c>
      <c r="D601" s="2"/>
    </row>
    <row r="602" spans="1:4" s="1" customFormat="1" ht="12.75" customHeight="1" x14ac:dyDescent="0.2">
      <c r="A602" s="4" t="s">
        <v>557</v>
      </c>
      <c r="B602" s="4" t="str">
        <f>"0000F90053"</f>
        <v>0000F90053</v>
      </c>
      <c r="C602" s="5">
        <v>38601</v>
      </c>
      <c r="D602" s="4"/>
    </row>
    <row r="603" spans="1:4" s="1" customFormat="1" ht="12.75" customHeight="1" x14ac:dyDescent="0.2">
      <c r="A603" s="2" t="s">
        <v>558</v>
      </c>
      <c r="B603" s="2" t="str">
        <f>"0000FBFD12"</f>
        <v>0000FBFD12</v>
      </c>
      <c r="C603" s="3">
        <v>42612</v>
      </c>
      <c r="D603" s="2"/>
    </row>
    <row r="604" spans="1:4" s="1" customFormat="1" ht="12.75" customHeight="1" x14ac:dyDescent="0.2">
      <c r="A604" s="4" t="s">
        <v>559</v>
      </c>
      <c r="B604" s="4" t="str">
        <f>"0006935F97"</f>
        <v>0006935F97</v>
      </c>
      <c r="C604" s="5">
        <v>39097</v>
      </c>
      <c r="D604" s="5">
        <v>39293</v>
      </c>
    </row>
    <row r="605" spans="1:4" s="1" customFormat="1" ht="12.75" customHeight="1" x14ac:dyDescent="0.2">
      <c r="A605" s="2" t="s">
        <v>560</v>
      </c>
      <c r="B605" s="2" t="str">
        <f>"000688026F"</f>
        <v>000688026F</v>
      </c>
      <c r="C605" s="3">
        <v>41367</v>
      </c>
      <c r="D605" s="3">
        <v>41394</v>
      </c>
    </row>
    <row r="606" spans="1:4" s="1" customFormat="1" ht="12.75" customHeight="1" x14ac:dyDescent="0.2">
      <c r="A606" s="4" t="s">
        <v>561</v>
      </c>
      <c r="B606" s="4" t="str">
        <f>"0001A922F5"</f>
        <v>0001A922F5</v>
      </c>
      <c r="C606" s="5">
        <v>37803</v>
      </c>
      <c r="D606" s="5">
        <v>41261</v>
      </c>
    </row>
    <row r="607" spans="1:4" s="1" customFormat="1" ht="12.75" customHeight="1" x14ac:dyDescent="0.2">
      <c r="A607" s="2" t="s">
        <v>562</v>
      </c>
      <c r="B607" s="2" t="str">
        <f>"00068815F7"</f>
        <v>00068815F7</v>
      </c>
      <c r="C607" s="3">
        <v>41996</v>
      </c>
      <c r="D607" s="2"/>
    </row>
    <row r="608" spans="1:4" s="1" customFormat="1" ht="12.75" customHeight="1" x14ac:dyDescent="0.2">
      <c r="A608" s="4" t="s">
        <v>563</v>
      </c>
      <c r="B608" s="4" t="str">
        <f>"0000FBF89C"</f>
        <v>0000FBF89C</v>
      </c>
      <c r="C608" s="5">
        <v>37803</v>
      </c>
      <c r="D608" s="4"/>
    </row>
    <row r="609" spans="1:4" s="1" customFormat="1" ht="12.75" customHeight="1" x14ac:dyDescent="0.2">
      <c r="A609" s="2" t="s">
        <v>564</v>
      </c>
      <c r="B609" s="2" t="str">
        <f>"0000FBFC3D"</f>
        <v>0000FBFC3D</v>
      </c>
      <c r="C609" s="3">
        <v>37803</v>
      </c>
      <c r="D609" s="3">
        <v>38839</v>
      </c>
    </row>
    <row r="610" spans="1:4" s="1" customFormat="1" ht="12.75" customHeight="1" x14ac:dyDescent="0.2">
      <c r="A610" s="4" t="s">
        <v>565</v>
      </c>
      <c r="B610" s="4" t="str">
        <f>"0000F8E9E3"</f>
        <v>0000F8E9E3</v>
      </c>
      <c r="C610" s="5">
        <v>37803</v>
      </c>
      <c r="D610" s="5">
        <v>37873</v>
      </c>
    </row>
    <row r="611" spans="1:4" s="1" customFormat="1" ht="12.75" customHeight="1" x14ac:dyDescent="0.2">
      <c r="A611" s="2" t="s">
        <v>566</v>
      </c>
      <c r="B611" s="2" t="str">
        <f>"0000F8F4D3"</f>
        <v>0000F8F4D3</v>
      </c>
      <c r="C611" s="3">
        <v>37803</v>
      </c>
      <c r="D611" s="3">
        <v>42717</v>
      </c>
    </row>
    <row r="612" spans="1:4" s="1" customFormat="1" ht="12.75" customHeight="1" x14ac:dyDescent="0.2">
      <c r="A612" s="4" t="s">
        <v>567</v>
      </c>
      <c r="B612" s="4" t="str">
        <f>"0006881A31"</f>
        <v>0006881A31</v>
      </c>
      <c r="C612" s="5">
        <v>40567</v>
      </c>
      <c r="D612" s="5">
        <v>44867</v>
      </c>
    </row>
    <row r="613" spans="1:4" s="1" customFormat="1" ht="12.75" customHeight="1" x14ac:dyDescent="0.2">
      <c r="A613" s="2" t="s">
        <v>568</v>
      </c>
      <c r="B613" s="2" t="str">
        <f>"0000F8FF53"</f>
        <v>0000F8FF53</v>
      </c>
      <c r="C613" s="3">
        <v>43249</v>
      </c>
      <c r="D613" s="2"/>
    </row>
    <row r="614" spans="1:4" s="1" customFormat="1" ht="12.75" customHeight="1" x14ac:dyDescent="0.2">
      <c r="A614" s="4" t="s">
        <v>569</v>
      </c>
      <c r="B614" s="4" t="str">
        <f>"00068830B4"</f>
        <v>00068830B4</v>
      </c>
      <c r="C614" s="5">
        <v>39188</v>
      </c>
      <c r="D614" s="4"/>
    </row>
    <row r="615" spans="1:4" s="1" customFormat="1" ht="12.75" customHeight="1" x14ac:dyDescent="0.2">
      <c r="A615" s="2" t="s">
        <v>570</v>
      </c>
      <c r="B615" s="2" t="str">
        <f>"00069367B3"</f>
        <v>00069367B3</v>
      </c>
      <c r="C615" s="3">
        <v>38943</v>
      </c>
      <c r="D615" s="3">
        <v>43179</v>
      </c>
    </row>
    <row r="616" spans="1:4" s="1" customFormat="1" ht="12.75" customHeight="1" x14ac:dyDescent="0.2">
      <c r="A616" s="4" t="s">
        <v>571</v>
      </c>
      <c r="B616" s="4" t="str">
        <f>"0006880E42"</f>
        <v>0006880E42</v>
      </c>
      <c r="C616" s="5">
        <v>41485</v>
      </c>
      <c r="D616" s="5">
        <v>41513</v>
      </c>
    </row>
    <row r="617" spans="1:4" s="1" customFormat="1" ht="12.75" customHeight="1" x14ac:dyDescent="0.2">
      <c r="A617" s="2" t="s">
        <v>572</v>
      </c>
      <c r="B617" s="2" t="str">
        <f>"0006883686"</f>
        <v>0006883686</v>
      </c>
      <c r="C617" s="3">
        <v>39657</v>
      </c>
      <c r="D617" s="3">
        <v>39699</v>
      </c>
    </row>
    <row r="618" spans="1:4" s="1" customFormat="1" ht="12.75" customHeight="1" x14ac:dyDescent="0.2">
      <c r="A618" s="4" t="s">
        <v>573</v>
      </c>
      <c r="B618" s="4" t="str">
        <f>"0000546979"</f>
        <v>0000546979</v>
      </c>
      <c r="C618" s="5">
        <v>42038</v>
      </c>
      <c r="D618" s="5">
        <v>44201</v>
      </c>
    </row>
    <row r="619" spans="1:4" s="1" customFormat="1" ht="12.75" customHeight="1" x14ac:dyDescent="0.2">
      <c r="A619" s="2" t="s">
        <v>574</v>
      </c>
      <c r="B619" s="2" t="str">
        <f>"0006935464"</f>
        <v>0006935464</v>
      </c>
      <c r="C619" s="3">
        <v>38950</v>
      </c>
      <c r="D619" s="2"/>
    </row>
    <row r="620" spans="1:4" s="1" customFormat="1" ht="12.75" customHeight="1" x14ac:dyDescent="0.2">
      <c r="A620" s="4" t="s">
        <v>575</v>
      </c>
      <c r="B620" s="4" t="str">
        <f>"0000FB6248"</f>
        <v>0000FB6248</v>
      </c>
      <c r="C620" s="5">
        <v>37803</v>
      </c>
      <c r="D620" s="4"/>
    </row>
    <row r="621" spans="1:4" s="1" customFormat="1" ht="12.75" customHeight="1" x14ac:dyDescent="0.2">
      <c r="A621" s="2" t="s">
        <v>576</v>
      </c>
      <c r="B621" s="2" t="str">
        <f>"00068825E2"</f>
        <v>00068825E2</v>
      </c>
      <c r="C621" s="3">
        <v>43186</v>
      </c>
      <c r="D621" s="2"/>
    </row>
    <row r="622" spans="1:4" s="1" customFormat="1" ht="12.75" customHeight="1" x14ac:dyDescent="0.2">
      <c r="A622" s="4" t="s">
        <v>577</v>
      </c>
      <c r="B622" s="4" t="str">
        <f>"0001A92E03"</f>
        <v>0001A92E03</v>
      </c>
      <c r="C622" s="5">
        <v>37803</v>
      </c>
      <c r="D622" s="4"/>
    </row>
    <row r="623" spans="1:4" s="1" customFormat="1" ht="12.75" customHeight="1" x14ac:dyDescent="0.2">
      <c r="A623" s="2" t="s">
        <v>578</v>
      </c>
      <c r="B623" s="2" t="str">
        <f>"0006882BC0"</f>
        <v>0006882BC0</v>
      </c>
      <c r="C623" s="3">
        <v>39146</v>
      </c>
      <c r="D623" s="2"/>
    </row>
    <row r="624" spans="1:4" s="1" customFormat="1" ht="12.75" customHeight="1" x14ac:dyDescent="0.2">
      <c r="A624" s="4" t="s">
        <v>579</v>
      </c>
      <c r="B624" s="4" t="str">
        <f>"0000F8F2F3"</f>
        <v>0000F8F2F3</v>
      </c>
      <c r="C624" s="5">
        <v>37803</v>
      </c>
      <c r="D624" s="4"/>
    </row>
    <row r="625" spans="1:4" s="1" customFormat="1" ht="12.75" customHeight="1" x14ac:dyDescent="0.2">
      <c r="A625" s="2" t="s">
        <v>580</v>
      </c>
      <c r="B625" s="2" t="str">
        <f>"0000FB6B94"</f>
        <v>0000FB6B94</v>
      </c>
      <c r="C625" s="3">
        <v>37803</v>
      </c>
      <c r="D625" s="3">
        <v>41416</v>
      </c>
    </row>
    <row r="626" spans="1:4" s="1" customFormat="1" ht="12.75" customHeight="1" x14ac:dyDescent="0.2">
      <c r="A626" s="4" t="s">
        <v>581</v>
      </c>
      <c r="B626" s="4" t="str">
        <f>"000687E04F"</f>
        <v>000687E04F</v>
      </c>
      <c r="C626" s="5">
        <v>42122</v>
      </c>
      <c r="D626" s="4"/>
    </row>
    <row r="627" spans="1:4" s="1" customFormat="1" ht="12.75" customHeight="1" x14ac:dyDescent="0.2">
      <c r="A627" s="2" t="s">
        <v>582</v>
      </c>
      <c r="B627" s="2" t="str">
        <f>"000687E73B"</f>
        <v>000687E73B</v>
      </c>
      <c r="C627" s="3">
        <v>42997</v>
      </c>
      <c r="D627" s="2"/>
    </row>
    <row r="628" spans="1:4" s="1" customFormat="1" ht="12.75" customHeight="1" x14ac:dyDescent="0.2">
      <c r="A628" s="4" t="s">
        <v>583</v>
      </c>
      <c r="B628" s="4" t="str">
        <f>"0006935818"</f>
        <v>0006935818</v>
      </c>
      <c r="C628" s="5">
        <v>38915</v>
      </c>
      <c r="D628" s="5">
        <v>42619</v>
      </c>
    </row>
    <row r="629" spans="1:4" s="1" customFormat="1" ht="12.75" customHeight="1" x14ac:dyDescent="0.2">
      <c r="A629" s="2" t="s">
        <v>584</v>
      </c>
      <c r="B629" s="2" t="str">
        <f>"000687FB88"</f>
        <v>000687FB88</v>
      </c>
      <c r="C629" s="3">
        <v>42717</v>
      </c>
      <c r="D629" s="3">
        <v>42822</v>
      </c>
    </row>
    <row r="630" spans="1:4" s="1" customFormat="1" ht="12.75" customHeight="1" x14ac:dyDescent="0.2">
      <c r="A630" s="4" t="s">
        <v>585</v>
      </c>
      <c r="B630" s="4" t="str">
        <f>"0000CA6ABF"</f>
        <v>0000CA6ABF</v>
      </c>
      <c r="C630" s="5">
        <v>44894</v>
      </c>
      <c r="D630" s="4"/>
    </row>
    <row r="631" spans="1:4" s="1" customFormat="1" ht="12.75" customHeight="1" x14ac:dyDescent="0.2">
      <c r="A631" s="2" t="s">
        <v>586</v>
      </c>
      <c r="B631" s="2" t="str">
        <f>"0000FBFE5F"</f>
        <v>0000FBFE5F</v>
      </c>
      <c r="C631" s="3">
        <v>37803</v>
      </c>
      <c r="D631" s="3">
        <v>38859</v>
      </c>
    </row>
    <row r="632" spans="1:4" s="1" customFormat="1" ht="12.75" customHeight="1" x14ac:dyDescent="0.2">
      <c r="A632" s="4" t="s">
        <v>587</v>
      </c>
      <c r="B632" s="4" t="str">
        <f>"0000FBFA8F"</f>
        <v>0000FBFA8F</v>
      </c>
      <c r="C632" s="5">
        <v>39048</v>
      </c>
      <c r="D632" s="5">
        <v>39055</v>
      </c>
    </row>
    <row r="633" spans="1:4" s="1" customFormat="1" ht="12.75" customHeight="1" x14ac:dyDescent="0.2">
      <c r="A633" s="2" t="s">
        <v>588</v>
      </c>
      <c r="B633" s="2" t="str">
        <f>"0006881B68"</f>
        <v>0006881B68</v>
      </c>
      <c r="C633" s="3">
        <v>41975</v>
      </c>
      <c r="D633" s="2"/>
    </row>
    <row r="634" spans="1:4" s="1" customFormat="1" ht="12.75" customHeight="1" x14ac:dyDescent="0.2">
      <c r="A634" s="4" t="s">
        <v>589</v>
      </c>
      <c r="B634" s="4" t="str">
        <f>"0000F8F502"</f>
        <v>0000F8F502</v>
      </c>
      <c r="C634" s="5">
        <v>37803</v>
      </c>
      <c r="D634" s="5">
        <v>39917</v>
      </c>
    </row>
    <row r="635" spans="1:4" s="1" customFormat="1" ht="12.75" customHeight="1" x14ac:dyDescent="0.2">
      <c r="A635" s="2" t="s">
        <v>590</v>
      </c>
      <c r="B635" s="2" t="str">
        <f>"000687EBBB"</f>
        <v>000687EBBB</v>
      </c>
      <c r="C635" s="3">
        <v>41737</v>
      </c>
      <c r="D635" s="2"/>
    </row>
    <row r="636" spans="1:4" s="1" customFormat="1" ht="12.75" customHeight="1" x14ac:dyDescent="0.2">
      <c r="A636" s="4" t="s">
        <v>591</v>
      </c>
      <c r="B636" s="4" t="str">
        <f>"0000F8F32C"</f>
        <v>0000F8F32C</v>
      </c>
      <c r="C636" s="5">
        <v>37803</v>
      </c>
      <c r="D636" s="5">
        <v>41737</v>
      </c>
    </row>
    <row r="637" spans="1:4" s="1" customFormat="1" ht="12.75" customHeight="1" x14ac:dyDescent="0.2">
      <c r="A637" s="2" t="s">
        <v>592</v>
      </c>
      <c r="B637" s="2" t="str">
        <f>"0000A4B0FD"</f>
        <v>0000A4B0FD</v>
      </c>
      <c r="C637" s="3">
        <v>41303</v>
      </c>
      <c r="D637" s="2"/>
    </row>
    <row r="638" spans="1:4" s="1" customFormat="1" ht="12.75" customHeight="1" x14ac:dyDescent="0.2">
      <c r="A638" s="4" t="s">
        <v>593</v>
      </c>
      <c r="B638" s="4" t="str">
        <f>"0000F8FC13"</f>
        <v>0000F8FC13</v>
      </c>
      <c r="C638" s="5">
        <v>41170</v>
      </c>
      <c r="D638" s="4"/>
    </row>
    <row r="639" spans="1:4" s="1" customFormat="1" ht="12.75" customHeight="1" x14ac:dyDescent="0.2">
      <c r="A639" s="2" t="s">
        <v>594</v>
      </c>
      <c r="B639" s="2" t="str">
        <f>"0001185C52"</f>
        <v>0001185C52</v>
      </c>
      <c r="C639" s="3">
        <v>42808</v>
      </c>
      <c r="D639" s="3">
        <v>43179</v>
      </c>
    </row>
    <row r="640" spans="1:4" s="1" customFormat="1" ht="12.75" customHeight="1" x14ac:dyDescent="0.2">
      <c r="A640" s="4" t="s">
        <v>595</v>
      </c>
      <c r="B640" s="4" t="str">
        <f>"0007AB8872"</f>
        <v>0007AB8872</v>
      </c>
      <c r="C640" s="5">
        <v>44061</v>
      </c>
      <c r="D640" s="4"/>
    </row>
    <row r="641" spans="1:4" s="1" customFormat="1" ht="12.75" customHeight="1" x14ac:dyDescent="0.2">
      <c r="A641" s="2" t="s">
        <v>596</v>
      </c>
      <c r="B641" s="2" t="str">
        <f>"0000FBF26E"</f>
        <v>0000FBF26E</v>
      </c>
      <c r="C641" s="3">
        <v>38286</v>
      </c>
      <c r="D641" s="2"/>
    </row>
    <row r="642" spans="1:4" s="1" customFormat="1" ht="12.75" customHeight="1" x14ac:dyDescent="0.2">
      <c r="A642" s="4" t="s">
        <v>597</v>
      </c>
      <c r="B642" s="4" t="str">
        <f>"000688144B"</f>
        <v>000688144B</v>
      </c>
      <c r="C642" s="5">
        <v>41416</v>
      </c>
      <c r="D642" s="5">
        <v>42640</v>
      </c>
    </row>
    <row r="643" spans="1:4" s="1" customFormat="1" ht="12.75" customHeight="1" x14ac:dyDescent="0.2">
      <c r="A643" s="2" t="s">
        <v>598</v>
      </c>
      <c r="B643" s="2" t="str">
        <f>"00008B88AB"</f>
        <v>00008B88AB</v>
      </c>
      <c r="C643" s="3">
        <v>39860</v>
      </c>
      <c r="D643" s="2"/>
    </row>
    <row r="644" spans="1:4" s="1" customFormat="1" ht="12.75" customHeight="1" x14ac:dyDescent="0.2">
      <c r="A644" s="4" t="s">
        <v>599</v>
      </c>
      <c r="B644" s="4" t="str">
        <f>"0000FBE89B"</f>
        <v>0000FBE89B</v>
      </c>
      <c r="C644" s="5">
        <v>37803</v>
      </c>
      <c r="D644" s="5">
        <v>38929</v>
      </c>
    </row>
    <row r="645" spans="1:4" s="1" customFormat="1" ht="12.75" customHeight="1" x14ac:dyDescent="0.2">
      <c r="A645" s="2" t="s">
        <v>600</v>
      </c>
      <c r="B645" s="2" t="str">
        <f>"0000FBF81F"</f>
        <v>0000FBF81F</v>
      </c>
      <c r="C645" s="3">
        <v>37803</v>
      </c>
      <c r="D645" s="2"/>
    </row>
    <row r="646" spans="1:4" s="1" customFormat="1" ht="12.75" customHeight="1" x14ac:dyDescent="0.2">
      <c r="A646" s="4" t="s">
        <v>601</v>
      </c>
      <c r="B646" s="4" t="str">
        <f>"0000F8F4AB"</f>
        <v>0000F8F4AB</v>
      </c>
      <c r="C646" s="5">
        <v>37803</v>
      </c>
      <c r="D646" s="5">
        <v>38223</v>
      </c>
    </row>
    <row r="647" spans="1:4" s="1" customFormat="1" ht="12.75" customHeight="1" x14ac:dyDescent="0.2">
      <c r="A647" s="2" t="s">
        <v>602</v>
      </c>
      <c r="B647" s="2" t="str">
        <f>"0000F8FB6A"</f>
        <v>0000F8FB6A</v>
      </c>
      <c r="C647" s="3">
        <v>40448</v>
      </c>
      <c r="D647" s="3">
        <v>42969</v>
      </c>
    </row>
    <row r="648" spans="1:4" s="1" customFormat="1" ht="12.75" customHeight="1" x14ac:dyDescent="0.2">
      <c r="A648" s="4" t="s">
        <v>603</v>
      </c>
      <c r="B648" s="4" t="str">
        <f>"00080D90EF"</f>
        <v>00080D90EF</v>
      </c>
      <c r="C648" s="5">
        <v>44901</v>
      </c>
      <c r="D648" s="4"/>
    </row>
    <row r="649" spans="1:4" s="1" customFormat="1" ht="12.75" customHeight="1" x14ac:dyDescent="0.2">
      <c r="A649" s="2" t="s">
        <v>604</v>
      </c>
      <c r="B649" s="2" t="str">
        <f>"0000F8F24C"</f>
        <v>0000F8F24C</v>
      </c>
      <c r="C649" s="3">
        <v>42010</v>
      </c>
      <c r="D649" s="2"/>
    </row>
    <row r="650" spans="1:4" s="1" customFormat="1" ht="12.75" customHeight="1" x14ac:dyDescent="0.2">
      <c r="A650" s="4" t="s">
        <v>605</v>
      </c>
      <c r="B650" s="4" t="str">
        <f>"000052E35A"</f>
        <v>000052E35A</v>
      </c>
      <c r="C650" s="5">
        <v>43530</v>
      </c>
      <c r="D650" s="4"/>
    </row>
    <row r="651" spans="1:4" s="1" customFormat="1" ht="12.75" customHeight="1" x14ac:dyDescent="0.2">
      <c r="A651" s="2" t="s">
        <v>606</v>
      </c>
      <c r="B651" s="2" t="str">
        <f>"0006881687"</f>
        <v>0006881687</v>
      </c>
      <c r="C651" s="3">
        <v>43200</v>
      </c>
      <c r="D651" s="2"/>
    </row>
    <row r="652" spans="1:4" s="1" customFormat="1" ht="12.75" customHeight="1" x14ac:dyDescent="0.2">
      <c r="A652" s="4" t="s">
        <v>607</v>
      </c>
      <c r="B652" s="4" t="str">
        <f>"0006936D88"</f>
        <v>0006936D88</v>
      </c>
      <c r="C652" s="5">
        <v>40420</v>
      </c>
      <c r="D652" s="5">
        <v>40567</v>
      </c>
    </row>
    <row r="653" spans="1:4" s="1" customFormat="1" ht="12.75" customHeight="1" x14ac:dyDescent="0.2">
      <c r="A653" s="2" t="s">
        <v>608</v>
      </c>
      <c r="B653" s="2" t="str">
        <f>"0000FBE8C9"</f>
        <v>0000FBE8C9</v>
      </c>
      <c r="C653" s="3">
        <v>37803</v>
      </c>
      <c r="D653" s="2"/>
    </row>
    <row r="654" spans="1:4" s="1" customFormat="1" ht="12.75" customHeight="1" x14ac:dyDescent="0.2">
      <c r="A654" s="4" t="s">
        <v>609</v>
      </c>
      <c r="B654" s="4" t="str">
        <f>"0000FBF84E"</f>
        <v>0000FBF84E</v>
      </c>
      <c r="C654" s="5">
        <v>37803</v>
      </c>
      <c r="D654" s="5">
        <v>40350</v>
      </c>
    </row>
    <row r="655" spans="1:4" s="1" customFormat="1" ht="12.75" customHeight="1" x14ac:dyDescent="0.2">
      <c r="A655" s="2" t="s">
        <v>609</v>
      </c>
      <c r="B655" s="2" t="str">
        <f>"00005EAC62"</f>
        <v>00005EAC62</v>
      </c>
      <c r="C655" s="3">
        <v>40351</v>
      </c>
      <c r="D655" s="2"/>
    </row>
    <row r="656" spans="1:4" s="1" customFormat="1" ht="12.75" customHeight="1" x14ac:dyDescent="0.2">
      <c r="A656" s="4" t="s">
        <v>610</v>
      </c>
      <c r="B656" s="4" t="str">
        <f>"0001969FF1"</f>
        <v>0001969FF1</v>
      </c>
      <c r="C656" s="5">
        <v>37803</v>
      </c>
      <c r="D656" s="5">
        <v>38146</v>
      </c>
    </row>
    <row r="657" spans="1:4" s="1" customFormat="1" ht="12.75" customHeight="1" x14ac:dyDescent="0.2">
      <c r="A657" s="2" t="s">
        <v>611</v>
      </c>
      <c r="B657" s="2" t="str">
        <f>"0000FBFE52"</f>
        <v>0000FBFE52</v>
      </c>
      <c r="C657" s="3">
        <v>38524</v>
      </c>
      <c r="D657" s="2"/>
    </row>
    <row r="658" spans="1:4" s="1" customFormat="1" ht="12.75" customHeight="1" x14ac:dyDescent="0.2">
      <c r="A658" s="4" t="s">
        <v>612</v>
      </c>
      <c r="B658" s="4" t="str">
        <f>"000055D04E"</f>
        <v>000055D04E</v>
      </c>
      <c r="C658" s="5">
        <v>40014</v>
      </c>
      <c r="D658" s="5">
        <v>41940</v>
      </c>
    </row>
    <row r="659" spans="1:4" s="1" customFormat="1" ht="12.75" customHeight="1" x14ac:dyDescent="0.2">
      <c r="A659" s="2" t="s">
        <v>613</v>
      </c>
      <c r="B659" s="2" t="str">
        <f>"0006936957"</f>
        <v>0006936957</v>
      </c>
      <c r="C659" s="3">
        <v>39755</v>
      </c>
      <c r="D659" s="2"/>
    </row>
    <row r="660" spans="1:4" s="1" customFormat="1" ht="12.75" customHeight="1" x14ac:dyDescent="0.2">
      <c r="A660" s="4" t="s">
        <v>614</v>
      </c>
      <c r="B660" s="4" t="str">
        <f>"000050FF26"</f>
        <v>000050FF26</v>
      </c>
      <c r="C660" s="5">
        <v>39258</v>
      </c>
      <c r="D660" s="4"/>
    </row>
    <row r="661" spans="1:4" s="1" customFormat="1" ht="12.75" customHeight="1" x14ac:dyDescent="0.2">
      <c r="A661" s="2" t="s">
        <v>615</v>
      </c>
      <c r="B661" s="2" t="str">
        <f>"0001185B8B"</f>
        <v>0001185B8B</v>
      </c>
      <c r="C661" s="3">
        <v>40021</v>
      </c>
      <c r="D661" s="3">
        <v>44824</v>
      </c>
    </row>
    <row r="662" spans="1:4" s="1" customFormat="1" ht="12.75" customHeight="1" x14ac:dyDescent="0.2">
      <c r="A662" s="4" t="s">
        <v>616</v>
      </c>
      <c r="B662" s="4" t="str">
        <f>"0000F8F02C"</f>
        <v>0000F8F02C</v>
      </c>
      <c r="C662" s="5">
        <v>43936</v>
      </c>
      <c r="D662" s="4"/>
    </row>
    <row r="663" spans="1:4" s="1" customFormat="1" ht="12.75" customHeight="1" x14ac:dyDescent="0.2">
      <c r="A663" s="2" t="s">
        <v>617</v>
      </c>
      <c r="B663" s="2" t="str">
        <f>"00068813E0"</f>
        <v>00068813E0</v>
      </c>
      <c r="C663" s="3">
        <v>41296</v>
      </c>
      <c r="D663" s="2"/>
    </row>
    <row r="664" spans="1:4" s="1" customFormat="1" ht="12.75" customHeight="1" x14ac:dyDescent="0.2">
      <c r="A664" s="4" t="s">
        <v>618</v>
      </c>
      <c r="B664" s="4" t="str">
        <f>"0006935A30"</f>
        <v>0006935A30</v>
      </c>
      <c r="C664" s="5">
        <v>42508</v>
      </c>
      <c r="D664" s="5">
        <v>43816</v>
      </c>
    </row>
    <row r="665" spans="1:4" s="1" customFormat="1" ht="12.75" customHeight="1" x14ac:dyDescent="0.2">
      <c r="A665" s="2" t="s">
        <v>619</v>
      </c>
      <c r="B665" s="2" t="str">
        <f>"0006880DBC"</f>
        <v>0006880DBC</v>
      </c>
      <c r="C665" s="3">
        <v>41597</v>
      </c>
      <c r="D665" s="2"/>
    </row>
    <row r="666" spans="1:4" s="1" customFormat="1" ht="12.75" customHeight="1" x14ac:dyDescent="0.2">
      <c r="A666" s="4" t="s">
        <v>620</v>
      </c>
      <c r="B666" s="4" t="str">
        <f>"0000FBF2AE"</f>
        <v>0000FBF2AE</v>
      </c>
      <c r="C666" s="5">
        <v>40721</v>
      </c>
      <c r="D666" s="4"/>
    </row>
    <row r="667" spans="1:4" s="1" customFormat="1" ht="12.75" customHeight="1" x14ac:dyDescent="0.2">
      <c r="A667" s="2" t="s">
        <v>621</v>
      </c>
      <c r="B667" s="2" t="str">
        <f>"0000FBF51E"</f>
        <v>0000FBF51E</v>
      </c>
      <c r="C667" s="3">
        <v>37804</v>
      </c>
      <c r="D667" s="2"/>
    </row>
    <row r="668" spans="1:4" s="1" customFormat="1" ht="12.75" customHeight="1" x14ac:dyDescent="0.2">
      <c r="A668" s="4" t="s">
        <v>622</v>
      </c>
      <c r="B668" s="4" t="str">
        <f>"0000FBEBBF"</f>
        <v>0000FBEBBF</v>
      </c>
      <c r="C668" s="5">
        <v>37803</v>
      </c>
      <c r="D668" s="5">
        <v>38062</v>
      </c>
    </row>
    <row r="669" spans="1:4" s="1" customFormat="1" ht="12.75" customHeight="1" x14ac:dyDescent="0.2">
      <c r="A669" s="2" t="s">
        <v>623</v>
      </c>
      <c r="B669" s="2" t="str">
        <f>"0000FBEFE5"</f>
        <v>0000FBEFE5</v>
      </c>
      <c r="C669" s="3">
        <v>43305</v>
      </c>
      <c r="D669" s="2"/>
    </row>
    <row r="670" spans="1:4" s="1" customFormat="1" ht="12.75" customHeight="1" x14ac:dyDescent="0.2">
      <c r="A670" s="4" t="s">
        <v>624</v>
      </c>
      <c r="B670" s="4" t="str">
        <f>"000687EFF7"</f>
        <v>000687EFF7</v>
      </c>
      <c r="C670" s="5">
        <v>42108</v>
      </c>
      <c r="D670" s="4"/>
    </row>
    <row r="671" spans="1:4" s="1" customFormat="1" ht="12.75" customHeight="1" x14ac:dyDescent="0.2">
      <c r="A671" s="2" t="s">
        <v>625</v>
      </c>
      <c r="B671" s="2" t="str">
        <f>"0000F8EC26"</f>
        <v>0000F8EC26</v>
      </c>
      <c r="C671" s="3">
        <v>37803</v>
      </c>
      <c r="D671" s="3">
        <v>38349</v>
      </c>
    </row>
    <row r="672" spans="1:4" s="1" customFormat="1" ht="12.75" customHeight="1" x14ac:dyDescent="0.2">
      <c r="A672" s="4" t="s">
        <v>626</v>
      </c>
      <c r="B672" s="4" t="str">
        <f>"0006883BA3"</f>
        <v>0006883BA3</v>
      </c>
      <c r="C672" s="5">
        <v>38866</v>
      </c>
      <c r="D672" s="5">
        <v>39258</v>
      </c>
    </row>
    <row r="673" spans="1:4" s="1" customFormat="1" ht="12.75" customHeight="1" x14ac:dyDescent="0.2">
      <c r="A673" s="2" t="s">
        <v>626</v>
      </c>
      <c r="B673" s="2" t="str">
        <f>"0000270845"</f>
        <v>0000270845</v>
      </c>
      <c r="C673" s="3">
        <v>39259</v>
      </c>
      <c r="D673" s="2"/>
    </row>
    <row r="674" spans="1:4" s="1" customFormat="1" ht="12.75" customHeight="1" x14ac:dyDescent="0.2">
      <c r="A674" s="4" t="s">
        <v>627</v>
      </c>
      <c r="B674" s="4" t="str">
        <f>"0000F8F742"</f>
        <v>0000F8F742</v>
      </c>
      <c r="C674" s="5">
        <v>37803</v>
      </c>
      <c r="D674" s="5">
        <v>38726</v>
      </c>
    </row>
    <row r="675" spans="1:4" s="1" customFormat="1" ht="12.75" customHeight="1" x14ac:dyDescent="0.2">
      <c r="A675" s="2" t="s">
        <v>628</v>
      </c>
      <c r="B675" s="2" t="str">
        <f>"0000FB5DFA"</f>
        <v>0000FB5DFA</v>
      </c>
      <c r="C675" s="3">
        <v>37803</v>
      </c>
      <c r="D675" s="2"/>
    </row>
    <row r="676" spans="1:4" s="1" customFormat="1" ht="12.75" customHeight="1" x14ac:dyDescent="0.2">
      <c r="A676" s="4" t="s">
        <v>629</v>
      </c>
      <c r="B676" s="4" t="str">
        <f>"0000F8F5BB"</f>
        <v>0000F8F5BB</v>
      </c>
      <c r="C676" s="5">
        <v>37803</v>
      </c>
      <c r="D676" s="5">
        <v>38027</v>
      </c>
    </row>
    <row r="677" spans="1:4" s="1" customFormat="1" ht="12.75" customHeight="1" x14ac:dyDescent="0.2">
      <c r="A677" s="2" t="s">
        <v>630</v>
      </c>
      <c r="B677" s="2" t="str">
        <f>"00068830FC"</f>
        <v>00068830FC</v>
      </c>
      <c r="C677" s="3">
        <v>41276</v>
      </c>
      <c r="D677" s="2"/>
    </row>
    <row r="678" spans="1:4" s="1" customFormat="1" ht="12.75" customHeight="1" x14ac:dyDescent="0.2">
      <c r="A678" s="4" t="s">
        <v>631</v>
      </c>
      <c r="B678" s="4" t="str">
        <f>"0000FBFD04"</f>
        <v>0000FBFD04</v>
      </c>
      <c r="C678" s="5">
        <v>41772</v>
      </c>
      <c r="D678" s="4"/>
    </row>
    <row r="679" spans="1:4" s="1" customFormat="1" ht="12.75" customHeight="1" x14ac:dyDescent="0.2">
      <c r="A679" s="2" t="s">
        <v>632</v>
      </c>
      <c r="B679" s="2" t="str">
        <f>"000687F405"</f>
        <v>000687F405</v>
      </c>
      <c r="C679" s="3">
        <v>41863</v>
      </c>
      <c r="D679" s="3">
        <v>43403</v>
      </c>
    </row>
    <row r="680" spans="1:4" s="1" customFormat="1" ht="12.75" customHeight="1" x14ac:dyDescent="0.2">
      <c r="A680" s="4" t="s">
        <v>633</v>
      </c>
      <c r="B680" s="4" t="str">
        <f>"0006880FE9"</f>
        <v>0006880FE9</v>
      </c>
      <c r="C680" s="5">
        <v>39581</v>
      </c>
      <c r="D680" s="4"/>
    </row>
    <row r="681" spans="1:4" s="1" customFormat="1" ht="12.75" customHeight="1" x14ac:dyDescent="0.2">
      <c r="A681" s="2" t="s">
        <v>634</v>
      </c>
      <c r="B681" s="2" t="str">
        <f>"000687FE42"</f>
        <v>000687FE42</v>
      </c>
      <c r="C681" s="3">
        <v>44068</v>
      </c>
      <c r="D681" s="2"/>
    </row>
    <row r="682" spans="1:4" s="1" customFormat="1" ht="12.75" customHeight="1" x14ac:dyDescent="0.2">
      <c r="A682" s="4" t="s">
        <v>635</v>
      </c>
      <c r="B682" s="4" t="str">
        <f>"000687F05D"</f>
        <v>000687F05D</v>
      </c>
      <c r="C682" s="5">
        <v>41989</v>
      </c>
      <c r="D682" s="5">
        <v>44068</v>
      </c>
    </row>
    <row r="683" spans="1:4" s="1" customFormat="1" ht="12.75" customHeight="1" x14ac:dyDescent="0.2">
      <c r="A683" s="2" t="s">
        <v>636</v>
      </c>
      <c r="B683" s="2" t="str">
        <f>"00011862BD"</f>
        <v>00011862BD</v>
      </c>
      <c r="C683" s="3">
        <v>38636</v>
      </c>
      <c r="D683" s="3">
        <v>40665</v>
      </c>
    </row>
    <row r="684" spans="1:4" s="1" customFormat="1" ht="12.75" customHeight="1" x14ac:dyDescent="0.2">
      <c r="A684" s="4" t="s">
        <v>637</v>
      </c>
      <c r="B684" s="4" t="str">
        <f>"0000FB6549"</f>
        <v>0000FB6549</v>
      </c>
      <c r="C684" s="5">
        <v>37803</v>
      </c>
      <c r="D684" s="5">
        <v>39111</v>
      </c>
    </row>
    <row r="685" spans="1:4" s="1" customFormat="1" ht="12.75" customHeight="1" x14ac:dyDescent="0.2">
      <c r="A685" s="2" t="s">
        <v>638</v>
      </c>
      <c r="B685" s="2" t="str">
        <f>"0000FBF89F"</f>
        <v>0000FBF89F</v>
      </c>
      <c r="C685" s="3">
        <v>38615</v>
      </c>
      <c r="D685" s="3">
        <v>40308</v>
      </c>
    </row>
    <row r="686" spans="1:4" s="1" customFormat="1" ht="12.75" customHeight="1" x14ac:dyDescent="0.2">
      <c r="A686" s="4" t="s">
        <v>639</v>
      </c>
      <c r="B686" s="4" t="str">
        <f>"000687FE73"</f>
        <v>000687FE73</v>
      </c>
      <c r="C686" s="5">
        <v>40532</v>
      </c>
      <c r="D686" s="5">
        <v>42858</v>
      </c>
    </row>
    <row r="687" spans="1:4" s="1" customFormat="1" ht="12.75" customHeight="1" x14ac:dyDescent="0.2">
      <c r="A687" s="2" t="s">
        <v>640</v>
      </c>
      <c r="B687" s="2" t="str">
        <f>"0000FBF282"</f>
        <v>0000FBF282</v>
      </c>
      <c r="C687" s="3">
        <v>38964</v>
      </c>
      <c r="D687" s="2"/>
    </row>
    <row r="688" spans="1:4" s="1" customFormat="1" ht="12.75" customHeight="1" x14ac:dyDescent="0.2">
      <c r="A688" s="4" t="s">
        <v>641</v>
      </c>
      <c r="B688" s="4" t="str">
        <f>"00068814DE"</f>
        <v>00068814DE</v>
      </c>
      <c r="C688" s="5">
        <v>39489</v>
      </c>
      <c r="D688" s="4"/>
    </row>
    <row r="689" spans="1:4" s="1" customFormat="1" ht="12.75" customHeight="1" x14ac:dyDescent="0.2">
      <c r="A689" s="2" t="s">
        <v>642</v>
      </c>
      <c r="B689" s="2" t="str">
        <f>"0000FBEF83"</f>
        <v>0000FBEF83</v>
      </c>
      <c r="C689" s="3">
        <v>38300</v>
      </c>
      <c r="D689" s="2"/>
    </row>
    <row r="690" spans="1:4" s="1" customFormat="1" ht="12.75" customHeight="1" x14ac:dyDescent="0.2">
      <c r="A690" s="4" t="s">
        <v>643</v>
      </c>
      <c r="B690" s="4" t="str">
        <f>"0000F8F4F4"</f>
        <v>0000F8F4F4</v>
      </c>
      <c r="C690" s="5">
        <v>37803</v>
      </c>
      <c r="D690" s="5">
        <v>38768</v>
      </c>
    </row>
    <row r="691" spans="1:4" s="1" customFormat="1" ht="12.75" customHeight="1" x14ac:dyDescent="0.2">
      <c r="A691" s="2" t="s">
        <v>644</v>
      </c>
      <c r="B691" s="2" t="str">
        <f>"000094E571"</f>
        <v>000094E571</v>
      </c>
      <c r="C691" s="3">
        <v>43592</v>
      </c>
      <c r="D691" s="2"/>
    </row>
    <row r="692" spans="1:4" s="1" customFormat="1" ht="12.75" customHeight="1" x14ac:dyDescent="0.2">
      <c r="A692" s="4" t="s">
        <v>645</v>
      </c>
      <c r="B692" s="4" t="str">
        <f>"0000FBF708"</f>
        <v>0000FBF708</v>
      </c>
      <c r="C692" s="5">
        <v>37803</v>
      </c>
      <c r="D692" s="5">
        <v>43214</v>
      </c>
    </row>
    <row r="693" spans="1:4" s="1" customFormat="1" ht="12.75" customHeight="1" x14ac:dyDescent="0.2">
      <c r="A693" s="2" t="s">
        <v>646</v>
      </c>
      <c r="B693" s="2" t="str">
        <f>"000687E7E3"</f>
        <v>000687E7E3</v>
      </c>
      <c r="C693" s="3">
        <v>43802</v>
      </c>
      <c r="D693" s="2"/>
    </row>
    <row r="694" spans="1:4" s="1" customFormat="1" ht="12.75" customHeight="1" x14ac:dyDescent="0.2">
      <c r="A694" s="4" t="s">
        <v>647</v>
      </c>
      <c r="B694" s="4" t="str">
        <f>"0000FBF197"</f>
        <v>0000FBF197</v>
      </c>
      <c r="C694" s="5">
        <v>38384</v>
      </c>
      <c r="D694" s="4"/>
    </row>
    <row r="695" spans="1:4" s="1" customFormat="1" ht="12.75" customHeight="1" x14ac:dyDescent="0.2">
      <c r="A695" s="2" t="s">
        <v>648</v>
      </c>
      <c r="B695" s="2" t="str">
        <f>"0000FB6716"</f>
        <v>0000FB6716</v>
      </c>
      <c r="C695" s="3">
        <v>37803</v>
      </c>
      <c r="D695" s="2"/>
    </row>
    <row r="696" spans="1:4" s="1" customFormat="1" ht="12.75" customHeight="1" x14ac:dyDescent="0.2">
      <c r="A696" s="4" t="s">
        <v>649</v>
      </c>
      <c r="B696" s="4" t="str">
        <f>"0000E83884"</f>
        <v>0000E83884</v>
      </c>
      <c r="C696" s="5">
        <v>39118</v>
      </c>
      <c r="D696" s="4"/>
    </row>
    <row r="697" spans="1:4" s="1" customFormat="1" ht="12.75" customHeight="1" x14ac:dyDescent="0.2">
      <c r="A697" s="2" t="s">
        <v>650</v>
      </c>
      <c r="B697" s="2" t="str">
        <f>"0000F8F9E9"</f>
        <v>0000F8F9E9</v>
      </c>
      <c r="C697" s="3">
        <v>37803</v>
      </c>
      <c r="D697" s="2"/>
    </row>
    <row r="698" spans="1:4" s="1" customFormat="1" ht="12.75" customHeight="1" x14ac:dyDescent="0.2">
      <c r="A698" s="4" t="s">
        <v>651</v>
      </c>
      <c r="B698" s="4" t="str">
        <f>"00068839A0"</f>
        <v>00068839A0</v>
      </c>
      <c r="C698" s="5">
        <v>43053</v>
      </c>
      <c r="D698" s="4"/>
    </row>
    <row r="699" spans="1:4" s="1" customFormat="1" ht="12.75" customHeight="1" x14ac:dyDescent="0.2">
      <c r="A699" s="2" t="s">
        <v>652</v>
      </c>
      <c r="B699" s="2" t="str">
        <f>"00011861A2"</f>
        <v>00011861A2</v>
      </c>
      <c r="C699" s="3">
        <v>37803</v>
      </c>
      <c r="D699" s="3">
        <v>43256</v>
      </c>
    </row>
    <row r="700" spans="1:4" s="1" customFormat="1" ht="12.75" customHeight="1" x14ac:dyDescent="0.2">
      <c r="A700" s="4" t="s">
        <v>653</v>
      </c>
      <c r="B700" s="4" t="str">
        <f>"0000FBFD1C"</f>
        <v>0000FBFD1C</v>
      </c>
      <c r="C700" s="5">
        <v>37803</v>
      </c>
      <c r="D700" s="5">
        <v>44740</v>
      </c>
    </row>
    <row r="701" spans="1:4" s="1" customFormat="1" ht="12.75" customHeight="1" x14ac:dyDescent="0.2">
      <c r="A701" s="2" t="s">
        <v>654</v>
      </c>
      <c r="B701" s="2" t="str">
        <f>"00069369E3"</f>
        <v>00069369E3</v>
      </c>
      <c r="C701" s="3">
        <v>41156</v>
      </c>
      <c r="D701" s="3">
        <v>44901</v>
      </c>
    </row>
    <row r="702" spans="1:4" s="1" customFormat="1" ht="12.75" customHeight="1" x14ac:dyDescent="0.2">
      <c r="A702" s="4" t="s">
        <v>655</v>
      </c>
      <c r="B702" s="4" t="str">
        <f>"0000FBEB1A"</f>
        <v>0000FBEB1A</v>
      </c>
      <c r="C702" s="5">
        <v>37803</v>
      </c>
      <c r="D702" s="4"/>
    </row>
    <row r="703" spans="1:4" s="1" customFormat="1" ht="12.75" customHeight="1" x14ac:dyDescent="0.2">
      <c r="A703" s="2" t="s">
        <v>656</v>
      </c>
      <c r="B703" s="2" t="str">
        <f>"0000FBFE81"</f>
        <v>0000FBFE81</v>
      </c>
      <c r="C703" s="3">
        <v>38328</v>
      </c>
      <c r="D703" s="3">
        <v>38335</v>
      </c>
    </row>
    <row r="704" spans="1:4" s="1" customFormat="1" ht="12.75" customHeight="1" x14ac:dyDescent="0.2">
      <c r="A704" s="4" t="s">
        <v>657</v>
      </c>
      <c r="B704" s="4" t="str">
        <f>"0000F8F5D2"</f>
        <v>0000F8F5D2</v>
      </c>
      <c r="C704" s="5">
        <v>37803</v>
      </c>
      <c r="D704" s="5">
        <v>42612</v>
      </c>
    </row>
    <row r="705" spans="1:4" s="1" customFormat="1" ht="12.75" customHeight="1" x14ac:dyDescent="0.2">
      <c r="A705" s="2" t="s">
        <v>658</v>
      </c>
      <c r="B705" s="2" t="str">
        <f>"0001186552"</f>
        <v>0001186552</v>
      </c>
      <c r="C705" s="3">
        <v>37803</v>
      </c>
      <c r="D705" s="3">
        <v>40546</v>
      </c>
    </row>
    <row r="706" spans="1:4" s="1" customFormat="1" ht="12.75" customHeight="1" x14ac:dyDescent="0.2">
      <c r="A706" s="4" t="s">
        <v>659</v>
      </c>
      <c r="B706" s="4" t="str">
        <f>"00068815A5"</f>
        <v>00068815A5</v>
      </c>
      <c r="C706" s="5">
        <v>39104</v>
      </c>
      <c r="D706" s="4"/>
    </row>
    <row r="707" spans="1:4" s="1" customFormat="1" ht="12.75" customHeight="1" x14ac:dyDescent="0.2">
      <c r="A707" s="2" t="s">
        <v>660</v>
      </c>
      <c r="B707" s="2" t="str">
        <f>"0000F8EE0E"</f>
        <v>0000F8EE0E</v>
      </c>
      <c r="C707" s="3">
        <v>37999</v>
      </c>
      <c r="D707" s="3">
        <v>38377</v>
      </c>
    </row>
    <row r="708" spans="1:4" s="1" customFormat="1" ht="12.75" customHeight="1" x14ac:dyDescent="0.2">
      <c r="A708" s="4" t="s">
        <v>661</v>
      </c>
      <c r="B708" s="4" t="str">
        <f>"0000F8EBA0"</f>
        <v>0000F8EBA0</v>
      </c>
      <c r="C708" s="5">
        <v>37803</v>
      </c>
      <c r="D708" s="5">
        <v>38922</v>
      </c>
    </row>
    <row r="709" spans="1:4" s="1" customFormat="1" ht="12.75" customHeight="1" x14ac:dyDescent="0.2">
      <c r="A709" s="2" t="s">
        <v>662</v>
      </c>
      <c r="B709" s="2" t="str">
        <f>"0006882218"</f>
        <v>0006882218</v>
      </c>
      <c r="C709" s="3">
        <v>43641</v>
      </c>
      <c r="D709" s="2"/>
    </row>
    <row r="710" spans="1:4" s="1" customFormat="1" ht="12.75" customHeight="1" x14ac:dyDescent="0.2">
      <c r="A710" s="4" t="s">
        <v>663</v>
      </c>
      <c r="B710" s="4" t="str">
        <f>"0000FBF7D7"</f>
        <v>0000FBF7D7</v>
      </c>
      <c r="C710" s="5">
        <v>43222</v>
      </c>
      <c r="D710" s="5">
        <v>43515</v>
      </c>
    </row>
    <row r="711" spans="1:4" s="1" customFormat="1" ht="12.75" customHeight="1" x14ac:dyDescent="0.2">
      <c r="A711" s="2" t="s">
        <v>664</v>
      </c>
      <c r="B711" s="2" t="str">
        <f>"0000FBEBD0"</f>
        <v>0000FBEBD0</v>
      </c>
      <c r="C711" s="3">
        <v>37803</v>
      </c>
      <c r="D711" s="3">
        <v>43207</v>
      </c>
    </row>
    <row r="712" spans="1:4" s="1" customFormat="1" ht="12.75" customHeight="1" x14ac:dyDescent="0.2">
      <c r="A712" s="4" t="s">
        <v>665</v>
      </c>
      <c r="B712" s="4" t="str">
        <f>"0006881B01"</f>
        <v>0006881B01</v>
      </c>
      <c r="C712" s="5">
        <v>43480</v>
      </c>
      <c r="D712" s="4"/>
    </row>
    <row r="713" spans="1:4" s="1" customFormat="1" ht="12.75" customHeight="1" x14ac:dyDescent="0.2">
      <c r="A713" s="2" t="s">
        <v>666</v>
      </c>
      <c r="B713" s="2" t="str">
        <f>"0000FB6313"</f>
        <v>0000FB6313</v>
      </c>
      <c r="C713" s="3">
        <v>41100</v>
      </c>
      <c r="D713" s="2"/>
    </row>
    <row r="714" spans="1:4" s="1" customFormat="1" ht="12.75" customHeight="1" x14ac:dyDescent="0.2">
      <c r="A714" s="4" t="s">
        <v>667</v>
      </c>
      <c r="B714" s="4" t="str">
        <f>"0000F8F6E6"</f>
        <v>0000F8F6E6</v>
      </c>
      <c r="C714" s="5">
        <v>37803</v>
      </c>
      <c r="D714" s="5">
        <v>42508</v>
      </c>
    </row>
    <row r="715" spans="1:4" s="1" customFormat="1" ht="12.75" customHeight="1" x14ac:dyDescent="0.2">
      <c r="A715" s="2" t="s">
        <v>668</v>
      </c>
      <c r="B715" s="2" t="str">
        <f>"0000F8FD66"</f>
        <v>0000F8FD66</v>
      </c>
      <c r="C715" s="3">
        <v>37803</v>
      </c>
      <c r="D715" s="3">
        <v>38384</v>
      </c>
    </row>
    <row r="716" spans="1:4" s="1" customFormat="1" ht="12.75" customHeight="1" x14ac:dyDescent="0.2">
      <c r="A716" s="4" t="s">
        <v>669</v>
      </c>
      <c r="B716" s="4" t="str">
        <f>"000687293F"</f>
        <v>000687293F</v>
      </c>
      <c r="C716" s="5">
        <v>42598</v>
      </c>
      <c r="D716" s="5">
        <v>43473</v>
      </c>
    </row>
    <row r="717" spans="1:4" s="1" customFormat="1" ht="12.75" customHeight="1" x14ac:dyDescent="0.2">
      <c r="A717" s="2" t="s">
        <v>670</v>
      </c>
      <c r="B717" s="2" t="str">
        <f>"0000FBF535"</f>
        <v>0000FBF535</v>
      </c>
      <c r="C717" s="3">
        <v>37803</v>
      </c>
      <c r="D717" s="3">
        <v>40708</v>
      </c>
    </row>
    <row r="718" spans="1:4" s="1" customFormat="1" ht="12.75" customHeight="1" x14ac:dyDescent="0.2">
      <c r="A718" s="4" t="s">
        <v>671</v>
      </c>
      <c r="B718" s="4" t="str">
        <f>"0000669061"</f>
        <v>0000669061</v>
      </c>
      <c r="C718" s="5">
        <v>42787</v>
      </c>
      <c r="D718" s="4"/>
    </row>
    <row r="719" spans="1:4" s="1" customFormat="1" ht="12.75" customHeight="1" x14ac:dyDescent="0.2">
      <c r="A719" s="2" t="s">
        <v>672</v>
      </c>
      <c r="B719" s="2" t="str">
        <f>"000118614A"</f>
        <v>000118614A</v>
      </c>
      <c r="C719" s="3">
        <v>38789</v>
      </c>
      <c r="D719" s="2"/>
    </row>
    <row r="720" spans="1:4" s="1" customFormat="1" ht="12.75" customHeight="1" x14ac:dyDescent="0.2">
      <c r="A720" s="4" t="s">
        <v>673</v>
      </c>
      <c r="B720" s="4" t="str">
        <f>"0006881446"</f>
        <v>0006881446</v>
      </c>
      <c r="C720" s="5">
        <v>41947</v>
      </c>
      <c r="D720" s="4"/>
    </row>
    <row r="721" spans="1:4" s="1" customFormat="1" ht="12.75" customHeight="1" x14ac:dyDescent="0.2">
      <c r="A721" s="2" t="s">
        <v>674</v>
      </c>
      <c r="B721" s="2" t="str">
        <f>"000031C18D"</f>
        <v>000031C18D</v>
      </c>
      <c r="C721" s="3">
        <v>39405</v>
      </c>
      <c r="D721" s="3">
        <v>40693</v>
      </c>
    </row>
    <row r="722" spans="1:4" s="1" customFormat="1" ht="12.75" customHeight="1" x14ac:dyDescent="0.2">
      <c r="A722" s="4" t="s">
        <v>675</v>
      </c>
      <c r="B722" s="4" t="str">
        <f>"000687F3BA"</f>
        <v>000687F3BA</v>
      </c>
      <c r="C722" s="5">
        <v>40742</v>
      </c>
      <c r="D722" s="4"/>
    </row>
    <row r="723" spans="1:4" s="1" customFormat="1" ht="12.75" customHeight="1" x14ac:dyDescent="0.2">
      <c r="A723" s="2" t="s">
        <v>676</v>
      </c>
      <c r="B723" s="2" t="str">
        <f>"0000F8F8A4"</f>
        <v>0000F8F8A4</v>
      </c>
      <c r="C723" s="3">
        <v>37803</v>
      </c>
      <c r="D723" s="3">
        <v>39104</v>
      </c>
    </row>
    <row r="724" spans="1:4" s="1" customFormat="1" ht="12.75" customHeight="1" x14ac:dyDescent="0.2">
      <c r="A724" s="4" t="s">
        <v>676</v>
      </c>
      <c r="B724" s="4" t="str">
        <f>"0000FBFA3C"</f>
        <v>0000FBFA3C</v>
      </c>
      <c r="C724" s="5">
        <v>39105</v>
      </c>
      <c r="D724" s="5">
        <v>40441</v>
      </c>
    </row>
    <row r="725" spans="1:4" s="1" customFormat="1" ht="12.75" customHeight="1" x14ac:dyDescent="0.2">
      <c r="A725" s="2" t="s">
        <v>676</v>
      </c>
      <c r="B725" s="2" t="str">
        <f>"00005637B5"</f>
        <v>00005637B5</v>
      </c>
      <c r="C725" s="3">
        <v>40442</v>
      </c>
      <c r="D725" s="3">
        <v>44516</v>
      </c>
    </row>
    <row r="726" spans="1:4" s="1" customFormat="1" ht="12.75" customHeight="1" x14ac:dyDescent="0.2">
      <c r="A726" s="4" t="s">
        <v>677</v>
      </c>
      <c r="B726" s="4" t="str">
        <f>"0000FBF2E7"</f>
        <v>0000FBF2E7</v>
      </c>
      <c r="C726" s="5">
        <v>38180</v>
      </c>
      <c r="D726" s="5">
        <v>40336</v>
      </c>
    </row>
    <row r="727" spans="1:4" s="1" customFormat="1" ht="12.75" customHeight="1" x14ac:dyDescent="0.2">
      <c r="A727" s="2" t="s">
        <v>678</v>
      </c>
      <c r="B727" s="2" t="str">
        <f>"0006871F3C"</f>
        <v>0006871F3C</v>
      </c>
      <c r="C727" s="3">
        <v>40882</v>
      </c>
      <c r="D727" s="3">
        <v>41149</v>
      </c>
    </row>
    <row r="728" spans="1:4" s="1" customFormat="1" ht="12.75" customHeight="1" x14ac:dyDescent="0.2">
      <c r="A728" s="4" t="s">
        <v>679</v>
      </c>
      <c r="B728" s="4" t="str">
        <f>"0000FBFDBB"</f>
        <v>0000FBFDBB</v>
      </c>
      <c r="C728" s="5">
        <v>37803</v>
      </c>
      <c r="D728" s="5">
        <v>40672</v>
      </c>
    </row>
    <row r="729" spans="1:4" s="1" customFormat="1" ht="12.75" customHeight="1" x14ac:dyDescent="0.2">
      <c r="A729" s="2" t="s">
        <v>680</v>
      </c>
      <c r="B729" s="2" t="str">
        <f>"0000F8FB66"</f>
        <v>0000F8FB66</v>
      </c>
      <c r="C729" s="3">
        <v>42822</v>
      </c>
      <c r="D729" s="2"/>
    </row>
    <row r="730" spans="1:4" s="1" customFormat="1" ht="12.75" customHeight="1" x14ac:dyDescent="0.2">
      <c r="A730" s="4" t="s">
        <v>681</v>
      </c>
      <c r="B730" s="4" t="str">
        <f>"0000FB6C41"</f>
        <v>0000FB6C41</v>
      </c>
      <c r="C730" s="5">
        <v>37803</v>
      </c>
      <c r="D730" s="5">
        <v>39581</v>
      </c>
    </row>
    <row r="731" spans="1:4" s="1" customFormat="1" ht="12.75" customHeight="1" x14ac:dyDescent="0.2">
      <c r="A731" s="2" t="s">
        <v>682</v>
      </c>
      <c r="B731" s="2" t="str">
        <f>"0000F8F6A8"</f>
        <v>0000F8F6A8</v>
      </c>
      <c r="C731" s="3">
        <v>37803</v>
      </c>
      <c r="D731" s="2"/>
    </row>
    <row r="732" spans="1:4" s="1" customFormat="1" ht="12.75" customHeight="1" x14ac:dyDescent="0.2">
      <c r="A732" s="4" t="s">
        <v>683</v>
      </c>
      <c r="B732" s="4" t="str">
        <f>"0000F8F165"</f>
        <v>0000F8F165</v>
      </c>
      <c r="C732" s="5">
        <v>38076</v>
      </c>
      <c r="D732" s="4"/>
    </row>
    <row r="733" spans="1:4" s="1" customFormat="1" ht="12.75" customHeight="1" x14ac:dyDescent="0.2">
      <c r="A733" s="2" t="s">
        <v>684</v>
      </c>
      <c r="B733" s="2" t="str">
        <f>"00007297D4"</f>
        <v>00007297D4</v>
      </c>
      <c r="C733" s="3">
        <v>38692</v>
      </c>
      <c r="D733" s="3">
        <v>40820</v>
      </c>
    </row>
    <row r="734" spans="1:4" s="1" customFormat="1" ht="12.75" customHeight="1" x14ac:dyDescent="0.2">
      <c r="A734" s="4" t="s">
        <v>685</v>
      </c>
      <c r="B734" s="4" t="str">
        <f>"0000FBFAD6"</f>
        <v>0000FBFAD6</v>
      </c>
      <c r="C734" s="5">
        <v>38754</v>
      </c>
      <c r="D734" s="5">
        <v>40623</v>
      </c>
    </row>
    <row r="735" spans="1:4" s="1" customFormat="1" ht="12.75" customHeight="1" x14ac:dyDescent="0.2">
      <c r="A735" s="2" t="s">
        <v>686</v>
      </c>
      <c r="B735" s="2" t="str">
        <f>"0000FBEFE5"</f>
        <v>0000FBEFE5</v>
      </c>
      <c r="C735" s="3">
        <v>40623</v>
      </c>
      <c r="D735" s="3">
        <v>42815</v>
      </c>
    </row>
    <row r="736" spans="1:4" s="1" customFormat="1" ht="12.75" customHeight="1" x14ac:dyDescent="0.2">
      <c r="A736" s="4" t="s">
        <v>687</v>
      </c>
      <c r="B736" s="4" t="str">
        <f>"0000F8EBE5"</f>
        <v>0000F8EBE5</v>
      </c>
      <c r="C736" s="5">
        <v>37803</v>
      </c>
      <c r="D736" s="5">
        <v>42676</v>
      </c>
    </row>
    <row r="737" spans="1:4" s="1" customFormat="1" ht="12.75" customHeight="1" x14ac:dyDescent="0.2">
      <c r="A737" s="2" t="s">
        <v>688</v>
      </c>
      <c r="B737" s="2" t="str">
        <f>"00008B90BD"</f>
        <v>00008B90BD</v>
      </c>
      <c r="C737" s="3">
        <v>40497</v>
      </c>
      <c r="D737" s="3">
        <v>40672</v>
      </c>
    </row>
    <row r="738" spans="1:4" s="1" customFormat="1" ht="12.75" customHeight="1" x14ac:dyDescent="0.2">
      <c r="A738" s="4" t="s">
        <v>689</v>
      </c>
      <c r="B738" s="4" t="str">
        <f>"000687E022"</f>
        <v>000687E022</v>
      </c>
      <c r="C738" s="5">
        <v>40581</v>
      </c>
      <c r="D738" s="5">
        <v>43123</v>
      </c>
    </row>
    <row r="739" spans="1:4" s="1" customFormat="1" ht="12.75" customHeight="1" x14ac:dyDescent="0.2">
      <c r="A739" s="2" t="s">
        <v>690</v>
      </c>
      <c r="B739" s="2" t="str">
        <f>"00011869F4"</f>
        <v>00011869F4</v>
      </c>
      <c r="C739" s="3">
        <v>40266</v>
      </c>
      <c r="D739" s="2"/>
    </row>
    <row r="740" spans="1:4" s="1" customFormat="1" ht="12.75" customHeight="1" x14ac:dyDescent="0.2">
      <c r="A740" s="4" t="s">
        <v>691</v>
      </c>
      <c r="B740" s="4" t="str">
        <f>"0006883765"</f>
        <v>0006883765</v>
      </c>
      <c r="C740" s="5">
        <v>43452</v>
      </c>
      <c r="D740" s="4"/>
    </row>
    <row r="741" spans="1:4" s="1" customFormat="1" ht="12.75" customHeight="1" x14ac:dyDescent="0.2">
      <c r="A741" s="2" t="s">
        <v>692</v>
      </c>
      <c r="B741" s="2" t="str">
        <f>"0001186555"</f>
        <v>0001186555</v>
      </c>
      <c r="C741" s="3">
        <v>37887</v>
      </c>
      <c r="D741" s="2"/>
    </row>
    <row r="742" spans="1:4" s="1" customFormat="1" ht="12.75" customHeight="1" x14ac:dyDescent="0.2">
      <c r="A742" s="4" t="s">
        <v>693</v>
      </c>
      <c r="B742" s="4" t="str">
        <f>"0000A38CEE"</f>
        <v>0000A38CEE</v>
      </c>
      <c r="C742" s="5">
        <v>43802</v>
      </c>
      <c r="D742" s="4"/>
    </row>
    <row r="743" spans="1:4" s="1" customFormat="1" ht="12.75" customHeight="1" x14ac:dyDescent="0.2">
      <c r="A743" s="2" t="s">
        <v>694</v>
      </c>
      <c r="B743" s="2" t="str">
        <f>"000688013A"</f>
        <v>000688013A</v>
      </c>
      <c r="C743" s="3">
        <v>42759</v>
      </c>
      <c r="D743" s="2"/>
    </row>
    <row r="744" spans="1:4" s="1" customFormat="1" ht="12.75" customHeight="1" x14ac:dyDescent="0.2">
      <c r="A744" s="4" t="s">
        <v>695</v>
      </c>
      <c r="B744" s="4" t="str">
        <f>"0000F8EF12"</f>
        <v>0000F8EF12</v>
      </c>
      <c r="C744" s="5">
        <v>37803</v>
      </c>
      <c r="D744" s="5">
        <v>42619</v>
      </c>
    </row>
    <row r="745" spans="1:4" s="1" customFormat="1" ht="12.75" customHeight="1" x14ac:dyDescent="0.2">
      <c r="A745" s="2" t="s">
        <v>696</v>
      </c>
      <c r="B745" s="2" t="str">
        <f>"000687E780"</f>
        <v>000687E780</v>
      </c>
      <c r="C745" s="3">
        <v>42591</v>
      </c>
      <c r="D745" s="3">
        <v>42829</v>
      </c>
    </row>
    <row r="746" spans="1:4" s="1" customFormat="1" ht="12.75" customHeight="1" x14ac:dyDescent="0.2">
      <c r="A746" s="4" t="s">
        <v>697</v>
      </c>
      <c r="B746" s="4" t="str">
        <f>"0000FBF09E"</f>
        <v>0000FBF09E</v>
      </c>
      <c r="C746" s="5">
        <v>41226</v>
      </c>
      <c r="D746" s="5">
        <v>42045</v>
      </c>
    </row>
    <row r="747" spans="1:4" s="1" customFormat="1" ht="12.75" customHeight="1" x14ac:dyDescent="0.2">
      <c r="A747" s="2" t="s">
        <v>698</v>
      </c>
      <c r="B747" s="2" t="str">
        <f>"000118590A"</f>
        <v>000118590A</v>
      </c>
      <c r="C747" s="3">
        <v>38020</v>
      </c>
      <c r="D747" s="3">
        <v>42053</v>
      </c>
    </row>
    <row r="748" spans="1:4" s="1" customFormat="1" ht="12.75" customHeight="1" x14ac:dyDescent="0.2">
      <c r="A748" s="4" t="s">
        <v>699</v>
      </c>
      <c r="B748" s="4" t="str">
        <f>"0000FBEA48"</f>
        <v>0000FBEA48</v>
      </c>
      <c r="C748" s="5">
        <v>38524</v>
      </c>
      <c r="D748" s="5">
        <v>44285</v>
      </c>
    </row>
    <row r="749" spans="1:4" s="1" customFormat="1" ht="12.75" customHeight="1" x14ac:dyDescent="0.2">
      <c r="A749" s="2" t="s">
        <v>700</v>
      </c>
      <c r="B749" s="2" t="str">
        <f>"000687F2BA"</f>
        <v>000687F2BA</v>
      </c>
      <c r="C749" s="3">
        <v>42255</v>
      </c>
      <c r="D749" s="2"/>
    </row>
    <row r="750" spans="1:4" s="1" customFormat="1" ht="12.75" customHeight="1" x14ac:dyDescent="0.2">
      <c r="A750" s="4" t="s">
        <v>701</v>
      </c>
      <c r="B750" s="4" t="str">
        <f>"0006935A30"</f>
        <v>0006935A30</v>
      </c>
      <c r="C750" s="5">
        <v>43858</v>
      </c>
      <c r="D750" s="4"/>
    </row>
    <row r="751" spans="1:4" s="1" customFormat="1" ht="12.75" customHeight="1" x14ac:dyDescent="0.2">
      <c r="A751" s="2" t="s">
        <v>702</v>
      </c>
      <c r="B751" s="2" t="str">
        <f>"0000F8F979"</f>
        <v>0000F8F979</v>
      </c>
      <c r="C751" s="3">
        <v>44586</v>
      </c>
      <c r="D751" s="2"/>
    </row>
    <row r="752" spans="1:4" s="1" customFormat="1" ht="12.75" customHeight="1" x14ac:dyDescent="0.2">
      <c r="A752" s="4" t="s">
        <v>703</v>
      </c>
      <c r="B752" s="4" t="str">
        <f>"0000FBF766"</f>
        <v>0000FBF766</v>
      </c>
      <c r="C752" s="5">
        <v>41226</v>
      </c>
      <c r="D752" s="5">
        <v>43123</v>
      </c>
    </row>
    <row r="753" spans="1:4" s="1" customFormat="1" ht="12.75" customHeight="1" x14ac:dyDescent="0.2">
      <c r="A753" s="2" t="s">
        <v>704</v>
      </c>
      <c r="B753" s="2" t="str">
        <f>"0000FBF509"</f>
        <v>0000FBF509</v>
      </c>
      <c r="C753" s="3">
        <v>41065</v>
      </c>
      <c r="D753" s="3">
        <v>41367</v>
      </c>
    </row>
    <row r="754" spans="1:4" s="1" customFormat="1" ht="12.75" customHeight="1" x14ac:dyDescent="0.2">
      <c r="A754" s="4" t="s">
        <v>705</v>
      </c>
      <c r="B754" s="4" t="str">
        <f>"0000F8F3F6"</f>
        <v>0000F8F3F6</v>
      </c>
      <c r="C754" s="5">
        <v>42087</v>
      </c>
      <c r="D754" s="4"/>
    </row>
    <row r="755" spans="1:4" s="1" customFormat="1" ht="12.75" customHeight="1" x14ac:dyDescent="0.2">
      <c r="A755" s="2" t="s">
        <v>706</v>
      </c>
      <c r="B755" s="2" t="str">
        <f>"0000FBFB61"</f>
        <v>0000FBFB61</v>
      </c>
      <c r="C755" s="3">
        <v>37803</v>
      </c>
      <c r="D755" s="3">
        <v>38594</v>
      </c>
    </row>
    <row r="756" spans="1:4" s="1" customFormat="1" ht="12.75" customHeight="1" x14ac:dyDescent="0.2">
      <c r="A756" s="4" t="s">
        <v>706</v>
      </c>
      <c r="B756" s="4" t="str">
        <f>"0000F8F6E5"</f>
        <v>0000F8F6E5</v>
      </c>
      <c r="C756" s="5">
        <v>39048</v>
      </c>
      <c r="D756" s="5">
        <v>40511</v>
      </c>
    </row>
    <row r="757" spans="1:4" s="1" customFormat="1" ht="12.75" customHeight="1" x14ac:dyDescent="0.2">
      <c r="A757" s="2" t="s">
        <v>707</v>
      </c>
      <c r="B757" s="2" t="str">
        <f>"0000F8F374"</f>
        <v>0000F8F374</v>
      </c>
      <c r="C757" s="3">
        <v>37803</v>
      </c>
      <c r="D757" s="2"/>
    </row>
    <row r="758" spans="1:4" s="1" customFormat="1" ht="12.75" customHeight="1" x14ac:dyDescent="0.2">
      <c r="A758" s="4" t="s">
        <v>708</v>
      </c>
      <c r="B758" s="4" t="str">
        <f>"00005976ED"</f>
        <v>00005976ED</v>
      </c>
      <c r="C758" s="5">
        <v>43487</v>
      </c>
      <c r="D758" s="4"/>
    </row>
    <row r="759" spans="1:4" s="1" customFormat="1" ht="12.75" customHeight="1" x14ac:dyDescent="0.2">
      <c r="A759" s="2" t="s">
        <v>709</v>
      </c>
      <c r="B759" s="2" t="str">
        <f>"0000FBEF54"</f>
        <v>0000FBEF54</v>
      </c>
      <c r="C759" s="3">
        <v>41891</v>
      </c>
      <c r="D759" s="2"/>
    </row>
    <row r="760" spans="1:4" s="1" customFormat="1" ht="12.75" customHeight="1" x14ac:dyDescent="0.2">
      <c r="A760" s="4" t="s">
        <v>710</v>
      </c>
      <c r="B760" s="4" t="str">
        <f>"000688397B"</f>
        <v>000688397B</v>
      </c>
      <c r="C760" s="5">
        <v>39874</v>
      </c>
      <c r="D760" s="5">
        <v>40504</v>
      </c>
    </row>
    <row r="761" spans="1:4" s="1" customFormat="1" ht="12.75" customHeight="1" x14ac:dyDescent="0.2">
      <c r="A761" s="2" t="s">
        <v>711</v>
      </c>
      <c r="B761" s="2" t="str">
        <f>"0000FBEDB3"</f>
        <v>0000FBEDB3</v>
      </c>
      <c r="C761" s="3">
        <v>37803</v>
      </c>
      <c r="D761" s="2"/>
    </row>
    <row r="762" spans="1:4" s="1" customFormat="1" ht="12.75" customHeight="1" x14ac:dyDescent="0.2">
      <c r="A762" s="4" t="s">
        <v>712</v>
      </c>
      <c r="B762" s="4" t="str">
        <f>"0000FBF9FA"</f>
        <v>0000FBF9FA</v>
      </c>
      <c r="C762" s="5">
        <v>37803</v>
      </c>
      <c r="D762" s="5">
        <v>38091</v>
      </c>
    </row>
    <row r="763" spans="1:4" s="1" customFormat="1" ht="12.75" customHeight="1" x14ac:dyDescent="0.2">
      <c r="A763" s="2" t="s">
        <v>713</v>
      </c>
      <c r="B763" s="2" t="str">
        <f>"0006936480"</f>
        <v>0006936480</v>
      </c>
      <c r="C763" s="3">
        <v>39160</v>
      </c>
      <c r="D763" s="3">
        <v>39370</v>
      </c>
    </row>
    <row r="764" spans="1:4" s="1" customFormat="1" ht="12.75" customHeight="1" x14ac:dyDescent="0.2">
      <c r="A764" s="4" t="s">
        <v>714</v>
      </c>
      <c r="B764" s="4" t="str">
        <f>"000687496E"</f>
        <v>000687496E</v>
      </c>
      <c r="C764" s="5">
        <v>41576</v>
      </c>
      <c r="D764" s="4"/>
    </row>
    <row r="765" spans="1:4" s="1" customFormat="1" ht="12.75" customHeight="1" x14ac:dyDescent="0.2">
      <c r="A765" s="2" t="s">
        <v>715</v>
      </c>
      <c r="B765" s="2" t="str">
        <f>"0000FBE845"</f>
        <v>0000FBE845</v>
      </c>
      <c r="C765" s="3">
        <v>37804</v>
      </c>
      <c r="D765" s="3">
        <v>40021</v>
      </c>
    </row>
    <row r="766" spans="1:4" s="1" customFormat="1" ht="12.75" customHeight="1" x14ac:dyDescent="0.2">
      <c r="A766" s="4" t="s">
        <v>716</v>
      </c>
      <c r="B766" s="4" t="str">
        <f>"0000F8F4AB"</f>
        <v>0000F8F4AB</v>
      </c>
      <c r="C766" s="5">
        <v>38237</v>
      </c>
      <c r="D766" s="4"/>
    </row>
    <row r="767" spans="1:4" s="1" customFormat="1" ht="12.75" customHeight="1" x14ac:dyDescent="0.2">
      <c r="A767" s="2" t="s">
        <v>717</v>
      </c>
      <c r="B767" s="2" t="str">
        <f>"0000FBF758"</f>
        <v>0000FBF758</v>
      </c>
      <c r="C767" s="3">
        <v>37803</v>
      </c>
      <c r="D767" s="3">
        <v>38188</v>
      </c>
    </row>
    <row r="768" spans="1:4" s="1" customFormat="1" ht="12.75" customHeight="1" x14ac:dyDescent="0.2">
      <c r="A768" s="4" t="s">
        <v>718</v>
      </c>
      <c r="B768" s="4" t="str">
        <f>"0000F8EC3E"</f>
        <v>0000F8EC3E</v>
      </c>
      <c r="C768" s="5">
        <v>37922</v>
      </c>
      <c r="D768" s="5">
        <v>38642</v>
      </c>
    </row>
    <row r="769" spans="1:4" s="1" customFormat="1" ht="12.75" customHeight="1" x14ac:dyDescent="0.2">
      <c r="A769" s="2" t="s">
        <v>718</v>
      </c>
      <c r="B769" s="2" t="str">
        <f>"000094D9BC"</f>
        <v>000094D9BC</v>
      </c>
      <c r="C769" s="3">
        <v>39833</v>
      </c>
      <c r="D769" s="2"/>
    </row>
    <row r="770" spans="1:4" s="1" customFormat="1" ht="12.75" customHeight="1" x14ac:dyDescent="0.2">
      <c r="A770" s="4" t="s">
        <v>718</v>
      </c>
      <c r="B770" s="4" t="str">
        <f>"00007E0EC7"</f>
        <v>00007E0EC7</v>
      </c>
      <c r="C770" s="5">
        <v>39609</v>
      </c>
      <c r="D770" s="5">
        <v>39832</v>
      </c>
    </row>
    <row r="771" spans="1:4" s="1" customFormat="1" ht="12.75" customHeight="1" x14ac:dyDescent="0.2">
      <c r="A771" s="2" t="s">
        <v>718</v>
      </c>
      <c r="B771" s="2" t="str">
        <f>"0001048758"</f>
        <v>0001048758</v>
      </c>
      <c r="C771" s="3">
        <v>38643</v>
      </c>
      <c r="D771" s="3">
        <v>39608</v>
      </c>
    </row>
    <row r="772" spans="1:4" s="1" customFormat="1" ht="12.75" customHeight="1" x14ac:dyDescent="0.2">
      <c r="A772" s="4" t="s">
        <v>719</v>
      </c>
      <c r="B772" s="4" t="str">
        <f>"000687EAA1"</f>
        <v>000687EAA1</v>
      </c>
      <c r="C772" s="5">
        <v>40266</v>
      </c>
      <c r="D772" s="5">
        <v>40275</v>
      </c>
    </row>
    <row r="773" spans="1:4" s="1" customFormat="1" ht="12.75" customHeight="1" x14ac:dyDescent="0.2">
      <c r="A773" s="2" t="s">
        <v>720</v>
      </c>
      <c r="B773" s="2" t="str">
        <f>"0000FB639F"</f>
        <v>0000FB639F</v>
      </c>
      <c r="C773" s="3">
        <v>37803</v>
      </c>
      <c r="D773" s="2"/>
    </row>
    <row r="774" spans="1:4" s="1" customFormat="1" ht="12.75" customHeight="1" x14ac:dyDescent="0.2">
      <c r="A774" s="4" t="s">
        <v>721</v>
      </c>
      <c r="B774" s="4" t="str">
        <f>"000094FB44"</f>
        <v>000094FB44</v>
      </c>
      <c r="C774" s="5">
        <v>40225</v>
      </c>
      <c r="D774" s="4"/>
    </row>
    <row r="775" spans="1:4" s="1" customFormat="1" ht="12.75" customHeight="1" x14ac:dyDescent="0.2">
      <c r="A775" s="2" t="s">
        <v>722</v>
      </c>
      <c r="B775" s="2" t="str">
        <f>"0000FBF2A2"</f>
        <v>0000FBF2A2</v>
      </c>
      <c r="C775" s="3">
        <v>38188</v>
      </c>
      <c r="D775" s="3">
        <v>38286</v>
      </c>
    </row>
    <row r="776" spans="1:4" s="1" customFormat="1" ht="12.75" customHeight="1" x14ac:dyDescent="0.2">
      <c r="A776" s="4" t="s">
        <v>723</v>
      </c>
      <c r="B776" s="4" t="str">
        <f>"0000B58EBC"</f>
        <v>0000B58EBC</v>
      </c>
      <c r="C776" s="5">
        <v>44369</v>
      </c>
      <c r="D776" s="4"/>
    </row>
    <row r="777" spans="1:4" s="1" customFormat="1" ht="12.75" customHeight="1" x14ac:dyDescent="0.2">
      <c r="A777" s="2" t="s">
        <v>724</v>
      </c>
      <c r="B777" s="2" t="str">
        <f>"0000F8FEFA"</f>
        <v>0000F8FEFA</v>
      </c>
      <c r="C777" s="3">
        <v>37803</v>
      </c>
      <c r="D777" s="3">
        <v>44628</v>
      </c>
    </row>
    <row r="778" spans="1:4" s="1" customFormat="1" ht="12.75" customHeight="1" x14ac:dyDescent="0.2">
      <c r="A778" s="4" t="s">
        <v>725</v>
      </c>
      <c r="B778" s="4" t="str">
        <f>"0001185FA5"</f>
        <v>0001185FA5</v>
      </c>
      <c r="C778" s="5">
        <v>37803</v>
      </c>
      <c r="D778" s="5">
        <v>38320</v>
      </c>
    </row>
    <row r="779" spans="1:4" s="1" customFormat="1" ht="12.75" customHeight="1" x14ac:dyDescent="0.2">
      <c r="A779" s="2" t="s">
        <v>725</v>
      </c>
      <c r="B779" s="2" t="str">
        <f>"00009B2C55"</f>
        <v>00009B2C55</v>
      </c>
      <c r="C779" s="3">
        <v>38321</v>
      </c>
      <c r="D779" s="2"/>
    </row>
    <row r="780" spans="1:4" s="1" customFormat="1" ht="12.75" customHeight="1" x14ac:dyDescent="0.2">
      <c r="A780" s="4" t="s">
        <v>726</v>
      </c>
      <c r="B780" s="4" t="str">
        <f>"0000F8F945"</f>
        <v>0000F8F945</v>
      </c>
      <c r="C780" s="5">
        <v>37957</v>
      </c>
      <c r="D780" s="5">
        <v>43361</v>
      </c>
    </row>
    <row r="781" spans="1:4" s="1" customFormat="1" ht="12.75" customHeight="1" x14ac:dyDescent="0.2">
      <c r="A781" s="2" t="s">
        <v>727</v>
      </c>
      <c r="B781" s="2" t="str">
        <f>"0000FBF9E2"</f>
        <v>0000FBF9E2</v>
      </c>
      <c r="C781" s="3">
        <v>43361</v>
      </c>
      <c r="D781" s="2"/>
    </row>
    <row r="782" spans="1:4" s="1" customFormat="1" ht="12.75" customHeight="1" x14ac:dyDescent="0.2">
      <c r="A782" s="4" t="s">
        <v>728</v>
      </c>
      <c r="B782" s="4" t="str">
        <f>"0000F8F449"</f>
        <v>0000F8F449</v>
      </c>
      <c r="C782" s="5">
        <v>40581</v>
      </c>
      <c r="D782" s="5">
        <v>41520</v>
      </c>
    </row>
    <row r="783" spans="1:4" s="1" customFormat="1" ht="12.75" customHeight="1" x14ac:dyDescent="0.2">
      <c r="A783" s="2" t="s">
        <v>728</v>
      </c>
      <c r="B783" s="2" t="str">
        <f>"0000FBE9D1"</f>
        <v>0000FBE9D1</v>
      </c>
      <c r="C783" s="3">
        <v>38447</v>
      </c>
      <c r="D783" s="3">
        <v>38719</v>
      </c>
    </row>
    <row r="784" spans="1:4" s="1" customFormat="1" ht="12.75" customHeight="1" x14ac:dyDescent="0.2">
      <c r="A784" s="4" t="s">
        <v>729</v>
      </c>
      <c r="B784" s="4" t="str">
        <f>"000687EFAF"</f>
        <v>000687EFAF</v>
      </c>
      <c r="C784" s="5">
        <v>42192</v>
      </c>
      <c r="D784" s="4"/>
    </row>
    <row r="785" spans="1:4" s="1" customFormat="1" ht="12.75" customHeight="1" x14ac:dyDescent="0.2">
      <c r="A785" s="2" t="s">
        <v>728</v>
      </c>
      <c r="B785" s="2" t="str">
        <f>"0000FBEC68"</f>
        <v>0000FBEC68</v>
      </c>
      <c r="C785" s="3">
        <v>37803</v>
      </c>
      <c r="D785" s="3">
        <v>38230</v>
      </c>
    </row>
    <row r="786" spans="1:4" s="1" customFormat="1" ht="12.75" customHeight="1" x14ac:dyDescent="0.2">
      <c r="A786" s="4" t="s">
        <v>730</v>
      </c>
      <c r="B786" s="4" t="str">
        <f>"0000558DF7"</f>
        <v>0000558DF7</v>
      </c>
      <c r="C786" s="5">
        <v>41367</v>
      </c>
      <c r="D786" s="4"/>
    </row>
    <row r="787" spans="1:4" s="1" customFormat="1" ht="12.75" customHeight="1" x14ac:dyDescent="0.2">
      <c r="A787" s="2" t="s">
        <v>731</v>
      </c>
      <c r="B787" s="2" t="str">
        <f>"0001186DA8"</f>
        <v>0001186DA8</v>
      </c>
      <c r="C787" s="3">
        <v>37803</v>
      </c>
      <c r="D787" s="3">
        <v>39398</v>
      </c>
    </row>
    <row r="788" spans="1:4" s="1" customFormat="1" ht="12.75" customHeight="1" x14ac:dyDescent="0.2">
      <c r="A788" s="4" t="s">
        <v>732</v>
      </c>
      <c r="B788" s="4" t="str">
        <f>"0000FBF914"</f>
        <v>0000FBF914</v>
      </c>
      <c r="C788" s="5">
        <v>42178</v>
      </c>
      <c r="D788" s="5">
        <v>42276</v>
      </c>
    </row>
    <row r="789" spans="1:4" s="1" customFormat="1" ht="12.75" customHeight="1" x14ac:dyDescent="0.2">
      <c r="A789" s="2" t="s">
        <v>731</v>
      </c>
      <c r="B789" s="2" t="str">
        <f>"000094E5D7"</f>
        <v>000094E5D7</v>
      </c>
      <c r="C789" s="3">
        <v>39399</v>
      </c>
      <c r="D789" s="3">
        <v>41198</v>
      </c>
    </row>
    <row r="790" spans="1:4" s="1" customFormat="1" ht="12.75" customHeight="1" x14ac:dyDescent="0.2">
      <c r="A790" s="4" t="s">
        <v>733</v>
      </c>
      <c r="B790" s="4" t="str">
        <f>"0000FBEC60"</f>
        <v>0000FBEC60</v>
      </c>
      <c r="C790" s="5">
        <v>37803</v>
      </c>
      <c r="D790" s="4"/>
    </row>
    <row r="791" spans="1:4" s="1" customFormat="1" ht="12.75" customHeight="1" x14ac:dyDescent="0.2">
      <c r="A791" s="2" t="s">
        <v>734</v>
      </c>
      <c r="B791" s="2" t="str">
        <f>"0000FBFCEA"</f>
        <v>0000FBFCEA</v>
      </c>
      <c r="C791" s="3">
        <v>37803</v>
      </c>
      <c r="D791" s="2"/>
    </row>
    <row r="792" spans="1:4" s="1" customFormat="1" ht="12.75" customHeight="1" x14ac:dyDescent="0.2">
      <c r="A792" s="4" t="s">
        <v>735</v>
      </c>
      <c r="B792" s="4" t="str">
        <f>"0000FBFB4B"</f>
        <v>0000FBFB4B</v>
      </c>
      <c r="C792" s="5">
        <v>38692</v>
      </c>
      <c r="D792" s="5">
        <v>45049</v>
      </c>
    </row>
    <row r="793" spans="1:4" s="1" customFormat="1" ht="12.75" customHeight="1" x14ac:dyDescent="0.2">
      <c r="A793" s="2" t="s">
        <v>735</v>
      </c>
      <c r="B793" s="2" t="str">
        <f>"0000FBFB4B"</f>
        <v>0000FBFB4B</v>
      </c>
      <c r="C793" s="3">
        <v>38692</v>
      </c>
      <c r="D793" s="3">
        <v>45049</v>
      </c>
    </row>
    <row r="794" spans="1:4" s="1" customFormat="1" ht="12.75" customHeight="1" x14ac:dyDescent="0.2">
      <c r="A794" s="4" t="s">
        <v>736</v>
      </c>
      <c r="B794" s="4" t="str">
        <f>"0000548578"</f>
        <v>0000548578</v>
      </c>
      <c r="C794" s="5">
        <v>40238</v>
      </c>
      <c r="D794" s="4"/>
    </row>
    <row r="795" spans="1:4" s="1" customFormat="1" ht="12.75" customHeight="1" x14ac:dyDescent="0.2">
      <c r="A795" s="2" t="s">
        <v>737</v>
      </c>
      <c r="B795" s="2" t="str">
        <f>"0000FBF81B"</f>
        <v>0000FBF81B</v>
      </c>
      <c r="C795" s="3">
        <v>38496</v>
      </c>
      <c r="D795" s="3">
        <v>38775</v>
      </c>
    </row>
    <row r="796" spans="1:4" s="1" customFormat="1" ht="12.75" customHeight="1" x14ac:dyDescent="0.2">
      <c r="A796" s="4" t="s">
        <v>738</v>
      </c>
      <c r="B796" s="4" t="str">
        <f>"0000F8FF69"</f>
        <v>0000F8FF69</v>
      </c>
      <c r="C796" s="5">
        <v>37803</v>
      </c>
      <c r="D796" s="5">
        <v>38027</v>
      </c>
    </row>
    <row r="797" spans="1:4" s="1" customFormat="1" ht="12.75" customHeight="1" x14ac:dyDescent="0.2">
      <c r="A797" s="2" t="s">
        <v>737</v>
      </c>
      <c r="B797" s="2" t="str">
        <f>"000055D425"</f>
        <v>000055D425</v>
      </c>
      <c r="C797" s="3">
        <v>40289</v>
      </c>
      <c r="D797" s="3">
        <v>40610</v>
      </c>
    </row>
    <row r="798" spans="1:4" s="1" customFormat="1" ht="12.75" customHeight="1" x14ac:dyDescent="0.2">
      <c r="A798" s="4" t="s">
        <v>737</v>
      </c>
      <c r="B798" s="4" t="str">
        <f>"00002CFD7E"</f>
        <v>00002CFD7E</v>
      </c>
      <c r="C798" s="5">
        <v>39980</v>
      </c>
      <c r="D798" s="5">
        <v>40288</v>
      </c>
    </row>
    <row r="799" spans="1:4" s="1" customFormat="1" ht="12.75" customHeight="1" x14ac:dyDescent="0.2">
      <c r="A799" s="2" t="s">
        <v>737</v>
      </c>
      <c r="B799" s="2" t="str">
        <f>"00004C7857"</f>
        <v>00004C7857</v>
      </c>
      <c r="C799" s="3">
        <v>38776</v>
      </c>
      <c r="D799" s="3">
        <v>39483</v>
      </c>
    </row>
    <row r="800" spans="1:4" s="1" customFormat="1" ht="12.75" customHeight="1" x14ac:dyDescent="0.2">
      <c r="A800" s="4" t="s">
        <v>739</v>
      </c>
      <c r="B800" s="4" t="str">
        <f>"00068831B9"</f>
        <v>00068831B9</v>
      </c>
      <c r="C800" s="5">
        <v>40610</v>
      </c>
      <c r="D800" s="5">
        <v>41457</v>
      </c>
    </row>
    <row r="801" spans="1:4" s="1" customFormat="1" ht="12.75" customHeight="1" x14ac:dyDescent="0.2">
      <c r="A801" s="2" t="s">
        <v>737</v>
      </c>
      <c r="B801" s="2" t="str">
        <f>"000079504F"</f>
        <v>000079504F</v>
      </c>
      <c r="C801" s="3">
        <v>39484</v>
      </c>
      <c r="D801" s="3">
        <v>39979</v>
      </c>
    </row>
    <row r="802" spans="1:4" s="1" customFormat="1" ht="12.75" customHeight="1" x14ac:dyDescent="0.2">
      <c r="A802" s="4" t="s">
        <v>740</v>
      </c>
      <c r="B802" s="4" t="str">
        <f>"0000F8F667"</f>
        <v>0000F8F667</v>
      </c>
      <c r="C802" s="5">
        <v>37803</v>
      </c>
      <c r="D802" s="5">
        <v>39839</v>
      </c>
    </row>
    <row r="803" spans="1:4" s="1" customFormat="1" ht="12.75" customHeight="1" x14ac:dyDescent="0.2">
      <c r="A803" s="2" t="s">
        <v>741</v>
      </c>
      <c r="B803" s="2" t="str">
        <f>"00068813CF"</f>
        <v>00068813CF</v>
      </c>
      <c r="C803" s="3">
        <v>40204</v>
      </c>
      <c r="D803" s="3">
        <v>42094</v>
      </c>
    </row>
    <row r="804" spans="1:4" s="1" customFormat="1" ht="12.75" customHeight="1" x14ac:dyDescent="0.2">
      <c r="A804" s="4" t="s">
        <v>742</v>
      </c>
      <c r="B804" s="4" t="str">
        <f>"0000F8F32A"</f>
        <v>0000F8F32A</v>
      </c>
      <c r="C804" s="5">
        <v>38020</v>
      </c>
      <c r="D804" s="4"/>
    </row>
    <row r="805" spans="1:4" s="1" customFormat="1" ht="12.75" customHeight="1" x14ac:dyDescent="0.2">
      <c r="A805" s="2" t="s">
        <v>743</v>
      </c>
      <c r="B805" s="2" t="str">
        <f>"0000F8E994"</f>
        <v>0000F8E994</v>
      </c>
      <c r="C805" s="3">
        <v>37803</v>
      </c>
      <c r="D805" s="3">
        <v>38747</v>
      </c>
    </row>
    <row r="806" spans="1:4" s="1" customFormat="1" ht="12.75" customHeight="1" x14ac:dyDescent="0.2">
      <c r="A806" s="4" t="s">
        <v>744</v>
      </c>
      <c r="B806" s="4" t="str">
        <f>"0000F8EB55"</f>
        <v>0000F8EB55</v>
      </c>
      <c r="C806" s="5">
        <v>37803</v>
      </c>
      <c r="D806" s="5">
        <v>43991</v>
      </c>
    </row>
    <row r="807" spans="1:4" s="1" customFormat="1" ht="12.75" customHeight="1" x14ac:dyDescent="0.2">
      <c r="A807" s="2" t="s">
        <v>745</v>
      </c>
      <c r="B807" s="2" t="str">
        <f>"0000F8F8C9"</f>
        <v>0000F8F8C9</v>
      </c>
      <c r="C807" s="3">
        <v>44257</v>
      </c>
      <c r="D807" s="2"/>
    </row>
    <row r="808" spans="1:4" s="1" customFormat="1" ht="12.75" customHeight="1" x14ac:dyDescent="0.2">
      <c r="A808" s="4" t="s">
        <v>746</v>
      </c>
      <c r="B808" s="4" t="str">
        <f>"000094E8E4"</f>
        <v>000094E8E4</v>
      </c>
      <c r="C808" s="5">
        <v>40567</v>
      </c>
      <c r="D808" s="5">
        <v>44383</v>
      </c>
    </row>
    <row r="809" spans="1:4" s="1" customFormat="1" ht="12.75" customHeight="1" x14ac:dyDescent="0.2">
      <c r="A809" s="2" t="s">
        <v>747</v>
      </c>
      <c r="B809" s="2" t="str">
        <f>"0000FBE9F3"</f>
        <v>0000FBE9F3</v>
      </c>
      <c r="C809" s="3">
        <v>38083</v>
      </c>
      <c r="D809" s="2"/>
    </row>
    <row r="810" spans="1:4" s="1" customFormat="1" ht="12.75" customHeight="1" x14ac:dyDescent="0.2">
      <c r="A810" s="4" t="s">
        <v>748</v>
      </c>
      <c r="B810" s="4" t="str">
        <f>"0000F8FB81"</f>
        <v>0000F8FB81</v>
      </c>
      <c r="C810" s="5">
        <v>38664</v>
      </c>
      <c r="D810" s="5">
        <v>40532</v>
      </c>
    </row>
    <row r="811" spans="1:4" s="1" customFormat="1" ht="12.75" customHeight="1" x14ac:dyDescent="0.2">
      <c r="A811" s="2" t="s">
        <v>749</v>
      </c>
      <c r="B811" s="2" t="str">
        <f>"000687EFB0"</f>
        <v>000687EFB0</v>
      </c>
      <c r="C811" s="3">
        <v>39195</v>
      </c>
      <c r="D811" s="3">
        <v>39664</v>
      </c>
    </row>
    <row r="812" spans="1:4" s="1" customFormat="1" ht="12.75" customHeight="1" x14ac:dyDescent="0.2">
      <c r="A812" s="4" t="s">
        <v>750</v>
      </c>
      <c r="B812" s="4" t="str">
        <f>"0000F8ECA5"</f>
        <v>0000F8ECA5</v>
      </c>
      <c r="C812" s="5">
        <v>37803</v>
      </c>
      <c r="D812" s="4"/>
    </row>
    <row r="813" spans="1:4" s="1" customFormat="1" ht="12.75" customHeight="1" x14ac:dyDescent="0.2">
      <c r="A813" s="2" t="s">
        <v>751</v>
      </c>
      <c r="B813" s="2" t="str">
        <f>"0006880E6F"</f>
        <v>0006880E6F</v>
      </c>
      <c r="C813" s="3">
        <v>40932</v>
      </c>
      <c r="D813" s="3">
        <v>42521</v>
      </c>
    </row>
    <row r="814" spans="1:4" s="1" customFormat="1" ht="12.75" customHeight="1" x14ac:dyDescent="0.2">
      <c r="A814" s="4" t="s">
        <v>752</v>
      </c>
      <c r="B814" s="4" t="str">
        <f>"0000F8F8A7"</f>
        <v>0000F8F8A7</v>
      </c>
      <c r="C814" s="5">
        <v>44586</v>
      </c>
      <c r="D814" s="4"/>
    </row>
    <row r="815" spans="1:4" s="1" customFormat="1" ht="12.75" customHeight="1" x14ac:dyDescent="0.2">
      <c r="A815" s="2" t="s">
        <v>753</v>
      </c>
      <c r="B815" s="2" t="str">
        <f>"0000F8E9AF"</f>
        <v>0000F8E9AF</v>
      </c>
      <c r="C815" s="3">
        <v>37803</v>
      </c>
      <c r="D815" s="2"/>
    </row>
    <row r="816" spans="1:4" s="1" customFormat="1" ht="12.75" customHeight="1" x14ac:dyDescent="0.2">
      <c r="A816" s="4" t="s">
        <v>754</v>
      </c>
      <c r="B816" s="4" t="str">
        <f>"0000F8EE16"</f>
        <v>0000F8EE16</v>
      </c>
      <c r="C816" s="5">
        <v>37803</v>
      </c>
      <c r="D816" s="4"/>
    </row>
    <row r="817" spans="1:4" s="1" customFormat="1" ht="12.75" customHeight="1" x14ac:dyDescent="0.2">
      <c r="A817" s="2" t="s">
        <v>755</v>
      </c>
      <c r="B817" s="2" t="str">
        <f>"0006935785"</f>
        <v>0006935785</v>
      </c>
      <c r="C817" s="3">
        <v>39146</v>
      </c>
      <c r="D817" s="3">
        <v>40364</v>
      </c>
    </row>
    <row r="818" spans="1:4" s="1" customFormat="1" ht="12.75" customHeight="1" x14ac:dyDescent="0.2">
      <c r="A818" s="4" t="s">
        <v>756</v>
      </c>
      <c r="B818" s="4" t="str">
        <f>"0000FBEA6B"</f>
        <v>0000FBEA6B</v>
      </c>
      <c r="C818" s="5">
        <v>38643</v>
      </c>
      <c r="D818" s="5">
        <v>44761</v>
      </c>
    </row>
    <row r="819" spans="1:4" s="1" customFormat="1" ht="12.75" customHeight="1" x14ac:dyDescent="0.2">
      <c r="A819" s="2" t="s">
        <v>757</v>
      </c>
      <c r="B819" s="2" t="str">
        <f>"0000FBF0C3"</f>
        <v>0000FBF0C3</v>
      </c>
      <c r="C819" s="3">
        <v>37803</v>
      </c>
      <c r="D819" s="2"/>
    </row>
    <row r="820" spans="1:4" s="1" customFormat="1" ht="12.75" customHeight="1" x14ac:dyDescent="0.2">
      <c r="A820" s="4" t="s">
        <v>758</v>
      </c>
      <c r="B820" s="4" t="str">
        <f>"0000F8F147"</f>
        <v>0000F8F147</v>
      </c>
      <c r="C820" s="5">
        <v>37803</v>
      </c>
      <c r="D820" s="4"/>
    </row>
    <row r="821" spans="1:4" s="1" customFormat="1" ht="12.75" customHeight="1" x14ac:dyDescent="0.2">
      <c r="A821" s="2" t="s">
        <v>759</v>
      </c>
      <c r="B821" s="2" t="str">
        <f>"000118654E"</f>
        <v>000118654E</v>
      </c>
      <c r="C821" s="3">
        <v>38650</v>
      </c>
      <c r="D821" s="3">
        <v>43186</v>
      </c>
    </row>
    <row r="822" spans="1:4" s="1" customFormat="1" ht="12.75" customHeight="1" x14ac:dyDescent="0.2">
      <c r="A822" s="4" t="s">
        <v>760</v>
      </c>
      <c r="B822" s="4" t="str">
        <f>"0000F8FF31"</f>
        <v>0000F8FF31</v>
      </c>
      <c r="C822" s="5">
        <v>37803</v>
      </c>
      <c r="D822" s="4"/>
    </row>
    <row r="823" spans="1:4" s="1" customFormat="1" ht="12.75" customHeight="1" x14ac:dyDescent="0.2">
      <c r="A823" s="2" t="s">
        <v>761</v>
      </c>
      <c r="B823" s="2" t="str">
        <f>"000687E79E"</f>
        <v>000687E79E</v>
      </c>
      <c r="C823" s="3">
        <v>41541</v>
      </c>
      <c r="D823" s="3">
        <v>42654</v>
      </c>
    </row>
    <row r="824" spans="1:4" s="1" customFormat="1" ht="12.75" customHeight="1" x14ac:dyDescent="0.2">
      <c r="A824" s="4" t="s">
        <v>762</v>
      </c>
      <c r="B824" s="4" t="str">
        <f>"0000F8FF48"</f>
        <v>0000F8FF48</v>
      </c>
      <c r="C824" s="5">
        <v>37803</v>
      </c>
      <c r="D824" s="5">
        <v>41541</v>
      </c>
    </row>
    <row r="825" spans="1:4" s="1" customFormat="1" ht="12.75" customHeight="1" x14ac:dyDescent="0.2">
      <c r="A825" s="2" t="s">
        <v>763</v>
      </c>
      <c r="B825" s="2" t="str">
        <f>"0000FBF573"</f>
        <v>0000FBF573</v>
      </c>
      <c r="C825" s="3">
        <v>37803</v>
      </c>
      <c r="D825" s="3">
        <v>43214</v>
      </c>
    </row>
    <row r="826" spans="1:4" s="1" customFormat="1" ht="12.75" customHeight="1" x14ac:dyDescent="0.2">
      <c r="A826" s="4" t="s">
        <v>764</v>
      </c>
      <c r="B826" s="4" t="str">
        <f>"0000F8EB64"</f>
        <v>0000F8EB64</v>
      </c>
      <c r="C826" s="5">
        <v>41597</v>
      </c>
      <c r="D826" s="4"/>
    </row>
    <row r="827" spans="1:4" s="1" customFormat="1" ht="12.75" customHeight="1" x14ac:dyDescent="0.2">
      <c r="A827" s="2" t="s">
        <v>765</v>
      </c>
      <c r="B827" s="2" t="str">
        <f>"0000F8EFAD"</f>
        <v>0000F8EFAD</v>
      </c>
      <c r="C827" s="3">
        <v>38132</v>
      </c>
      <c r="D827" s="3">
        <v>43592</v>
      </c>
    </row>
    <row r="828" spans="1:4" s="1" customFormat="1" ht="12.75" customHeight="1" x14ac:dyDescent="0.2">
      <c r="A828" s="4" t="s">
        <v>766</v>
      </c>
      <c r="B828" s="4" t="str">
        <f>"0000F8FCC2"</f>
        <v>0000F8FCC2</v>
      </c>
      <c r="C828" s="5">
        <v>37803</v>
      </c>
      <c r="D828" s="4"/>
    </row>
    <row r="829" spans="1:4" s="1" customFormat="1" ht="12.75" customHeight="1" x14ac:dyDescent="0.2">
      <c r="A829" s="2" t="s">
        <v>767</v>
      </c>
      <c r="B829" s="2" t="str">
        <f>"0001186281"</f>
        <v>0001186281</v>
      </c>
      <c r="C829" s="3">
        <v>41688</v>
      </c>
      <c r="D829" s="2"/>
    </row>
    <row r="830" spans="1:4" s="1" customFormat="1" ht="12.75" customHeight="1" x14ac:dyDescent="0.2">
      <c r="A830" s="4" t="s">
        <v>768</v>
      </c>
      <c r="B830" s="4" t="str">
        <f>"0006935899"</f>
        <v>0006935899</v>
      </c>
      <c r="C830" s="5">
        <v>39118</v>
      </c>
      <c r="D830" s="4"/>
    </row>
    <row r="831" spans="1:4" s="1" customFormat="1" ht="12.75" customHeight="1" x14ac:dyDescent="0.2">
      <c r="A831" s="2" t="s">
        <v>769</v>
      </c>
      <c r="B831" s="2" t="str">
        <f>"0000FBEB65"</f>
        <v>0000FBEB65</v>
      </c>
      <c r="C831" s="3">
        <v>38713</v>
      </c>
      <c r="D831" s="3">
        <v>44439</v>
      </c>
    </row>
    <row r="832" spans="1:4" s="1" customFormat="1" ht="12.75" customHeight="1" x14ac:dyDescent="0.2">
      <c r="A832" s="4" t="s">
        <v>770</v>
      </c>
      <c r="B832" s="4" t="str">
        <f>"0000FBFE35"</f>
        <v>0000FBFE35</v>
      </c>
      <c r="C832" s="5">
        <v>44439</v>
      </c>
      <c r="D832" s="4"/>
    </row>
    <row r="833" spans="1:4" s="1" customFormat="1" ht="12.75" customHeight="1" x14ac:dyDescent="0.2">
      <c r="A833" s="2" t="s">
        <v>771</v>
      </c>
      <c r="B833" s="2" t="str">
        <f>"0006883215"</f>
        <v>0006883215</v>
      </c>
      <c r="C833" s="3">
        <v>41975</v>
      </c>
      <c r="D833" s="2"/>
    </row>
    <row r="834" spans="1:4" s="1" customFormat="1" ht="12.75" customHeight="1" x14ac:dyDescent="0.2">
      <c r="A834" s="4" t="s">
        <v>772</v>
      </c>
      <c r="B834" s="4" t="str">
        <f>"0000FBF2EE"</f>
        <v>0000FBF2EE</v>
      </c>
      <c r="C834" s="5">
        <v>42703</v>
      </c>
      <c r="D834" s="4"/>
    </row>
    <row r="835" spans="1:4" s="1" customFormat="1" ht="12.75" customHeight="1" x14ac:dyDescent="0.2">
      <c r="A835" s="2" t="s">
        <v>773</v>
      </c>
      <c r="B835" s="2" t="str">
        <f>"000687DE6C"</f>
        <v>000687DE6C</v>
      </c>
      <c r="C835" s="3">
        <v>39966</v>
      </c>
      <c r="D835" s="3">
        <v>42073</v>
      </c>
    </row>
    <row r="836" spans="1:4" s="1" customFormat="1" ht="12.75" customHeight="1" x14ac:dyDescent="0.2">
      <c r="A836" s="4" t="s">
        <v>774</v>
      </c>
      <c r="B836" s="4" t="str">
        <f>"0000308128"</f>
        <v>0000308128</v>
      </c>
      <c r="C836" s="5">
        <v>44663</v>
      </c>
      <c r="D836" s="4"/>
    </row>
    <row r="837" spans="1:4" s="1" customFormat="1" ht="12.75" customHeight="1" x14ac:dyDescent="0.2">
      <c r="A837" s="2" t="s">
        <v>775</v>
      </c>
      <c r="B837" s="2" t="str">
        <f>"0000F8FD1E"</f>
        <v>0000F8FD1E</v>
      </c>
      <c r="C837" s="3">
        <v>37915</v>
      </c>
      <c r="D837" s="2"/>
    </row>
    <row r="838" spans="1:4" s="1" customFormat="1" ht="12.75" customHeight="1" x14ac:dyDescent="0.2">
      <c r="A838" s="4" t="s">
        <v>776</v>
      </c>
      <c r="B838" s="4" t="str">
        <f>"0000F8FC12"</f>
        <v>0000F8FC12</v>
      </c>
      <c r="C838" s="5">
        <v>41835</v>
      </c>
      <c r="D838" s="4"/>
    </row>
    <row r="839" spans="1:4" s="1" customFormat="1" ht="12.75" customHeight="1" x14ac:dyDescent="0.2">
      <c r="A839" s="2" t="s">
        <v>777</v>
      </c>
      <c r="B839" s="2" t="str">
        <f>"000094E5D7"</f>
        <v>000094E5D7</v>
      </c>
      <c r="C839" s="3">
        <v>41303</v>
      </c>
      <c r="D839" s="2"/>
    </row>
    <row r="840" spans="1:4" s="1" customFormat="1" ht="12.75" customHeight="1" x14ac:dyDescent="0.2">
      <c r="A840" s="4" t="s">
        <v>778</v>
      </c>
      <c r="B840" s="4" t="str">
        <f>"0000F8F7C0"</f>
        <v>0000F8F7C0</v>
      </c>
      <c r="C840" s="5">
        <v>44222</v>
      </c>
      <c r="D840" s="5">
        <v>44964</v>
      </c>
    </row>
    <row r="841" spans="1:4" s="1" customFormat="1" ht="12.75" customHeight="1" x14ac:dyDescent="0.2">
      <c r="A841" s="2" t="s">
        <v>779</v>
      </c>
      <c r="B841" s="2" t="str">
        <f>"0000F8EE03"</f>
        <v>0000F8EE03</v>
      </c>
      <c r="C841" s="3">
        <v>37803</v>
      </c>
      <c r="D841" s="2"/>
    </row>
    <row r="842" spans="1:4" s="1" customFormat="1" ht="12.75" customHeight="1" x14ac:dyDescent="0.2">
      <c r="A842" s="4" t="s">
        <v>780</v>
      </c>
      <c r="B842" s="4" t="str">
        <f>"0000FBF7C1"</f>
        <v>0000FBF7C1</v>
      </c>
      <c r="C842" s="5">
        <v>38908</v>
      </c>
      <c r="D842" s="5">
        <v>39167</v>
      </c>
    </row>
    <row r="843" spans="1:4" s="1" customFormat="1" ht="12.75" customHeight="1" x14ac:dyDescent="0.2">
      <c r="A843" s="2" t="s">
        <v>781</v>
      </c>
      <c r="B843" s="2" t="str">
        <f>"000687FF1F"</f>
        <v>000687FF1F</v>
      </c>
      <c r="C843" s="3">
        <v>40329</v>
      </c>
      <c r="D843" s="3">
        <v>44082</v>
      </c>
    </row>
    <row r="844" spans="1:4" s="1" customFormat="1" ht="12.75" customHeight="1" x14ac:dyDescent="0.2">
      <c r="A844" s="4" t="s">
        <v>782</v>
      </c>
      <c r="B844" s="4" t="str">
        <f>"0000FBEAD6"</f>
        <v>0000FBEAD6</v>
      </c>
      <c r="C844" s="5">
        <v>39125</v>
      </c>
      <c r="D844" s="4"/>
    </row>
    <row r="845" spans="1:4" s="1" customFormat="1" ht="12.75" customHeight="1" x14ac:dyDescent="0.2">
      <c r="A845" s="2" t="s">
        <v>783</v>
      </c>
      <c r="B845" s="2" t="str">
        <f>"0000FB678F"</f>
        <v>0000FB678F</v>
      </c>
      <c r="C845" s="3">
        <v>39055</v>
      </c>
      <c r="D845" s="2"/>
    </row>
    <row r="846" spans="1:4" s="1" customFormat="1" ht="12.75" customHeight="1" x14ac:dyDescent="0.2">
      <c r="A846" s="4" t="s">
        <v>784</v>
      </c>
      <c r="B846" s="4" t="str">
        <f>"0000F8F1BA"</f>
        <v>0000F8F1BA</v>
      </c>
      <c r="C846" s="5">
        <v>37803</v>
      </c>
      <c r="D846" s="4"/>
    </row>
    <row r="847" spans="1:4" s="1" customFormat="1" ht="12.75" customHeight="1" x14ac:dyDescent="0.2">
      <c r="A847" s="2" t="s">
        <v>785</v>
      </c>
      <c r="B847" s="2" t="str">
        <f>"0000F8FA7A"</f>
        <v>0000F8FA7A</v>
      </c>
      <c r="C847" s="3">
        <v>37803</v>
      </c>
      <c r="D847" s="2"/>
    </row>
    <row r="848" spans="1:4" s="1" customFormat="1" ht="12.75" customHeight="1" x14ac:dyDescent="0.2">
      <c r="A848" s="4" t="s">
        <v>786</v>
      </c>
      <c r="B848" s="4" t="str">
        <f>"0000F90051"</f>
        <v>0000F90051</v>
      </c>
      <c r="C848" s="5">
        <v>37803</v>
      </c>
      <c r="D848" s="5">
        <v>42759</v>
      </c>
    </row>
    <row r="849" spans="1:4" s="1" customFormat="1" ht="12.75" customHeight="1" x14ac:dyDescent="0.2">
      <c r="A849" s="2" t="s">
        <v>787</v>
      </c>
      <c r="B849" s="2" t="str">
        <f>"0000F8F8C4"</f>
        <v>0000F8F8C4</v>
      </c>
      <c r="C849" s="3">
        <v>42822</v>
      </c>
      <c r="D849" s="3">
        <v>42983</v>
      </c>
    </row>
    <row r="850" spans="1:4" s="1" customFormat="1" ht="12.75" customHeight="1" x14ac:dyDescent="0.2">
      <c r="A850" s="4" t="s">
        <v>788</v>
      </c>
      <c r="B850" s="4" t="str">
        <f>"0000FB5F44"</f>
        <v>0000FB5F44</v>
      </c>
      <c r="C850" s="5">
        <v>37803</v>
      </c>
      <c r="D850" s="5">
        <v>42388</v>
      </c>
    </row>
    <row r="851" spans="1:4" s="1" customFormat="1" ht="12.75" customHeight="1" x14ac:dyDescent="0.2">
      <c r="A851" s="2" t="s">
        <v>789</v>
      </c>
      <c r="B851" s="2" t="str">
        <f>"000094ECF2"</f>
        <v>000094ECF2</v>
      </c>
      <c r="C851" s="3">
        <v>43669</v>
      </c>
      <c r="D851" s="2"/>
    </row>
    <row r="852" spans="1:4" s="1" customFormat="1" ht="12.75" customHeight="1" x14ac:dyDescent="0.2">
      <c r="A852" s="4" t="s">
        <v>790</v>
      </c>
      <c r="B852" s="4" t="str">
        <f>"000687DDA3"</f>
        <v>000687DDA3</v>
      </c>
      <c r="C852" s="5">
        <v>43158</v>
      </c>
      <c r="D852" s="4"/>
    </row>
    <row r="853" spans="1:4" s="1" customFormat="1" ht="12.75" customHeight="1" x14ac:dyDescent="0.2">
      <c r="A853" s="2" t="s">
        <v>791</v>
      </c>
      <c r="B853" s="2" t="str">
        <f>"0000F8EBD1"</f>
        <v>0000F8EBD1</v>
      </c>
      <c r="C853" s="3">
        <v>37803</v>
      </c>
      <c r="D853" s="3">
        <v>42556</v>
      </c>
    </row>
    <row r="854" spans="1:4" s="1" customFormat="1" ht="12.75" customHeight="1" x14ac:dyDescent="0.2">
      <c r="A854" s="4" t="s">
        <v>792</v>
      </c>
      <c r="B854" s="4" t="str">
        <f>"0000F8F7BE"</f>
        <v>0000F8F7BE</v>
      </c>
      <c r="C854" s="5">
        <v>37803</v>
      </c>
      <c r="D854" s="5">
        <v>41233</v>
      </c>
    </row>
    <row r="855" spans="1:4" s="1" customFormat="1" ht="12.75" customHeight="1" x14ac:dyDescent="0.2">
      <c r="A855" s="2" t="s">
        <v>793</v>
      </c>
      <c r="B855" s="2" t="str">
        <f>"0000FBF695"</f>
        <v>0000FBF695</v>
      </c>
      <c r="C855" s="3">
        <v>37803</v>
      </c>
      <c r="D855" s="3">
        <v>39153</v>
      </c>
    </row>
    <row r="856" spans="1:4" s="1" customFormat="1" ht="12.75" customHeight="1" x14ac:dyDescent="0.2">
      <c r="A856" s="4" t="s">
        <v>794</v>
      </c>
      <c r="B856" s="4" t="str">
        <f>"0000FB7179"</f>
        <v>0000FB7179</v>
      </c>
      <c r="C856" s="5">
        <v>37803</v>
      </c>
      <c r="D856" s="4"/>
    </row>
    <row r="857" spans="1:4" s="1" customFormat="1" ht="12.75" customHeight="1" x14ac:dyDescent="0.2">
      <c r="A857" s="2" t="s">
        <v>795</v>
      </c>
      <c r="B857" s="2" t="str">
        <f>"0000F8F129"</f>
        <v>0000F8F129</v>
      </c>
      <c r="C857" s="3">
        <v>37803</v>
      </c>
      <c r="D857" s="2"/>
    </row>
    <row r="858" spans="1:4" s="1" customFormat="1" ht="12.75" customHeight="1" x14ac:dyDescent="0.2">
      <c r="A858" s="4" t="s">
        <v>796</v>
      </c>
      <c r="B858" s="4" t="str">
        <f>"0000F8FBE2"</f>
        <v>0000F8FBE2</v>
      </c>
      <c r="C858" s="5">
        <v>37803</v>
      </c>
      <c r="D858" s="5">
        <v>40567</v>
      </c>
    </row>
    <row r="859" spans="1:4" s="1" customFormat="1" ht="12.75" customHeight="1" x14ac:dyDescent="0.2">
      <c r="A859" s="2" t="s">
        <v>797</v>
      </c>
      <c r="B859" s="2" t="str">
        <f>"0000FBF320"</f>
        <v>0000FBF320</v>
      </c>
      <c r="C859" s="3">
        <v>42605</v>
      </c>
      <c r="D859" s="3">
        <v>43543</v>
      </c>
    </row>
    <row r="860" spans="1:4" s="1" customFormat="1" ht="12.75" customHeight="1" x14ac:dyDescent="0.2">
      <c r="A860" s="4" t="s">
        <v>798</v>
      </c>
      <c r="B860" s="4" t="str">
        <f>"0000F8FC36"</f>
        <v>0000F8FC36</v>
      </c>
      <c r="C860" s="5">
        <v>37803</v>
      </c>
      <c r="D860" s="4"/>
    </row>
    <row r="861" spans="1:4" s="1" customFormat="1" ht="12.75" customHeight="1" x14ac:dyDescent="0.2">
      <c r="A861" s="2" t="s">
        <v>799</v>
      </c>
      <c r="B861" s="2" t="str">
        <f>"00003B6A77"</f>
        <v>00003B6A77</v>
      </c>
      <c r="C861" s="3">
        <v>39475</v>
      </c>
      <c r="D861" s="2"/>
    </row>
    <row r="862" spans="1:4" s="1" customFormat="1" ht="12.75" customHeight="1" x14ac:dyDescent="0.2">
      <c r="A862" s="4" t="s">
        <v>800</v>
      </c>
      <c r="B862" s="4" t="str">
        <f>"000687F7B2"</f>
        <v>000687F7B2</v>
      </c>
      <c r="C862" s="5">
        <v>43487</v>
      </c>
      <c r="D862" s="4"/>
    </row>
    <row r="863" spans="1:4" s="1" customFormat="1" ht="12.75" customHeight="1" x14ac:dyDescent="0.2">
      <c r="A863" s="2" t="s">
        <v>801</v>
      </c>
      <c r="B863" s="2" t="str">
        <f>"000094DC54"</f>
        <v>000094DC54</v>
      </c>
      <c r="C863" s="3">
        <v>39812</v>
      </c>
      <c r="D863" s="2"/>
    </row>
    <row r="864" spans="1:4" s="1" customFormat="1" ht="12.75" customHeight="1" x14ac:dyDescent="0.2">
      <c r="A864" s="4" t="s">
        <v>801</v>
      </c>
      <c r="B864" s="4" t="str">
        <f>"0000FBF066"</f>
        <v>0000FBF066</v>
      </c>
      <c r="C864" s="5">
        <v>37803</v>
      </c>
      <c r="D864" s="5">
        <v>39811</v>
      </c>
    </row>
    <row r="865" spans="1:4" s="1" customFormat="1" ht="12.75" customHeight="1" x14ac:dyDescent="0.2">
      <c r="A865" s="2" t="s">
        <v>802</v>
      </c>
      <c r="B865" s="2" t="str">
        <f>"0000FBF2A0"</f>
        <v>0000FBF2A0</v>
      </c>
      <c r="C865" s="3">
        <v>38027</v>
      </c>
      <c r="D865" s="2"/>
    </row>
    <row r="866" spans="1:4" s="1" customFormat="1" ht="12.75" customHeight="1" x14ac:dyDescent="0.2">
      <c r="A866" s="4" t="s">
        <v>803</v>
      </c>
      <c r="B866" s="4" t="str">
        <f>"0000FBF735"</f>
        <v>0000FBF735</v>
      </c>
      <c r="C866" s="5">
        <v>38363</v>
      </c>
      <c r="D866" s="4"/>
    </row>
    <row r="867" spans="1:4" s="1" customFormat="1" ht="12.75" customHeight="1" x14ac:dyDescent="0.2">
      <c r="A867" s="2" t="s">
        <v>804</v>
      </c>
      <c r="B867" s="2" t="str">
        <f>"000687F067"</f>
        <v>000687F067</v>
      </c>
      <c r="C867" s="3">
        <v>42017</v>
      </c>
      <c r="D867" s="2"/>
    </row>
    <row r="868" spans="1:4" s="1" customFormat="1" ht="12.75" customHeight="1" x14ac:dyDescent="0.2">
      <c r="A868" s="4" t="s">
        <v>805</v>
      </c>
      <c r="B868" s="4" t="str">
        <f>"0006881769"</f>
        <v>0006881769</v>
      </c>
      <c r="C868" s="5">
        <v>40784</v>
      </c>
      <c r="D868" s="4"/>
    </row>
    <row r="869" spans="1:4" s="1" customFormat="1" ht="12.75" customHeight="1" x14ac:dyDescent="0.2">
      <c r="A869" s="2" t="s">
        <v>806</v>
      </c>
      <c r="B869" s="2" t="str">
        <f>"000688021C"</f>
        <v>000688021C</v>
      </c>
      <c r="C869" s="3">
        <v>40911</v>
      </c>
      <c r="D869" s="3">
        <v>43165</v>
      </c>
    </row>
    <row r="870" spans="1:4" s="1" customFormat="1" ht="12.75" customHeight="1" x14ac:dyDescent="0.2">
      <c r="A870" s="4" t="s">
        <v>807</v>
      </c>
      <c r="B870" s="4" t="str">
        <f>"0000F8F9C4"</f>
        <v>0000F8F9C4</v>
      </c>
      <c r="C870" s="5">
        <v>37803</v>
      </c>
      <c r="D870" s="5">
        <v>40672</v>
      </c>
    </row>
    <row r="871" spans="1:4" s="1" customFormat="1" ht="12.75" customHeight="1" x14ac:dyDescent="0.2">
      <c r="A871" s="2" t="s">
        <v>808</v>
      </c>
      <c r="B871" s="2" t="str">
        <f>"0000F8EF87"</f>
        <v>0000F8EF87</v>
      </c>
      <c r="C871" s="3">
        <v>37803</v>
      </c>
      <c r="D871" s="3">
        <v>44033</v>
      </c>
    </row>
    <row r="872" spans="1:4" s="1" customFormat="1" ht="12.75" customHeight="1" x14ac:dyDescent="0.2">
      <c r="A872" s="4" t="s">
        <v>809</v>
      </c>
      <c r="B872" s="4" t="str">
        <f>"0000FBED8C"</f>
        <v>0000FBED8C</v>
      </c>
      <c r="C872" s="5">
        <v>38104</v>
      </c>
      <c r="D872" s="5">
        <v>38524</v>
      </c>
    </row>
    <row r="873" spans="1:4" s="1" customFormat="1" ht="12.75" customHeight="1" x14ac:dyDescent="0.2">
      <c r="A873" s="2" t="s">
        <v>810</v>
      </c>
      <c r="B873" s="2" t="str">
        <f>"0000F8FC27"</f>
        <v>0000F8FC27</v>
      </c>
      <c r="C873" s="3">
        <v>37803</v>
      </c>
      <c r="D873" s="2"/>
    </row>
    <row r="874" spans="1:4" s="1" customFormat="1" ht="12.75" customHeight="1" x14ac:dyDescent="0.2">
      <c r="A874" s="4" t="s">
        <v>811</v>
      </c>
      <c r="B874" s="4" t="str">
        <f>"0006871F3C"</f>
        <v>0006871F3C</v>
      </c>
      <c r="C874" s="5">
        <v>41345</v>
      </c>
      <c r="D874" s="5">
        <v>41905</v>
      </c>
    </row>
    <row r="875" spans="1:4" s="1" customFormat="1" ht="12.75" customHeight="1" x14ac:dyDescent="0.2">
      <c r="A875" s="2" t="s">
        <v>812</v>
      </c>
      <c r="B875" s="2" t="str">
        <f>"0000F8FDC1"</f>
        <v>0000F8FDC1</v>
      </c>
      <c r="C875" s="3">
        <v>37803</v>
      </c>
      <c r="D875" s="3">
        <v>41345</v>
      </c>
    </row>
    <row r="876" spans="1:4" s="1" customFormat="1" ht="12.75" customHeight="1" x14ac:dyDescent="0.2">
      <c r="A876" s="4" t="s">
        <v>813</v>
      </c>
      <c r="B876" s="4" t="str">
        <f>"0000FBEADA"</f>
        <v>0000FBEADA</v>
      </c>
      <c r="C876" s="5">
        <v>37803</v>
      </c>
      <c r="D876" s="4"/>
    </row>
    <row r="877" spans="1:4" s="1" customFormat="1" ht="12.75" customHeight="1" x14ac:dyDescent="0.2">
      <c r="A877" s="2" t="s">
        <v>814</v>
      </c>
      <c r="B877" s="2" t="str">
        <f>"0000FBECBA"</f>
        <v>0000FBECBA</v>
      </c>
      <c r="C877" s="3">
        <v>37803</v>
      </c>
      <c r="D877" s="2"/>
    </row>
    <row r="878" spans="1:4" s="1" customFormat="1" ht="12.75" customHeight="1" x14ac:dyDescent="0.2">
      <c r="A878" s="4" t="s">
        <v>815</v>
      </c>
      <c r="B878" s="4" t="str">
        <f>"0000F8F6EE"</f>
        <v>0000F8F6EE</v>
      </c>
      <c r="C878" s="5">
        <v>37803</v>
      </c>
      <c r="D878" s="4"/>
    </row>
    <row r="879" spans="1:4" s="1" customFormat="1" ht="12.75" customHeight="1" x14ac:dyDescent="0.2">
      <c r="A879" s="2" t="s">
        <v>816</v>
      </c>
      <c r="B879" s="2" t="str">
        <f>"0000FBF42D"</f>
        <v>0000FBF42D</v>
      </c>
      <c r="C879" s="3">
        <v>37803</v>
      </c>
      <c r="D879" s="3">
        <v>40686</v>
      </c>
    </row>
    <row r="880" spans="1:4" s="1" customFormat="1" ht="12.75" customHeight="1" x14ac:dyDescent="0.2">
      <c r="A880" s="4" t="s">
        <v>817</v>
      </c>
      <c r="B880" s="4" t="str">
        <f>"0006935024"</f>
        <v>0006935024</v>
      </c>
      <c r="C880" s="5">
        <v>42612</v>
      </c>
      <c r="D880" s="4"/>
    </row>
    <row r="881" spans="1:4" s="1" customFormat="1" ht="12.75" customHeight="1" x14ac:dyDescent="0.2">
      <c r="A881" s="2" t="s">
        <v>818</v>
      </c>
      <c r="B881" s="2" t="str">
        <f>"000033659B"</f>
        <v>000033659B</v>
      </c>
      <c r="C881" s="3">
        <v>41100</v>
      </c>
      <c r="D881" s="3">
        <v>41653</v>
      </c>
    </row>
    <row r="882" spans="1:4" s="1" customFormat="1" ht="12.75" customHeight="1" x14ac:dyDescent="0.2">
      <c r="A882" s="4" t="s">
        <v>819</v>
      </c>
      <c r="B882" s="4" t="str">
        <f>"0000FBFC0D"</f>
        <v>0000FBFC0D</v>
      </c>
      <c r="C882" s="5">
        <v>37803</v>
      </c>
      <c r="D882" s="5">
        <v>42508</v>
      </c>
    </row>
    <row r="883" spans="1:4" s="1" customFormat="1" ht="12.75" customHeight="1" x14ac:dyDescent="0.2">
      <c r="A883" s="2" t="s">
        <v>820</v>
      </c>
      <c r="B883" s="2" t="str">
        <f>"0000FBFE07"</f>
        <v>0000FBFE07</v>
      </c>
      <c r="C883" s="3">
        <v>37803</v>
      </c>
      <c r="D883" s="2"/>
    </row>
    <row r="884" spans="1:4" s="1" customFormat="1" ht="12.75" customHeight="1" x14ac:dyDescent="0.2">
      <c r="A884" s="4" t="s">
        <v>821</v>
      </c>
      <c r="B884" s="4" t="str">
        <f>"0000FBEF5E"</f>
        <v>0000FBEF5E</v>
      </c>
      <c r="C884" s="5">
        <v>37803</v>
      </c>
      <c r="D884" s="4"/>
    </row>
    <row r="885" spans="1:4" s="1" customFormat="1" ht="12.75" customHeight="1" x14ac:dyDescent="0.2">
      <c r="A885" s="2" t="s">
        <v>822</v>
      </c>
      <c r="B885" s="2" t="str">
        <f>"0000F8F368"</f>
        <v>0000F8F368</v>
      </c>
      <c r="C885" s="3">
        <v>37803</v>
      </c>
      <c r="D885" s="3">
        <v>40140</v>
      </c>
    </row>
    <row r="886" spans="1:4" s="1" customFormat="1" ht="12.75" customHeight="1" x14ac:dyDescent="0.2">
      <c r="A886" s="4" t="s">
        <v>823</v>
      </c>
      <c r="B886" s="4" t="str">
        <f>"0000F8F232"</f>
        <v>0000F8F232</v>
      </c>
      <c r="C886" s="5">
        <v>37803</v>
      </c>
      <c r="D886" s="4"/>
    </row>
    <row r="887" spans="1:4" s="1" customFormat="1" ht="12.75" customHeight="1" x14ac:dyDescent="0.2">
      <c r="A887" s="2" t="s">
        <v>824</v>
      </c>
      <c r="B887" s="2" t="str">
        <f>"0000F8FC63"</f>
        <v>0000F8FC63</v>
      </c>
      <c r="C887" s="3">
        <v>37803</v>
      </c>
      <c r="D887" s="3">
        <v>43662</v>
      </c>
    </row>
    <row r="888" spans="1:4" s="1" customFormat="1" ht="12.75" customHeight="1" x14ac:dyDescent="0.2">
      <c r="A888" s="4" t="s">
        <v>825</v>
      </c>
      <c r="B888" s="4" t="str">
        <f>"0000F8FEC9"</f>
        <v>0000F8FEC9</v>
      </c>
      <c r="C888" s="5">
        <v>37803</v>
      </c>
      <c r="D888" s="4"/>
    </row>
    <row r="889" spans="1:4" s="1" customFormat="1" ht="12.75" customHeight="1" x14ac:dyDescent="0.2">
      <c r="A889" s="2" t="s">
        <v>826</v>
      </c>
      <c r="B889" s="2" t="str">
        <f>"0000A05F9E"</f>
        <v>0000A05F9E</v>
      </c>
      <c r="C889" s="3">
        <v>41625</v>
      </c>
      <c r="D889" s="2"/>
    </row>
    <row r="890" spans="1:4" s="1" customFormat="1" ht="12.75" customHeight="1" x14ac:dyDescent="0.2">
      <c r="A890" s="4" t="s">
        <v>827</v>
      </c>
      <c r="B890" s="4" t="str">
        <f>"0001185F20"</f>
        <v>0001185F20</v>
      </c>
      <c r="C890" s="5">
        <v>37803</v>
      </c>
      <c r="D890" s="4"/>
    </row>
    <row r="891" spans="1:4" s="1" customFormat="1" ht="12.75" customHeight="1" x14ac:dyDescent="0.2">
      <c r="A891" s="2" t="s">
        <v>828</v>
      </c>
      <c r="B891" s="2" t="str">
        <f>"0000FBFE3B"</f>
        <v>0000FBFE3B</v>
      </c>
      <c r="C891" s="3">
        <v>37831</v>
      </c>
      <c r="D891" s="3">
        <v>41492</v>
      </c>
    </row>
    <row r="892" spans="1:4" s="1" customFormat="1" ht="12.75" customHeight="1" x14ac:dyDescent="0.2">
      <c r="A892" s="4" t="s">
        <v>829</v>
      </c>
      <c r="B892" s="4" t="str">
        <f>"0006882BF5"</f>
        <v>0006882BF5</v>
      </c>
      <c r="C892" s="5">
        <v>41492</v>
      </c>
      <c r="D892" s="4"/>
    </row>
    <row r="893" spans="1:4" s="1" customFormat="1" ht="12.75" customHeight="1" x14ac:dyDescent="0.2">
      <c r="A893" s="2" t="s">
        <v>830</v>
      </c>
      <c r="B893" s="2" t="str">
        <f>"000687E054"</f>
        <v>000687E054</v>
      </c>
      <c r="C893" s="3">
        <v>44957</v>
      </c>
      <c r="D893" s="2"/>
    </row>
    <row r="894" spans="1:4" s="1" customFormat="1" ht="12.75" customHeight="1" x14ac:dyDescent="0.2">
      <c r="A894" s="4" t="s">
        <v>831</v>
      </c>
      <c r="B894" s="4" t="str">
        <f>"0000FBF622"</f>
        <v>0000FBF622</v>
      </c>
      <c r="C894" s="5">
        <v>37803</v>
      </c>
      <c r="D894" s="5">
        <v>38265</v>
      </c>
    </row>
    <row r="895" spans="1:4" s="1" customFormat="1" ht="12.75" customHeight="1" x14ac:dyDescent="0.2">
      <c r="A895" s="2" t="s">
        <v>831</v>
      </c>
      <c r="B895" s="2" t="str">
        <f>"0000FBF5FD"</f>
        <v>0000FBF5FD</v>
      </c>
      <c r="C895" s="3">
        <v>38405</v>
      </c>
      <c r="D895" s="3">
        <v>40525</v>
      </c>
    </row>
    <row r="896" spans="1:4" s="1" customFormat="1" ht="12.75" customHeight="1" x14ac:dyDescent="0.2">
      <c r="A896" s="4" t="s">
        <v>832</v>
      </c>
      <c r="B896" s="4" t="str">
        <f>"0000F8F8C4"</f>
        <v>0000F8F8C4</v>
      </c>
      <c r="C896" s="5">
        <v>37803</v>
      </c>
      <c r="D896" s="5">
        <v>42759</v>
      </c>
    </row>
    <row r="897" spans="1:4" s="1" customFormat="1" ht="12.75" customHeight="1" x14ac:dyDescent="0.2">
      <c r="A897" s="2" t="s">
        <v>833</v>
      </c>
      <c r="B897" s="2" t="str">
        <f>"0000FBF404"</f>
        <v>0000FBF404</v>
      </c>
      <c r="C897" s="3">
        <v>43585</v>
      </c>
      <c r="D897" s="2"/>
    </row>
    <row r="898" spans="1:4" s="1" customFormat="1" ht="12.75" customHeight="1" x14ac:dyDescent="0.2">
      <c r="A898" s="4" t="s">
        <v>834</v>
      </c>
      <c r="B898" s="4" t="str">
        <f>"000687F561"</f>
        <v>000687F561</v>
      </c>
      <c r="C898" s="5">
        <v>43137</v>
      </c>
      <c r="D898" s="4"/>
    </row>
    <row r="899" spans="1:4" s="1" customFormat="1" ht="12.75" customHeight="1" x14ac:dyDescent="0.2">
      <c r="A899" s="2" t="s">
        <v>835</v>
      </c>
      <c r="B899" s="2" t="str">
        <f>"0000F8E96D"</f>
        <v>0000F8E96D</v>
      </c>
      <c r="C899" s="3">
        <v>37803</v>
      </c>
      <c r="D899" s="3">
        <v>40623</v>
      </c>
    </row>
    <row r="900" spans="1:4" s="1" customFormat="1" ht="12.75" customHeight="1" x14ac:dyDescent="0.2">
      <c r="A900" s="4" t="s">
        <v>836</v>
      </c>
      <c r="B900" s="4" t="str">
        <f>"00068826A8"</f>
        <v>00068826A8</v>
      </c>
      <c r="C900" s="5">
        <v>41513</v>
      </c>
      <c r="D900" s="5">
        <v>43417</v>
      </c>
    </row>
    <row r="901" spans="1:4" s="1" customFormat="1" ht="12.75" customHeight="1" x14ac:dyDescent="0.2">
      <c r="A901" s="2" t="s">
        <v>837</v>
      </c>
      <c r="B901" s="2" t="str">
        <f>"0000F8E9C7"</f>
        <v>0000F8E9C7</v>
      </c>
      <c r="C901" s="3">
        <v>37803</v>
      </c>
      <c r="D901" s="3">
        <v>38188</v>
      </c>
    </row>
    <row r="902" spans="1:4" s="1" customFormat="1" ht="12.75" customHeight="1" x14ac:dyDescent="0.2">
      <c r="A902" s="4" t="s">
        <v>838</v>
      </c>
      <c r="B902" s="4" t="str">
        <f>"0006935920"</f>
        <v>0006935920</v>
      </c>
      <c r="C902" s="5">
        <v>40861</v>
      </c>
      <c r="D902" s="4"/>
    </row>
    <row r="903" spans="1:4" s="1" customFormat="1" ht="12.75" customHeight="1" x14ac:dyDescent="0.2">
      <c r="A903" s="2" t="s">
        <v>839</v>
      </c>
      <c r="B903" s="2" t="str">
        <f>"0006881FB1"</f>
        <v>0006881FB1</v>
      </c>
      <c r="C903" s="3">
        <v>42619</v>
      </c>
      <c r="D903" s="3">
        <v>43354</v>
      </c>
    </row>
    <row r="904" spans="1:4" s="1" customFormat="1" ht="12.75" customHeight="1" x14ac:dyDescent="0.2">
      <c r="A904" s="4" t="s">
        <v>840</v>
      </c>
      <c r="B904" s="4" t="str">
        <f>"0000F8E972"</f>
        <v>0000F8E972</v>
      </c>
      <c r="C904" s="5">
        <v>37803</v>
      </c>
      <c r="D904" s="4"/>
    </row>
    <row r="905" spans="1:4" s="1" customFormat="1" ht="12.75" customHeight="1" x14ac:dyDescent="0.2">
      <c r="A905" s="2" t="s">
        <v>841</v>
      </c>
      <c r="B905" s="2" t="str">
        <f>"0000F8F790"</f>
        <v>0000F8F790</v>
      </c>
      <c r="C905" s="3">
        <v>37803</v>
      </c>
      <c r="D905" s="2"/>
    </row>
    <row r="906" spans="1:4" s="1" customFormat="1" ht="12.75" customHeight="1" x14ac:dyDescent="0.2">
      <c r="A906" s="4" t="s">
        <v>842</v>
      </c>
      <c r="B906" s="4" t="str">
        <f>"0001186DF2"</f>
        <v>0001186DF2</v>
      </c>
      <c r="C906" s="5">
        <v>37803</v>
      </c>
      <c r="D906" s="5">
        <v>38195</v>
      </c>
    </row>
    <row r="907" spans="1:4" s="1" customFormat="1" ht="12.75" customHeight="1" x14ac:dyDescent="0.2">
      <c r="A907" s="2" t="s">
        <v>843</v>
      </c>
      <c r="B907" s="2" t="str">
        <f>"000687EAFE"</f>
        <v>000687EAFE</v>
      </c>
      <c r="C907" s="3">
        <v>41380</v>
      </c>
      <c r="D907" s="2"/>
    </row>
    <row r="908" spans="1:4" s="1" customFormat="1" ht="12.75" customHeight="1" x14ac:dyDescent="0.2">
      <c r="A908" s="4" t="s">
        <v>844</v>
      </c>
      <c r="B908" s="4" t="str">
        <f>"0006936096"</f>
        <v>0006936096</v>
      </c>
      <c r="C908" s="5">
        <v>44271</v>
      </c>
      <c r="D908" s="4"/>
    </row>
    <row r="909" spans="1:4" s="1" customFormat="1" ht="12.75" customHeight="1" x14ac:dyDescent="0.2">
      <c r="A909" s="2" t="s">
        <v>845</v>
      </c>
      <c r="B909" s="2" t="str">
        <f>"0000F8EB9A"</f>
        <v>0000F8EB9A</v>
      </c>
      <c r="C909" s="3">
        <v>37803</v>
      </c>
      <c r="D909" s="3">
        <v>38392</v>
      </c>
    </row>
    <row r="910" spans="1:4" s="1" customFormat="1" ht="12.75" customHeight="1" x14ac:dyDescent="0.2">
      <c r="A910" s="4" t="s">
        <v>846</v>
      </c>
      <c r="B910" s="4" t="str">
        <f>"0000F8F5C8"</f>
        <v>0000F8F5C8</v>
      </c>
      <c r="C910" s="5">
        <v>37803</v>
      </c>
      <c r="D910" s="4"/>
    </row>
    <row r="911" spans="1:4" s="1" customFormat="1" ht="12.75" customHeight="1" x14ac:dyDescent="0.2">
      <c r="A911" s="2" t="s">
        <v>847</v>
      </c>
      <c r="B911" s="2" t="str">
        <f>"0000FBEF4E"</f>
        <v>0000FBEF4E</v>
      </c>
      <c r="C911" s="3">
        <v>37818</v>
      </c>
      <c r="D911" s="3">
        <v>37894</v>
      </c>
    </row>
    <row r="912" spans="1:4" s="1" customFormat="1" ht="12.75" customHeight="1" x14ac:dyDescent="0.2">
      <c r="A912" s="4" t="s">
        <v>848</v>
      </c>
      <c r="B912" s="4" t="str">
        <f>"0000F8FEE9"</f>
        <v>0000F8FEE9</v>
      </c>
      <c r="C912" s="5">
        <v>38713</v>
      </c>
      <c r="D912" s="4"/>
    </row>
    <row r="913" spans="1:4" s="1" customFormat="1" ht="12.75" customHeight="1" x14ac:dyDescent="0.2">
      <c r="A913" s="2" t="s">
        <v>849</v>
      </c>
      <c r="B913" s="2" t="str">
        <f>"0000FB6BDB"</f>
        <v>0000FB6BDB</v>
      </c>
      <c r="C913" s="3">
        <v>37803</v>
      </c>
      <c r="D913" s="2"/>
    </row>
    <row r="914" spans="1:4" s="1" customFormat="1" ht="12.75" customHeight="1" x14ac:dyDescent="0.2">
      <c r="A914" s="4" t="s">
        <v>850</v>
      </c>
      <c r="B914" s="4" t="str">
        <f>"0000FBF3CE"</f>
        <v>0000FBF3CE</v>
      </c>
      <c r="C914" s="5">
        <v>42459</v>
      </c>
      <c r="D914" s="5">
        <v>43186</v>
      </c>
    </row>
    <row r="915" spans="1:4" s="1" customFormat="1" ht="12.75" customHeight="1" x14ac:dyDescent="0.2">
      <c r="A915" s="2" t="s">
        <v>851</v>
      </c>
      <c r="B915" s="2" t="str">
        <f>"0000F8F6CC"</f>
        <v>0000F8F6CC</v>
      </c>
      <c r="C915" s="3">
        <v>37803</v>
      </c>
      <c r="D915" s="3">
        <v>39286</v>
      </c>
    </row>
    <row r="916" spans="1:4" s="1" customFormat="1" ht="12.75" customHeight="1" x14ac:dyDescent="0.2">
      <c r="A916" s="4" t="s">
        <v>851</v>
      </c>
      <c r="B916" s="4" t="str">
        <f>"0000A54A3F"</f>
        <v>0000A54A3F</v>
      </c>
      <c r="C916" s="5">
        <v>39287</v>
      </c>
      <c r="D916" s="4"/>
    </row>
    <row r="917" spans="1:4" s="1" customFormat="1" ht="12.75" customHeight="1" x14ac:dyDescent="0.2">
      <c r="A917" s="2" t="s">
        <v>852</v>
      </c>
      <c r="B917" s="2" t="str">
        <f>"0000FBFBF8"</f>
        <v>0000FBFBF8</v>
      </c>
      <c r="C917" s="3">
        <v>37812</v>
      </c>
      <c r="D917" s="3">
        <v>41499</v>
      </c>
    </row>
    <row r="918" spans="1:4" s="1" customFormat="1" ht="12.75" customHeight="1" x14ac:dyDescent="0.2">
      <c r="A918" s="4" t="s">
        <v>853</v>
      </c>
      <c r="B918" s="4" t="str">
        <f>"0000FBE7C6"</f>
        <v>0000FBE7C6</v>
      </c>
      <c r="C918" s="5">
        <v>44971</v>
      </c>
      <c r="D918" s="4"/>
    </row>
    <row r="919" spans="1:4" s="1" customFormat="1" ht="12.75" customHeight="1" x14ac:dyDescent="0.2">
      <c r="A919" s="2" t="s">
        <v>854</v>
      </c>
      <c r="B919" s="2" t="str">
        <f>"0000F8F9F7"</f>
        <v>0000F8F9F7</v>
      </c>
      <c r="C919" s="3">
        <v>40413</v>
      </c>
      <c r="D919" s="3">
        <v>40504</v>
      </c>
    </row>
    <row r="920" spans="1:4" s="1" customFormat="1" ht="12.75" customHeight="1" x14ac:dyDescent="0.2">
      <c r="A920" s="4" t="s">
        <v>855</v>
      </c>
      <c r="B920" s="4" t="str">
        <f>"0000FBEB92"</f>
        <v>0000FBEB92</v>
      </c>
      <c r="C920" s="5">
        <v>37803</v>
      </c>
      <c r="D920" s="4"/>
    </row>
    <row r="921" spans="1:4" s="1" customFormat="1" ht="12.75" customHeight="1" x14ac:dyDescent="0.2">
      <c r="A921" s="2" t="s">
        <v>856</v>
      </c>
      <c r="B921" s="2" t="str">
        <f>"0000FBED62"</f>
        <v>0000FBED62</v>
      </c>
      <c r="C921" s="3">
        <v>37803</v>
      </c>
      <c r="D921" s="3">
        <v>38726</v>
      </c>
    </row>
    <row r="922" spans="1:4" s="1" customFormat="1" ht="12.75" customHeight="1" x14ac:dyDescent="0.2">
      <c r="A922" s="4" t="s">
        <v>857</v>
      </c>
      <c r="B922" s="4" t="str">
        <f>"000030EBB1"</f>
        <v>000030EBB1</v>
      </c>
      <c r="C922" s="5">
        <v>43200</v>
      </c>
      <c r="D922" s="4"/>
    </row>
    <row r="923" spans="1:4" s="1" customFormat="1" ht="12.75" customHeight="1" x14ac:dyDescent="0.2">
      <c r="A923" s="2" t="s">
        <v>858</v>
      </c>
      <c r="B923" s="2" t="str">
        <f>"0000F8EDA1"</f>
        <v>0000F8EDA1</v>
      </c>
      <c r="C923" s="3">
        <v>37803</v>
      </c>
      <c r="D923" s="3">
        <v>41114</v>
      </c>
    </row>
    <row r="924" spans="1:4" s="1" customFormat="1" ht="12.75" customHeight="1" x14ac:dyDescent="0.2">
      <c r="A924" s="4" t="s">
        <v>859</v>
      </c>
      <c r="B924" s="4" t="str">
        <f>"0006881A12"</f>
        <v>0006881A12</v>
      </c>
      <c r="C924" s="5">
        <v>38971</v>
      </c>
      <c r="D924" s="5">
        <v>41541</v>
      </c>
    </row>
    <row r="925" spans="1:4" s="1" customFormat="1" ht="12.75" customHeight="1" x14ac:dyDescent="0.2">
      <c r="A925" s="2" t="s">
        <v>860</v>
      </c>
      <c r="B925" s="2" t="str">
        <f>"00068834A1"</f>
        <v>00068834A1</v>
      </c>
      <c r="C925" s="3">
        <v>39881</v>
      </c>
      <c r="D925" s="3">
        <v>40490</v>
      </c>
    </row>
    <row r="926" spans="1:4" s="1" customFormat="1" ht="12.75" customHeight="1" x14ac:dyDescent="0.2">
      <c r="A926" s="4" t="s">
        <v>861</v>
      </c>
      <c r="B926" s="4" t="str">
        <f>"0000F8F979"</f>
        <v>0000F8F979</v>
      </c>
      <c r="C926" s="5">
        <v>38034</v>
      </c>
      <c r="D926" s="5">
        <v>38042</v>
      </c>
    </row>
    <row r="927" spans="1:4" s="1" customFormat="1" ht="12.75" customHeight="1" x14ac:dyDescent="0.2">
      <c r="A927" s="2" t="s">
        <v>862</v>
      </c>
      <c r="B927" s="2" t="str">
        <f>"000687FC6C"</f>
        <v>000687FC6C</v>
      </c>
      <c r="C927" s="3">
        <v>43445</v>
      </c>
      <c r="D927" s="2"/>
    </row>
    <row r="928" spans="1:4" s="1" customFormat="1" ht="12.75" customHeight="1" x14ac:dyDescent="0.2">
      <c r="A928" s="4" t="s">
        <v>863</v>
      </c>
      <c r="B928" s="4" t="str">
        <f>"0000FBEB32"</f>
        <v>0000FBEB32</v>
      </c>
      <c r="C928" s="5">
        <v>43340</v>
      </c>
      <c r="D928" s="5">
        <v>44383</v>
      </c>
    </row>
    <row r="929" spans="1:4" s="1" customFormat="1" ht="12.75" customHeight="1" x14ac:dyDescent="0.2">
      <c r="A929" s="2" t="s">
        <v>864</v>
      </c>
      <c r="B929" s="2" t="str">
        <f>"000687F3D0"</f>
        <v>000687F3D0</v>
      </c>
      <c r="C929" s="3">
        <v>43340</v>
      </c>
      <c r="D929" s="3">
        <v>43936</v>
      </c>
    </row>
    <row r="930" spans="1:4" s="1" customFormat="1" ht="12.75" customHeight="1" x14ac:dyDescent="0.2">
      <c r="A930" s="4" t="s">
        <v>865</v>
      </c>
      <c r="B930" s="4" t="str">
        <f>"0000FBFD09"</f>
        <v>0000FBFD09</v>
      </c>
      <c r="C930" s="5">
        <v>42787</v>
      </c>
      <c r="D930" s="4"/>
    </row>
    <row r="931" spans="1:4" s="1" customFormat="1" ht="12.75" customHeight="1" x14ac:dyDescent="0.2">
      <c r="A931" s="2" t="s">
        <v>866</v>
      </c>
      <c r="B931" s="2" t="str">
        <f>"0000FBF2E1"</f>
        <v>0000FBF2E1</v>
      </c>
      <c r="C931" s="3">
        <v>37803</v>
      </c>
      <c r="D931" s="3">
        <v>38558</v>
      </c>
    </row>
    <row r="932" spans="1:4" s="1" customFormat="1" ht="12.75" customHeight="1" x14ac:dyDescent="0.2">
      <c r="A932" s="4" t="s">
        <v>866</v>
      </c>
      <c r="B932" s="4" t="str">
        <f>"00008B2E27"</f>
        <v>00008B2E27</v>
      </c>
      <c r="C932" s="5">
        <v>39510</v>
      </c>
      <c r="D932" s="4"/>
    </row>
    <row r="933" spans="1:4" s="1" customFormat="1" ht="12.75" customHeight="1" x14ac:dyDescent="0.2">
      <c r="A933" s="2" t="s">
        <v>866</v>
      </c>
      <c r="B933" s="2" t="str">
        <f>"00007297D4"</f>
        <v>00007297D4</v>
      </c>
      <c r="C933" s="3">
        <v>38559</v>
      </c>
      <c r="D933" s="3">
        <v>38685</v>
      </c>
    </row>
    <row r="934" spans="1:4" s="1" customFormat="1" ht="12.75" customHeight="1" x14ac:dyDescent="0.2">
      <c r="A934" s="4" t="s">
        <v>867</v>
      </c>
      <c r="B934" s="4" t="str">
        <f>"0000B5D45A"</f>
        <v>0000B5D45A</v>
      </c>
      <c r="C934" s="5">
        <v>39510</v>
      </c>
      <c r="D934" s="4"/>
    </row>
    <row r="935" spans="1:4" s="1" customFormat="1" ht="12.75" customHeight="1" x14ac:dyDescent="0.2">
      <c r="A935" s="2" t="s">
        <v>868</v>
      </c>
      <c r="B935" s="2" t="str">
        <f>"00068831B9"</f>
        <v>00068831B9</v>
      </c>
      <c r="C935" s="3">
        <v>41471</v>
      </c>
      <c r="D935" s="3">
        <v>42598</v>
      </c>
    </row>
    <row r="936" spans="1:4" s="1" customFormat="1" ht="12.75" customHeight="1" x14ac:dyDescent="0.2">
      <c r="A936" s="4" t="s">
        <v>869</v>
      </c>
      <c r="B936" s="4" t="str">
        <f>"0000F8E9F4"</f>
        <v>0000F8E9F4</v>
      </c>
      <c r="C936" s="5">
        <v>37803</v>
      </c>
      <c r="D936" s="4"/>
    </row>
    <row r="937" spans="1:4" s="1" customFormat="1" ht="12.75" customHeight="1" x14ac:dyDescent="0.2">
      <c r="A937" s="2" t="s">
        <v>870</v>
      </c>
      <c r="B937" s="2" t="str">
        <f>"0000B570B9"</f>
        <v>0000B570B9</v>
      </c>
      <c r="C937" s="3">
        <v>39545</v>
      </c>
      <c r="D937" s="3">
        <v>39636</v>
      </c>
    </row>
    <row r="938" spans="1:4" s="1" customFormat="1" ht="12.75" customHeight="1" x14ac:dyDescent="0.2">
      <c r="A938" s="4" t="s">
        <v>871</v>
      </c>
      <c r="B938" s="4" t="str">
        <f>"0000F8FBA3"</f>
        <v>0000F8FBA3</v>
      </c>
      <c r="C938" s="5">
        <v>43130</v>
      </c>
      <c r="D938" s="4"/>
    </row>
    <row r="939" spans="1:4" s="1" customFormat="1" ht="12.75" customHeight="1" x14ac:dyDescent="0.2">
      <c r="A939" s="2" t="s">
        <v>872</v>
      </c>
      <c r="B939" s="2" t="str">
        <f>"000687F8C8"</f>
        <v>000687F8C8</v>
      </c>
      <c r="C939" s="3">
        <v>39699</v>
      </c>
      <c r="D939" s="3">
        <v>39797</v>
      </c>
    </row>
    <row r="940" spans="1:4" s="1" customFormat="1" ht="12.75" customHeight="1" x14ac:dyDescent="0.2">
      <c r="A940" s="4" t="s">
        <v>873</v>
      </c>
      <c r="B940" s="4" t="str">
        <f>"0000F8F49D"</f>
        <v>0000F8F49D</v>
      </c>
      <c r="C940" s="5">
        <v>37803</v>
      </c>
      <c r="D940" s="5">
        <v>44873</v>
      </c>
    </row>
    <row r="941" spans="1:4" s="1" customFormat="1" ht="12.75" customHeight="1" x14ac:dyDescent="0.2">
      <c r="A941" s="2" t="s">
        <v>873</v>
      </c>
      <c r="B941" s="2" t="str">
        <f>"0000F8F49D"</f>
        <v>0000F8F49D</v>
      </c>
      <c r="C941" s="3">
        <v>37803</v>
      </c>
      <c r="D941" s="3">
        <v>44873</v>
      </c>
    </row>
    <row r="942" spans="1:4" s="1" customFormat="1" ht="12.75" customHeight="1" x14ac:dyDescent="0.2">
      <c r="A942" s="4" t="s">
        <v>874</v>
      </c>
      <c r="B942" s="4" t="str">
        <f>"0000FBE9E4"</f>
        <v>0000FBE9E4</v>
      </c>
      <c r="C942" s="5">
        <v>37803</v>
      </c>
      <c r="D942" s="4"/>
    </row>
    <row r="943" spans="1:4" s="1" customFormat="1" ht="12.75" customHeight="1" x14ac:dyDescent="0.2">
      <c r="A943" s="2" t="s">
        <v>875</v>
      </c>
      <c r="B943" s="2" t="str">
        <f>"0006882218"</f>
        <v>0006882218</v>
      </c>
      <c r="C943" s="3">
        <v>42759</v>
      </c>
      <c r="D943" s="3">
        <v>43130</v>
      </c>
    </row>
    <row r="944" spans="1:4" s="1" customFormat="1" ht="12.75" customHeight="1" x14ac:dyDescent="0.2">
      <c r="A944" s="4" t="s">
        <v>876</v>
      </c>
      <c r="B944" s="4" t="str">
        <f>"0000946E82"</f>
        <v>0000946E82</v>
      </c>
      <c r="C944" s="5">
        <v>39581</v>
      </c>
      <c r="D944" s="5">
        <v>40497</v>
      </c>
    </row>
    <row r="945" spans="1:4" s="1" customFormat="1" ht="12.75" customHeight="1" x14ac:dyDescent="0.2">
      <c r="A945" s="2" t="s">
        <v>877</v>
      </c>
      <c r="B945" s="2" t="str">
        <f>"0000FBF139"</f>
        <v>0000FBF139</v>
      </c>
      <c r="C945" s="3">
        <v>37873</v>
      </c>
      <c r="D945" s="3">
        <v>41961</v>
      </c>
    </row>
    <row r="946" spans="1:4" s="1" customFormat="1" ht="12.75" customHeight="1" x14ac:dyDescent="0.2">
      <c r="A946" s="4" t="s">
        <v>878</v>
      </c>
      <c r="B946" s="4" t="str">
        <f>"0000FBEB2B"</f>
        <v>0000FBEB2B</v>
      </c>
      <c r="C946" s="5">
        <v>43704</v>
      </c>
      <c r="D946" s="5">
        <v>44257</v>
      </c>
    </row>
    <row r="947" spans="1:4" s="1" customFormat="1" ht="12.75" customHeight="1" x14ac:dyDescent="0.2">
      <c r="A947" s="2" t="s">
        <v>879</v>
      </c>
      <c r="B947" s="2" t="str">
        <f>"0000F8F12B"</f>
        <v>0000F8F12B</v>
      </c>
      <c r="C947" s="3">
        <v>37803</v>
      </c>
      <c r="D947" s="3">
        <v>40063</v>
      </c>
    </row>
    <row r="948" spans="1:4" s="1" customFormat="1" ht="12.75" customHeight="1" x14ac:dyDescent="0.2">
      <c r="A948" s="4" t="s">
        <v>880</v>
      </c>
      <c r="B948" s="4" t="str">
        <f>"0000FBE7C6"</f>
        <v>0000FBE7C6</v>
      </c>
      <c r="C948" s="5">
        <v>37803</v>
      </c>
      <c r="D948" s="5">
        <v>44376</v>
      </c>
    </row>
    <row r="949" spans="1:4" s="1" customFormat="1" ht="12.75" customHeight="1" x14ac:dyDescent="0.2">
      <c r="A949" s="2" t="s">
        <v>881</v>
      </c>
      <c r="B949" s="2" t="str">
        <f>"00008B4ED3"</f>
        <v>00008B4ED3</v>
      </c>
      <c r="C949" s="3">
        <v>44215</v>
      </c>
      <c r="D949" s="2"/>
    </row>
    <row r="950" spans="1:4" s="1" customFormat="1" ht="12.75" customHeight="1" x14ac:dyDescent="0.2">
      <c r="A950" s="4" t="s">
        <v>882</v>
      </c>
      <c r="B950" s="4" t="str">
        <f>"0000FBF2A2"</f>
        <v>0000FBF2A2</v>
      </c>
      <c r="C950" s="5">
        <v>38426</v>
      </c>
      <c r="D950" s="5">
        <v>40042</v>
      </c>
    </row>
    <row r="951" spans="1:4" s="1" customFormat="1" ht="12.75" customHeight="1" x14ac:dyDescent="0.2">
      <c r="A951" s="2" t="s">
        <v>883</v>
      </c>
      <c r="B951" s="2" t="str">
        <f>"0006881508"</f>
        <v>0006881508</v>
      </c>
      <c r="C951" s="3">
        <v>40567</v>
      </c>
      <c r="D951" s="2"/>
    </row>
    <row r="952" spans="1:4" s="1" customFormat="1" ht="12.75" customHeight="1" x14ac:dyDescent="0.2">
      <c r="A952" s="4" t="s">
        <v>884</v>
      </c>
      <c r="B952" s="4" t="str">
        <f>"0000F8EE92"</f>
        <v>0000F8EE92</v>
      </c>
      <c r="C952" s="5">
        <v>37803</v>
      </c>
      <c r="D952" s="5">
        <v>40567</v>
      </c>
    </row>
    <row r="953" spans="1:4" s="1" customFormat="1" ht="12.75" customHeight="1" x14ac:dyDescent="0.2">
      <c r="A953" s="2" t="s">
        <v>885</v>
      </c>
      <c r="B953" s="2" t="str">
        <f>"0006883C3F"</f>
        <v>0006883C3F</v>
      </c>
      <c r="C953" s="3">
        <v>39797</v>
      </c>
      <c r="D953" s="3">
        <v>44712</v>
      </c>
    </row>
    <row r="954" spans="1:4" s="1" customFormat="1" ht="12.75" customHeight="1" x14ac:dyDescent="0.2">
      <c r="A954" s="4" t="s">
        <v>886</v>
      </c>
      <c r="B954" s="4" t="str">
        <f>"0001969064"</f>
        <v>0001969064</v>
      </c>
      <c r="C954" s="5">
        <v>37803</v>
      </c>
      <c r="D954" s="5">
        <v>44446</v>
      </c>
    </row>
    <row r="955" spans="1:4" s="1" customFormat="1" ht="12.75" customHeight="1" x14ac:dyDescent="0.2">
      <c r="A955" s="2" t="s">
        <v>887</v>
      </c>
      <c r="B955" s="2" t="str">
        <f>"0000F8F0E8"</f>
        <v>0000F8F0E8</v>
      </c>
      <c r="C955" s="3">
        <v>37803</v>
      </c>
      <c r="D955" s="3">
        <v>39902</v>
      </c>
    </row>
    <row r="956" spans="1:4" s="1" customFormat="1" ht="12.75" customHeight="1" x14ac:dyDescent="0.2">
      <c r="A956" s="4" t="s">
        <v>888</v>
      </c>
      <c r="B956" s="4" t="str">
        <f>"0000F8E918"</f>
        <v>0000F8E918</v>
      </c>
      <c r="C956" s="5">
        <v>37803</v>
      </c>
      <c r="D956" s="5">
        <v>44418</v>
      </c>
    </row>
    <row r="957" spans="1:4" s="1" customFormat="1" ht="12.75" customHeight="1" x14ac:dyDescent="0.2">
      <c r="A957" s="2" t="s">
        <v>889</v>
      </c>
      <c r="B957" s="2" t="str">
        <f>"00080D7814"</f>
        <v>00080D7814</v>
      </c>
      <c r="C957" s="3">
        <v>44691</v>
      </c>
      <c r="D957" s="3">
        <v>44894</v>
      </c>
    </row>
    <row r="958" spans="1:4" s="1" customFormat="1" ht="12.75" customHeight="1" x14ac:dyDescent="0.2">
      <c r="A958" s="4" t="s">
        <v>890</v>
      </c>
      <c r="B958" s="4" t="str">
        <f>"0000FBEFB3"</f>
        <v>0000FBEFB3</v>
      </c>
      <c r="C958" s="5">
        <v>37803</v>
      </c>
      <c r="D958" s="5">
        <v>43494</v>
      </c>
    </row>
    <row r="959" spans="1:4" s="1" customFormat="1" ht="12.75" customHeight="1" x14ac:dyDescent="0.2">
      <c r="A959" s="2" t="s">
        <v>891</v>
      </c>
      <c r="B959" s="2" t="str">
        <f>"0000540274"</f>
        <v>0000540274</v>
      </c>
      <c r="C959" s="3">
        <v>40217</v>
      </c>
      <c r="D959" s="2"/>
    </row>
    <row r="960" spans="1:4" s="1" customFormat="1" ht="12.75" customHeight="1" x14ac:dyDescent="0.2">
      <c r="A960" s="4" t="s">
        <v>892</v>
      </c>
      <c r="B960" s="4" t="str">
        <f>"0000546654"</f>
        <v>0000546654</v>
      </c>
      <c r="C960" s="5">
        <v>39755</v>
      </c>
      <c r="D960" s="4"/>
    </row>
    <row r="961" spans="1:4" s="1" customFormat="1" ht="12.75" customHeight="1" x14ac:dyDescent="0.2">
      <c r="A961" s="2" t="s">
        <v>893</v>
      </c>
      <c r="B961" s="2" t="str">
        <f>"0001968DBD"</f>
        <v>0001968DBD</v>
      </c>
      <c r="C961" s="3">
        <v>38034</v>
      </c>
      <c r="D961" s="3">
        <v>43347</v>
      </c>
    </row>
    <row r="962" spans="1:4" s="1" customFormat="1" ht="12.75" customHeight="1" x14ac:dyDescent="0.2">
      <c r="A962" s="4" t="s">
        <v>894</v>
      </c>
      <c r="B962" s="4" t="str">
        <f>"0000E8358E"</f>
        <v>0000E8358E</v>
      </c>
      <c r="C962" s="5">
        <v>43347</v>
      </c>
      <c r="D962" s="5">
        <v>44740</v>
      </c>
    </row>
    <row r="963" spans="1:4" s="1" customFormat="1" ht="12.75" customHeight="1" x14ac:dyDescent="0.2">
      <c r="A963" s="2" t="s">
        <v>895</v>
      </c>
      <c r="B963" s="2" t="str">
        <f>"0000FBF321"</f>
        <v>0000FBF321</v>
      </c>
      <c r="C963" s="3">
        <v>37803</v>
      </c>
      <c r="D963" s="3">
        <v>40504</v>
      </c>
    </row>
    <row r="964" spans="1:4" s="1" customFormat="1" ht="12.75" customHeight="1" x14ac:dyDescent="0.2">
      <c r="A964" s="4" t="s">
        <v>896</v>
      </c>
      <c r="B964" s="4" t="str">
        <f>"0000F8FAD0"</f>
        <v>0000F8FAD0</v>
      </c>
      <c r="C964" s="5">
        <v>37803</v>
      </c>
      <c r="D964" s="5">
        <v>43844</v>
      </c>
    </row>
    <row r="965" spans="1:4" s="1" customFormat="1" ht="12.75" customHeight="1" x14ac:dyDescent="0.2">
      <c r="A965" s="2" t="s">
        <v>897</v>
      </c>
      <c r="B965" s="2" t="str">
        <f>"0000FBFAC2"</f>
        <v>0000FBFAC2</v>
      </c>
      <c r="C965" s="3">
        <v>38545</v>
      </c>
      <c r="D965" s="3">
        <v>42654</v>
      </c>
    </row>
    <row r="966" spans="1:4" s="1" customFormat="1" ht="12.75" customHeight="1" x14ac:dyDescent="0.2">
      <c r="A966" s="4" t="s">
        <v>898</v>
      </c>
      <c r="B966" s="4" t="str">
        <f>"0000F8F9FF"</f>
        <v>0000F8F9FF</v>
      </c>
      <c r="C966" s="5">
        <v>37803</v>
      </c>
      <c r="D966" s="5">
        <v>38545</v>
      </c>
    </row>
    <row r="967" spans="1:4" s="1" customFormat="1" ht="12.75" customHeight="1" x14ac:dyDescent="0.2">
      <c r="A967" s="2" t="s">
        <v>899</v>
      </c>
      <c r="B967" s="2" t="str">
        <f>"0000F8F187"</f>
        <v>0000F8F187</v>
      </c>
      <c r="C967" s="3">
        <v>37803</v>
      </c>
      <c r="D967" s="3">
        <v>37894</v>
      </c>
    </row>
    <row r="968" spans="1:4" s="1" customFormat="1" ht="12.75" customHeight="1" x14ac:dyDescent="0.2">
      <c r="A968" s="4" t="s">
        <v>900</v>
      </c>
      <c r="B968" s="4" t="str">
        <f>"0000F8EFD9"</f>
        <v>0000F8EFD9</v>
      </c>
      <c r="C968" s="5">
        <v>37803</v>
      </c>
      <c r="D968" s="5">
        <v>44656</v>
      </c>
    </row>
    <row r="969" spans="1:4" s="1" customFormat="1" ht="12.75" customHeight="1" x14ac:dyDescent="0.2">
      <c r="A969" s="2" t="s">
        <v>901</v>
      </c>
      <c r="B969" s="2" t="str">
        <f>"0000FBF09E"</f>
        <v>0000FBF09E</v>
      </c>
      <c r="C969" s="3">
        <v>42738</v>
      </c>
      <c r="D969" s="3">
        <v>43655</v>
      </c>
    </row>
    <row r="970" spans="1:4" s="1" customFormat="1" ht="12.75" customHeight="1" x14ac:dyDescent="0.2">
      <c r="A970" s="4" t="s">
        <v>902</v>
      </c>
      <c r="B970" s="4" t="str">
        <f>"000687DEC7"</f>
        <v>000687DEC7</v>
      </c>
      <c r="C970" s="5">
        <v>44187</v>
      </c>
      <c r="D970" s="4"/>
    </row>
    <row r="971" spans="1:4" s="1" customFormat="1" ht="12.75" customHeight="1" x14ac:dyDescent="0.2">
      <c r="A971" s="2" t="s">
        <v>903</v>
      </c>
      <c r="B971" s="2" t="str">
        <f>"0000F8F8AD"</f>
        <v>0000F8F8AD</v>
      </c>
      <c r="C971" s="3">
        <v>37803</v>
      </c>
      <c r="D971" s="3">
        <v>44418</v>
      </c>
    </row>
    <row r="972" spans="1:4" s="1" customFormat="1" ht="12.75" customHeight="1" x14ac:dyDescent="0.2">
      <c r="A972" s="4" t="s">
        <v>904</v>
      </c>
      <c r="B972" s="4" t="str">
        <f>"0000F8F552"</f>
        <v>0000F8F552</v>
      </c>
      <c r="C972" s="5">
        <v>40280</v>
      </c>
      <c r="D972" s="4"/>
    </row>
    <row r="973" spans="1:4" s="1" customFormat="1" ht="12.75" customHeight="1" x14ac:dyDescent="0.2">
      <c r="A973" s="2" t="s">
        <v>905</v>
      </c>
      <c r="B973" s="2" t="str">
        <f>"000688144B"</f>
        <v>000688144B</v>
      </c>
      <c r="C973" s="3">
        <v>42717</v>
      </c>
      <c r="D973" s="2"/>
    </row>
    <row r="974" spans="1:4" s="1" customFormat="1" ht="12.75" customHeight="1" x14ac:dyDescent="0.2">
      <c r="A974" s="4" t="s">
        <v>906</v>
      </c>
      <c r="B974" s="4" t="str">
        <f>"000687DDB4"</f>
        <v>000687DDB4</v>
      </c>
      <c r="C974" s="5">
        <v>40385</v>
      </c>
      <c r="D974" s="4"/>
    </row>
    <row r="975" spans="1:4" s="1" customFormat="1" ht="12.75" customHeight="1" x14ac:dyDescent="0.2">
      <c r="A975" s="2" t="s">
        <v>907</v>
      </c>
      <c r="B975" s="2" t="str">
        <f>"0006936730"</f>
        <v>0006936730</v>
      </c>
      <c r="C975" s="3">
        <v>39097</v>
      </c>
      <c r="D975" s="2"/>
    </row>
    <row r="976" spans="1:4" s="1" customFormat="1" ht="12.75" customHeight="1" x14ac:dyDescent="0.2">
      <c r="A976" s="4" t="s">
        <v>908</v>
      </c>
      <c r="B976" s="4" t="str">
        <f>"00069362BF"</f>
        <v>00069362BF</v>
      </c>
      <c r="C976" s="5">
        <v>39034</v>
      </c>
      <c r="D976" s="4"/>
    </row>
    <row r="977" spans="1:4" s="1" customFormat="1" ht="12.75" customHeight="1" x14ac:dyDescent="0.2">
      <c r="A977" s="2" t="s">
        <v>909</v>
      </c>
      <c r="B977" s="2" t="str">
        <f>"0000F8F21F"</f>
        <v>0000F8F21F</v>
      </c>
      <c r="C977" s="3">
        <v>40364</v>
      </c>
      <c r="D977" s="2"/>
    </row>
    <row r="978" spans="1:4" s="1" customFormat="1" ht="12.75" customHeight="1" x14ac:dyDescent="0.2">
      <c r="A978" s="4" t="s">
        <v>910</v>
      </c>
      <c r="B978" s="4" t="str">
        <f>"0000F8F666"</f>
        <v>0000F8F666</v>
      </c>
      <c r="C978" s="5">
        <v>37803</v>
      </c>
      <c r="D978" s="5">
        <v>42976</v>
      </c>
    </row>
    <row r="979" spans="1:4" s="1" customFormat="1" ht="12.75" customHeight="1" x14ac:dyDescent="0.2">
      <c r="A979" s="2" t="s">
        <v>911</v>
      </c>
      <c r="B979" s="2" t="str">
        <f>"0000F8FC18"</f>
        <v>0000F8FC18</v>
      </c>
      <c r="C979" s="3">
        <v>39272</v>
      </c>
      <c r="D979" s="2"/>
    </row>
    <row r="980" spans="1:4" s="1" customFormat="1" ht="12.75" customHeight="1" x14ac:dyDescent="0.2">
      <c r="A980" s="4" t="s">
        <v>912</v>
      </c>
      <c r="B980" s="4" t="str">
        <f>"0000F8FF85"</f>
        <v>0000F8FF85</v>
      </c>
      <c r="C980" s="5">
        <v>37803</v>
      </c>
      <c r="D980" s="4"/>
    </row>
    <row r="981" spans="1:4" s="1" customFormat="1" ht="12.75" customHeight="1" x14ac:dyDescent="0.2">
      <c r="A981" s="2" t="s">
        <v>913</v>
      </c>
      <c r="B981" s="2" t="str">
        <f>"0000F8F7C0"</f>
        <v>0000F8F7C0</v>
      </c>
      <c r="C981" s="3">
        <v>37803</v>
      </c>
      <c r="D981" s="3">
        <v>44187</v>
      </c>
    </row>
    <row r="982" spans="1:4" s="1" customFormat="1" ht="12.75" customHeight="1" x14ac:dyDescent="0.2">
      <c r="A982" s="4" t="s">
        <v>914</v>
      </c>
      <c r="B982" s="4" t="str">
        <f>"0000FBF6D1"</f>
        <v>0000FBF6D1</v>
      </c>
      <c r="C982" s="5">
        <v>38719</v>
      </c>
      <c r="D982" s="4"/>
    </row>
    <row r="983" spans="1:4" s="1" customFormat="1" ht="12.75" customHeight="1" x14ac:dyDescent="0.2">
      <c r="A983" s="2" t="s">
        <v>915</v>
      </c>
      <c r="B983" s="2" t="str">
        <f>"0000948713"</f>
        <v>0000948713</v>
      </c>
      <c r="C983" s="3">
        <v>39895</v>
      </c>
      <c r="D983" s="3">
        <v>43194</v>
      </c>
    </row>
    <row r="984" spans="1:4" s="1" customFormat="1" ht="12.75" customHeight="1" x14ac:dyDescent="0.2">
      <c r="A984" s="4" t="s">
        <v>916</v>
      </c>
      <c r="B984" s="4" t="str">
        <f>"00068820BB"</f>
        <v>00068820BB</v>
      </c>
      <c r="C984" s="5">
        <v>43858</v>
      </c>
      <c r="D984" s="4"/>
    </row>
    <row r="985" spans="1:4" s="1" customFormat="1" ht="12.75" customHeight="1" x14ac:dyDescent="0.2">
      <c r="A985" s="2" t="s">
        <v>917</v>
      </c>
      <c r="B985" s="2" t="str">
        <f>"00011864AD"</f>
        <v>00011864AD</v>
      </c>
      <c r="C985" s="3">
        <v>37804</v>
      </c>
      <c r="D985" s="3">
        <v>39020</v>
      </c>
    </row>
    <row r="986" spans="1:4" s="1" customFormat="1" ht="12.75" customHeight="1" x14ac:dyDescent="0.2">
      <c r="A986" s="4" t="s">
        <v>918</v>
      </c>
      <c r="B986" s="4" t="str">
        <f>"0000F8F6FA"</f>
        <v>0000F8F6FA</v>
      </c>
      <c r="C986" s="5">
        <v>37803</v>
      </c>
      <c r="D986" s="5">
        <v>38055</v>
      </c>
    </row>
    <row r="987" spans="1:4" s="1" customFormat="1" ht="12.75" customHeight="1" x14ac:dyDescent="0.2">
      <c r="A987" s="2" t="s">
        <v>919</v>
      </c>
      <c r="B987" s="2" t="str">
        <f>"0000FBFA8F"</f>
        <v>0000FBFA8F</v>
      </c>
      <c r="C987" s="3">
        <v>39104</v>
      </c>
      <c r="D987" s="2"/>
    </row>
    <row r="988" spans="1:4" s="1" customFormat="1" ht="12.75" customHeight="1" x14ac:dyDescent="0.2">
      <c r="A988" s="4" t="s">
        <v>920</v>
      </c>
      <c r="B988" s="4" t="str">
        <f>"0000F8F993"</f>
        <v>0000F8F993</v>
      </c>
      <c r="C988" s="5">
        <v>37803</v>
      </c>
      <c r="D988" s="5">
        <v>37831</v>
      </c>
    </row>
    <row r="989" spans="1:4" s="1" customFormat="1" ht="12.75" customHeight="1" x14ac:dyDescent="0.2">
      <c r="A989" s="2" t="s">
        <v>920</v>
      </c>
      <c r="B989" s="2" t="str">
        <f>"000688190A"</f>
        <v>000688190A</v>
      </c>
      <c r="C989" s="3">
        <v>40574</v>
      </c>
      <c r="D989" s="2"/>
    </row>
    <row r="990" spans="1:4" s="1" customFormat="1" ht="12.75" customHeight="1" x14ac:dyDescent="0.2">
      <c r="A990" s="4" t="s">
        <v>921</v>
      </c>
      <c r="B990" s="4" t="str">
        <f>"0000F8FB66"</f>
        <v>0000F8FB66</v>
      </c>
      <c r="C990" s="5">
        <v>37803</v>
      </c>
      <c r="D990" s="5">
        <v>39986</v>
      </c>
    </row>
    <row r="991" spans="1:4" s="1" customFormat="1" ht="12.75" customHeight="1" x14ac:dyDescent="0.2">
      <c r="A991" s="2" t="s">
        <v>922</v>
      </c>
      <c r="B991" s="2" t="str">
        <f>"0000F8F69F"</f>
        <v>0000F8F69F</v>
      </c>
      <c r="C991" s="3">
        <v>37803</v>
      </c>
      <c r="D991" s="2"/>
    </row>
    <row r="992" spans="1:4" s="1" customFormat="1" ht="12.75" customHeight="1" x14ac:dyDescent="0.2">
      <c r="A992" s="4" t="s">
        <v>923</v>
      </c>
      <c r="B992" s="4" t="str">
        <f>"0000F8F737"</f>
        <v>0000F8F737</v>
      </c>
      <c r="C992" s="5">
        <v>37803</v>
      </c>
      <c r="D992" s="4"/>
    </row>
    <row r="993" spans="1:4" s="1" customFormat="1" ht="12.75" customHeight="1" x14ac:dyDescent="0.2">
      <c r="A993" s="2" t="s">
        <v>924</v>
      </c>
      <c r="B993" s="2" t="str">
        <f>"000687E48A"</f>
        <v>000687E48A</v>
      </c>
      <c r="C993" s="3">
        <v>43809</v>
      </c>
      <c r="D993" s="2"/>
    </row>
    <row r="994" spans="1:4" s="1" customFormat="1" ht="12.75" customHeight="1" x14ac:dyDescent="0.2">
      <c r="A994" s="4" t="s">
        <v>925</v>
      </c>
      <c r="B994" s="4" t="str">
        <f>"0006881992"</f>
        <v>0006881992</v>
      </c>
      <c r="C994" s="5">
        <v>40988</v>
      </c>
      <c r="D994" s="4"/>
    </row>
    <row r="995" spans="1:4" s="1" customFormat="1" ht="12.75" customHeight="1" x14ac:dyDescent="0.2">
      <c r="A995" s="2" t="s">
        <v>926</v>
      </c>
      <c r="B995" s="2" t="str">
        <f>"0001186A8C"</f>
        <v>0001186A8C</v>
      </c>
      <c r="C995" s="3">
        <v>37803</v>
      </c>
      <c r="D995" s="3">
        <v>43235</v>
      </c>
    </row>
    <row r="996" spans="1:4" s="1" customFormat="1" ht="12.75" customHeight="1" x14ac:dyDescent="0.2">
      <c r="A996" s="4" t="s">
        <v>927</v>
      </c>
      <c r="B996" s="4" t="str">
        <f>"0000F8F05B"</f>
        <v>0000F8F05B</v>
      </c>
      <c r="C996" s="5">
        <v>43235</v>
      </c>
      <c r="D996" s="4"/>
    </row>
    <row r="997" spans="1:4" s="1" customFormat="1" ht="12.75" customHeight="1" x14ac:dyDescent="0.2">
      <c r="A997" s="2" t="s">
        <v>928</v>
      </c>
      <c r="B997" s="2" t="str">
        <f>"0000FB6E45"</f>
        <v>0000FB6E45</v>
      </c>
      <c r="C997" s="3">
        <v>44180</v>
      </c>
      <c r="D997" s="2"/>
    </row>
    <row r="998" spans="1:4" s="1" customFormat="1" ht="12.75" customHeight="1" x14ac:dyDescent="0.2">
      <c r="A998" s="4" t="s">
        <v>929</v>
      </c>
      <c r="B998" s="4" t="str">
        <f>"000687F2C6"</f>
        <v>000687F2C6</v>
      </c>
      <c r="C998" s="5">
        <v>40602</v>
      </c>
      <c r="D998" s="5">
        <v>42703</v>
      </c>
    </row>
    <row r="999" spans="1:4" s="1" customFormat="1" ht="12.75" customHeight="1" x14ac:dyDescent="0.2">
      <c r="A999" s="2" t="s">
        <v>930</v>
      </c>
      <c r="B999" s="2" t="str">
        <f>"0000FBF9AE"</f>
        <v>0000FBF9AE</v>
      </c>
      <c r="C999" s="3">
        <v>42703</v>
      </c>
      <c r="D999" s="2"/>
    </row>
    <row r="1000" spans="1:4" s="1" customFormat="1" ht="12.75" customHeight="1" x14ac:dyDescent="0.2">
      <c r="A1000" s="4" t="s">
        <v>931</v>
      </c>
      <c r="B1000" s="4" t="str">
        <f>"0006937407"</f>
        <v>0006937407</v>
      </c>
      <c r="C1000" s="5">
        <v>38978</v>
      </c>
      <c r="D1000" s="4"/>
    </row>
    <row r="1001" spans="1:4" s="1" customFormat="1" ht="12.75" customHeight="1" x14ac:dyDescent="0.2">
      <c r="A1001" s="2" t="s">
        <v>932</v>
      </c>
      <c r="B1001" s="2" t="str">
        <f>"0000F8F29A"</f>
        <v>0000F8F29A</v>
      </c>
      <c r="C1001" s="3">
        <v>37803</v>
      </c>
      <c r="D1001" s="3">
        <v>38091</v>
      </c>
    </row>
    <row r="1002" spans="1:4" s="1" customFormat="1" ht="12.75" customHeight="1" x14ac:dyDescent="0.2">
      <c r="A1002" s="4" t="s">
        <v>933</v>
      </c>
      <c r="B1002" s="4" t="str">
        <f>"0000F8FA29"</f>
        <v>0000F8FA29</v>
      </c>
      <c r="C1002" s="5">
        <v>37803</v>
      </c>
      <c r="D1002" s="5">
        <v>38405</v>
      </c>
    </row>
    <row r="1003" spans="1:4" s="1" customFormat="1" ht="12.75" customHeight="1" x14ac:dyDescent="0.2">
      <c r="A1003" s="2" t="s">
        <v>934</v>
      </c>
      <c r="B1003" s="2" t="str">
        <f>"0000F8F5D6"</f>
        <v>0000F8F5D6</v>
      </c>
      <c r="C1003" s="3">
        <v>37803</v>
      </c>
      <c r="D1003" s="3">
        <v>42122</v>
      </c>
    </row>
    <row r="1004" spans="1:4" s="1" customFormat="1" ht="12.75" customHeight="1" x14ac:dyDescent="0.2">
      <c r="A1004" s="4" t="s">
        <v>935</v>
      </c>
      <c r="B1004" s="4" t="str">
        <f>"0000FBF3CE"</f>
        <v>0000FBF3CE</v>
      </c>
      <c r="C1004" s="5">
        <v>37803</v>
      </c>
      <c r="D1004" s="5">
        <v>37880</v>
      </c>
    </row>
    <row r="1005" spans="1:4" s="1" customFormat="1" ht="12.75" customHeight="1" x14ac:dyDescent="0.2">
      <c r="A1005" s="2" t="s">
        <v>936</v>
      </c>
      <c r="B1005" s="2" t="str">
        <f>"0000F8F47D"</f>
        <v>0000F8F47D</v>
      </c>
      <c r="C1005" s="3">
        <v>37803</v>
      </c>
      <c r="D1005" s="2"/>
    </row>
    <row r="1006" spans="1:4" s="1" customFormat="1" ht="12.75" customHeight="1" x14ac:dyDescent="0.2">
      <c r="A1006" s="4" t="s">
        <v>937</v>
      </c>
      <c r="B1006" s="4" t="str">
        <f>"0000FBEAD3"</f>
        <v>0000FBEAD3</v>
      </c>
      <c r="C1006" s="5">
        <v>41926</v>
      </c>
      <c r="D1006" s="5">
        <v>44089</v>
      </c>
    </row>
    <row r="1007" spans="1:4" s="1" customFormat="1" ht="12.75" customHeight="1" x14ac:dyDescent="0.2">
      <c r="A1007" s="2" t="s">
        <v>938</v>
      </c>
      <c r="B1007" s="2" t="str">
        <f>"0000FB678F"</f>
        <v>0000FB678F</v>
      </c>
      <c r="C1007" s="3">
        <v>37803</v>
      </c>
      <c r="D1007" s="3">
        <v>39020</v>
      </c>
    </row>
    <row r="1008" spans="1:4" s="1" customFormat="1" ht="12.75" customHeight="1" x14ac:dyDescent="0.2">
      <c r="A1008" s="4" t="s">
        <v>938</v>
      </c>
      <c r="B1008" s="4" t="str">
        <f>"0006934D9F"</f>
        <v>0006934D9F</v>
      </c>
      <c r="C1008" s="5">
        <v>39146</v>
      </c>
      <c r="D1008" s="5">
        <v>40392</v>
      </c>
    </row>
    <row r="1009" spans="1:4" s="1" customFormat="1" ht="12.75" customHeight="1" x14ac:dyDescent="0.2">
      <c r="A1009" s="2" t="s">
        <v>939</v>
      </c>
      <c r="B1009" s="2" t="str">
        <f>"0000F8FA05"</f>
        <v>0000F8FA05</v>
      </c>
      <c r="C1009" s="3">
        <v>41149</v>
      </c>
      <c r="D1009" s="2"/>
    </row>
    <row r="1010" spans="1:4" s="1" customFormat="1" ht="12.75" customHeight="1" x14ac:dyDescent="0.2">
      <c r="A1010" s="4" t="s">
        <v>940</v>
      </c>
      <c r="B1010" s="4" t="str">
        <f>"0000F8EEAE"</f>
        <v>0000F8EEAE</v>
      </c>
      <c r="C1010" s="5">
        <v>38992</v>
      </c>
      <c r="D1010" s="4"/>
    </row>
    <row r="1011" spans="1:4" s="1" customFormat="1" ht="12.75" customHeight="1" x14ac:dyDescent="0.2">
      <c r="A1011" s="2" t="s">
        <v>941</v>
      </c>
      <c r="B1011" s="2" t="str">
        <f>"0000F8F058"</f>
        <v>0000F8F058</v>
      </c>
      <c r="C1011" s="3">
        <v>37803</v>
      </c>
      <c r="D1011" s="3">
        <v>38209</v>
      </c>
    </row>
    <row r="1012" spans="1:4" s="1" customFormat="1" ht="12.75" customHeight="1" x14ac:dyDescent="0.2">
      <c r="A1012" s="4" t="s">
        <v>942</v>
      </c>
      <c r="B1012" s="4" t="str">
        <f>"0000F8FDA1"</f>
        <v>0000F8FDA1</v>
      </c>
      <c r="C1012" s="5">
        <v>44593</v>
      </c>
      <c r="D1012" s="4"/>
    </row>
    <row r="1013" spans="1:4" s="1" customFormat="1" ht="12.75" customHeight="1" x14ac:dyDescent="0.2">
      <c r="A1013" s="2" t="s">
        <v>943</v>
      </c>
      <c r="B1013" s="2" t="str">
        <f>"0000F8F7F1"</f>
        <v>0000F8F7F1</v>
      </c>
      <c r="C1013" s="3">
        <v>37803</v>
      </c>
      <c r="D1013" s="2"/>
    </row>
    <row r="1014" spans="1:4" s="1" customFormat="1" ht="12.75" customHeight="1" x14ac:dyDescent="0.2">
      <c r="A1014" s="4" t="s">
        <v>944</v>
      </c>
      <c r="B1014" s="4" t="str">
        <f>"0000F8F203"</f>
        <v>0000F8F203</v>
      </c>
      <c r="C1014" s="5">
        <v>37803</v>
      </c>
      <c r="D1014" s="4"/>
    </row>
    <row r="1015" spans="1:4" s="1" customFormat="1" ht="12.75" customHeight="1" x14ac:dyDescent="0.2">
      <c r="A1015" s="2" t="s">
        <v>945</v>
      </c>
      <c r="B1015" s="2" t="str">
        <f>"0000FB6478"</f>
        <v>0000FB6478</v>
      </c>
      <c r="C1015" s="3">
        <v>37803</v>
      </c>
      <c r="D1015" s="3">
        <v>38307</v>
      </c>
    </row>
    <row r="1016" spans="1:4" s="1" customFormat="1" ht="12.75" customHeight="1" x14ac:dyDescent="0.2">
      <c r="A1016" s="4" t="s">
        <v>946</v>
      </c>
      <c r="B1016" s="4" t="str">
        <f>"0000B5D462"</f>
        <v>0000B5D462</v>
      </c>
      <c r="C1016" s="5">
        <v>41631</v>
      </c>
      <c r="D1016" s="4"/>
    </row>
    <row r="1017" spans="1:4" s="1" customFormat="1" ht="12.75" customHeight="1" x14ac:dyDescent="0.2">
      <c r="A1017" s="2" t="s">
        <v>947</v>
      </c>
      <c r="B1017" s="2" t="str">
        <f>"0000FBFA60"</f>
        <v>0000FBFA60</v>
      </c>
      <c r="C1017" s="3">
        <v>37803</v>
      </c>
      <c r="D1017" s="3">
        <v>41996</v>
      </c>
    </row>
    <row r="1018" spans="1:4" s="1" customFormat="1" ht="12.75" customHeight="1" x14ac:dyDescent="0.2">
      <c r="A1018" s="4" t="s">
        <v>948</v>
      </c>
      <c r="B1018" s="4" t="str">
        <f>"000687E608"</f>
        <v>000687E608</v>
      </c>
      <c r="C1018" s="5">
        <v>44509</v>
      </c>
      <c r="D1018" s="4"/>
    </row>
    <row r="1019" spans="1:4" s="1" customFormat="1" ht="12.75" customHeight="1" x14ac:dyDescent="0.2">
      <c r="A1019" s="2" t="s">
        <v>949</v>
      </c>
      <c r="B1019" s="2" t="str">
        <f>"0000FBFBF8"</f>
        <v>0000FBFBF8</v>
      </c>
      <c r="C1019" s="3">
        <v>44362</v>
      </c>
      <c r="D1019" s="2"/>
    </row>
    <row r="1020" spans="1:4" s="1" customFormat="1" ht="12.75" customHeight="1" x14ac:dyDescent="0.2">
      <c r="A1020" s="4" t="s">
        <v>950</v>
      </c>
      <c r="B1020" s="4" t="str">
        <f>"000687F75B"</f>
        <v>000687F75B</v>
      </c>
      <c r="C1020" s="5">
        <v>42178</v>
      </c>
      <c r="D1020" s="5">
        <v>42423</v>
      </c>
    </row>
    <row r="1021" spans="1:4" s="1" customFormat="1" ht="12.75" customHeight="1" x14ac:dyDescent="0.2">
      <c r="A1021" s="2" t="s">
        <v>951</v>
      </c>
      <c r="B1021" s="2" t="str">
        <f>"0000F8FC07"</f>
        <v>0000F8FC07</v>
      </c>
      <c r="C1021" s="3">
        <v>37803</v>
      </c>
      <c r="D1021" s="2"/>
    </row>
    <row r="1022" spans="1:4" s="1" customFormat="1" ht="12.75" customHeight="1" x14ac:dyDescent="0.2">
      <c r="A1022" s="4" t="s">
        <v>952</v>
      </c>
      <c r="B1022" s="4" t="str">
        <f>"000118620C"</f>
        <v>000118620C</v>
      </c>
      <c r="C1022" s="5">
        <v>41142</v>
      </c>
      <c r="D1022" s="4"/>
    </row>
    <row r="1023" spans="1:4" s="1" customFormat="1" ht="12.75" customHeight="1" x14ac:dyDescent="0.2">
      <c r="A1023" s="2" t="s">
        <v>953</v>
      </c>
      <c r="B1023" s="2" t="str">
        <f>"0000B60668"</f>
        <v>0000B60668</v>
      </c>
      <c r="C1023" s="3">
        <v>39496</v>
      </c>
      <c r="D1023" s="3">
        <v>41996</v>
      </c>
    </row>
    <row r="1024" spans="1:4" s="1" customFormat="1" ht="12.75" customHeight="1" x14ac:dyDescent="0.2">
      <c r="A1024" s="4" t="s">
        <v>954</v>
      </c>
      <c r="B1024" s="4" t="str">
        <f>"0000F8E9FE"</f>
        <v>0000F8E9FE</v>
      </c>
      <c r="C1024" s="5">
        <v>37803</v>
      </c>
      <c r="D1024" s="5">
        <v>44908</v>
      </c>
    </row>
    <row r="1025" spans="1:4" s="1" customFormat="1" ht="12.75" customHeight="1" x14ac:dyDescent="0.2">
      <c r="A1025" s="2" t="s">
        <v>954</v>
      </c>
      <c r="B1025" s="2" t="str">
        <f>"0000F8E9FE"</f>
        <v>0000F8E9FE</v>
      </c>
      <c r="C1025" s="3">
        <v>37803</v>
      </c>
      <c r="D1025" s="3">
        <v>44908</v>
      </c>
    </row>
    <row r="1026" spans="1:4" s="1" customFormat="1" ht="12.75" customHeight="1" x14ac:dyDescent="0.2">
      <c r="A1026" s="4" t="s">
        <v>955</v>
      </c>
      <c r="B1026" s="4" t="str">
        <f>"0001186408"</f>
        <v>0001186408</v>
      </c>
      <c r="C1026" s="5">
        <v>37803</v>
      </c>
      <c r="D1026" s="4"/>
    </row>
    <row r="1027" spans="1:4" s="1" customFormat="1" ht="12.75" customHeight="1" x14ac:dyDescent="0.2">
      <c r="A1027" s="2" t="s">
        <v>956</v>
      </c>
      <c r="B1027" s="2" t="str">
        <f>"0000FBF194"</f>
        <v>0000FBF194</v>
      </c>
      <c r="C1027" s="3">
        <v>37873</v>
      </c>
      <c r="D1027" s="3">
        <v>38216</v>
      </c>
    </row>
    <row r="1028" spans="1:4" s="1" customFormat="1" ht="12.75" customHeight="1" x14ac:dyDescent="0.2">
      <c r="A1028" s="4" t="s">
        <v>957</v>
      </c>
      <c r="B1028" s="4" t="str">
        <f>"000118634C"</f>
        <v>000118634C</v>
      </c>
      <c r="C1028" s="5">
        <v>40574</v>
      </c>
      <c r="D1028" s="5">
        <v>43676</v>
      </c>
    </row>
    <row r="1029" spans="1:4" s="1" customFormat="1" ht="12.75" customHeight="1" x14ac:dyDescent="0.2">
      <c r="A1029" s="2" t="s">
        <v>958</v>
      </c>
      <c r="B1029" s="2" t="str">
        <f>"00009A5556"</f>
        <v>00009A5556</v>
      </c>
      <c r="C1029" s="3">
        <v>39413</v>
      </c>
      <c r="D1029" s="3">
        <v>40350</v>
      </c>
    </row>
    <row r="1030" spans="1:4" s="1" customFormat="1" ht="12.75" customHeight="1" x14ac:dyDescent="0.2">
      <c r="A1030" s="4" t="s">
        <v>958</v>
      </c>
      <c r="B1030" s="4" t="str">
        <f>"0000F8F5A9"</f>
        <v>0000F8F5A9</v>
      </c>
      <c r="C1030" s="5">
        <v>37803</v>
      </c>
      <c r="D1030" s="5">
        <v>39412</v>
      </c>
    </row>
    <row r="1031" spans="1:4" s="1" customFormat="1" ht="12.75" customHeight="1" x14ac:dyDescent="0.2">
      <c r="A1031" s="2" t="s">
        <v>959</v>
      </c>
      <c r="B1031" s="2" t="str">
        <f>"0000F8F853"</f>
        <v>0000F8F853</v>
      </c>
      <c r="C1031" s="3">
        <v>37803</v>
      </c>
      <c r="D1031" s="2"/>
    </row>
    <row r="1032" spans="1:4" s="1" customFormat="1" ht="12.75" customHeight="1" x14ac:dyDescent="0.2">
      <c r="A1032" s="4" t="s">
        <v>960</v>
      </c>
      <c r="B1032" s="4" t="str">
        <f>"0000FB64FD"</f>
        <v>0000FB64FD</v>
      </c>
      <c r="C1032" s="5">
        <v>37803</v>
      </c>
      <c r="D1032" s="5">
        <v>41534</v>
      </c>
    </row>
    <row r="1033" spans="1:4" s="1" customFormat="1" ht="12.75" customHeight="1" x14ac:dyDescent="0.2">
      <c r="A1033" s="2" t="s">
        <v>961</v>
      </c>
      <c r="B1033" s="2" t="str">
        <f>"0000FBFBB4"</f>
        <v>0000FBFBB4</v>
      </c>
      <c r="C1033" s="3">
        <v>37803</v>
      </c>
      <c r="D1033" s="2"/>
    </row>
    <row r="1034" spans="1:4" s="1" customFormat="1" ht="12.75" customHeight="1" x14ac:dyDescent="0.2">
      <c r="A1034" s="4" t="s">
        <v>962</v>
      </c>
      <c r="B1034" s="4" t="str">
        <f>"0006881692"</f>
        <v>0006881692</v>
      </c>
      <c r="C1034" s="5">
        <v>43417</v>
      </c>
      <c r="D1034" s="4"/>
    </row>
    <row r="1035" spans="1:4" s="1" customFormat="1" ht="12.75" customHeight="1" x14ac:dyDescent="0.2">
      <c r="A1035" s="2" t="s">
        <v>963</v>
      </c>
      <c r="B1035" s="2" t="str">
        <f>"0000F8F967"</f>
        <v>0000F8F967</v>
      </c>
      <c r="C1035" s="3">
        <v>37803</v>
      </c>
      <c r="D1035" s="3">
        <v>40981</v>
      </c>
    </row>
    <row r="1036" spans="1:4" s="1" customFormat="1" ht="12.75" customHeight="1" x14ac:dyDescent="0.2">
      <c r="A1036" s="4" t="s">
        <v>964</v>
      </c>
      <c r="B1036" s="4" t="str">
        <f>"0000FBF139"</f>
        <v>0000FBF139</v>
      </c>
      <c r="C1036" s="5">
        <v>42773</v>
      </c>
      <c r="D1036" s="4"/>
    </row>
    <row r="1037" spans="1:4" s="1" customFormat="1" ht="12.75" customHeight="1" x14ac:dyDescent="0.2">
      <c r="A1037" s="2" t="s">
        <v>965</v>
      </c>
      <c r="B1037" s="2" t="str">
        <f>"0001186820"</f>
        <v>0001186820</v>
      </c>
      <c r="C1037" s="3">
        <v>42696</v>
      </c>
      <c r="D1037" s="2"/>
    </row>
    <row r="1038" spans="1:4" s="1" customFormat="1" ht="12.75" customHeight="1" x14ac:dyDescent="0.2">
      <c r="A1038" s="4" t="s">
        <v>966</v>
      </c>
      <c r="B1038" s="4" t="str">
        <f>"0006936957"</f>
        <v>0006936957</v>
      </c>
      <c r="C1038" s="5">
        <v>39167</v>
      </c>
      <c r="D1038" s="5">
        <v>39720</v>
      </c>
    </row>
    <row r="1039" spans="1:4" s="1" customFormat="1" ht="12.75" customHeight="1" x14ac:dyDescent="0.2">
      <c r="A1039" s="2" t="s">
        <v>967</v>
      </c>
      <c r="B1039" s="2" t="str">
        <f>"0000FBF84D"</f>
        <v>0000FBF84D</v>
      </c>
      <c r="C1039" s="3">
        <v>37908</v>
      </c>
      <c r="D1039" s="3">
        <v>37999</v>
      </c>
    </row>
    <row r="1040" spans="1:4" s="1" customFormat="1" ht="12.75" customHeight="1" x14ac:dyDescent="0.2">
      <c r="A1040" s="4" t="s">
        <v>968</v>
      </c>
      <c r="B1040" s="4" t="str">
        <f>"0000FBF48E"</f>
        <v>0000FBF48E</v>
      </c>
      <c r="C1040" s="5">
        <v>40021</v>
      </c>
      <c r="D1040" s="5">
        <v>44229</v>
      </c>
    </row>
    <row r="1041" spans="1:4" s="1" customFormat="1" ht="12.75" customHeight="1" x14ac:dyDescent="0.2">
      <c r="A1041" s="2" t="s">
        <v>969</v>
      </c>
      <c r="B1041" s="2" t="str">
        <f>"00068835F8"</f>
        <v>00068835F8</v>
      </c>
      <c r="C1041" s="3">
        <v>43032</v>
      </c>
      <c r="D1041" s="3">
        <v>43907</v>
      </c>
    </row>
    <row r="1042" spans="1:4" s="1" customFormat="1" ht="12.75" customHeight="1" x14ac:dyDescent="0.2">
      <c r="A1042" s="4" t="s">
        <v>970</v>
      </c>
      <c r="B1042" s="4" t="str">
        <f>"00068815B7"</f>
        <v>00068815B7</v>
      </c>
      <c r="C1042" s="5">
        <v>39062</v>
      </c>
      <c r="D1042" s="5">
        <v>42248</v>
      </c>
    </row>
    <row r="1043" spans="1:4" s="1" customFormat="1" ht="12.75" customHeight="1" x14ac:dyDescent="0.2">
      <c r="A1043" s="2" t="s">
        <v>971</v>
      </c>
      <c r="B1043" s="2" t="str">
        <f>"0000FBF7D7"</f>
        <v>0000FBF7D7</v>
      </c>
      <c r="C1043" s="3">
        <v>37803</v>
      </c>
      <c r="D1043" s="3">
        <v>41359</v>
      </c>
    </row>
    <row r="1044" spans="1:4" s="1" customFormat="1" ht="12.75" customHeight="1" x14ac:dyDescent="0.2">
      <c r="A1044" s="4" t="s">
        <v>972</v>
      </c>
      <c r="B1044" s="4" t="str">
        <f>"000118698A"</f>
        <v>000118698A</v>
      </c>
      <c r="C1044" s="5">
        <v>37803</v>
      </c>
      <c r="D1044" s="5">
        <v>42906</v>
      </c>
    </row>
    <row r="1045" spans="1:4" s="1" customFormat="1" ht="12.75" customHeight="1" x14ac:dyDescent="0.2">
      <c r="A1045" s="2" t="s">
        <v>973</v>
      </c>
      <c r="B1045" s="2" t="str">
        <f>"000687EB2A"</f>
        <v>000687EB2A</v>
      </c>
      <c r="C1045" s="3">
        <v>39790</v>
      </c>
      <c r="D1045" s="3">
        <v>41289</v>
      </c>
    </row>
    <row r="1046" spans="1:4" s="1" customFormat="1" ht="12.75" customHeight="1" x14ac:dyDescent="0.2">
      <c r="A1046" s="4" t="s">
        <v>974</v>
      </c>
      <c r="B1046" s="4" t="str">
        <f>"0000F8EB97"</f>
        <v>0000F8EB97</v>
      </c>
      <c r="C1046" s="5">
        <v>39202</v>
      </c>
      <c r="D1046" s="5">
        <v>39489</v>
      </c>
    </row>
    <row r="1047" spans="1:4" s="1" customFormat="1" ht="12.75" customHeight="1" x14ac:dyDescent="0.2">
      <c r="A1047" s="2" t="s">
        <v>975</v>
      </c>
      <c r="B1047" s="2" t="str">
        <f>"00008B3FAA"</f>
        <v>00008B3FAA</v>
      </c>
      <c r="C1047" s="3">
        <v>42605</v>
      </c>
      <c r="D1047" s="2"/>
    </row>
    <row r="1048" spans="1:4" s="1" customFormat="1" ht="12.75" customHeight="1" x14ac:dyDescent="0.2">
      <c r="A1048" s="4" t="s">
        <v>976</v>
      </c>
      <c r="B1048" s="4" t="str">
        <f>"0006936012"</f>
        <v>0006936012</v>
      </c>
      <c r="C1048" s="5">
        <v>39118</v>
      </c>
      <c r="D1048" s="4"/>
    </row>
    <row r="1049" spans="1:4" s="1" customFormat="1" ht="12.75" customHeight="1" x14ac:dyDescent="0.2">
      <c r="A1049" s="2" t="s">
        <v>977</v>
      </c>
      <c r="B1049" s="2" t="str">
        <f>"00008BCD43"</f>
        <v>00008BCD43</v>
      </c>
      <c r="C1049" s="3">
        <v>39461</v>
      </c>
      <c r="D1049" s="3">
        <v>43097</v>
      </c>
    </row>
    <row r="1050" spans="1:4" s="1" customFormat="1" ht="12.75" customHeight="1" x14ac:dyDescent="0.2">
      <c r="A1050" s="4" t="s">
        <v>978</v>
      </c>
      <c r="B1050" s="4" t="str">
        <f>"0006882218"</f>
        <v>0006882218</v>
      </c>
      <c r="C1050" s="5">
        <v>43194</v>
      </c>
      <c r="D1050" s="5">
        <v>43564</v>
      </c>
    </row>
    <row r="1051" spans="1:4" s="1" customFormat="1" ht="12.75" customHeight="1" x14ac:dyDescent="0.2">
      <c r="A1051" s="2" t="s">
        <v>977</v>
      </c>
      <c r="B1051" s="2" t="str">
        <f>"0001185DDC"</f>
        <v>0001185DDC</v>
      </c>
      <c r="C1051" s="3">
        <v>37803</v>
      </c>
      <c r="D1051" s="3">
        <v>38441</v>
      </c>
    </row>
    <row r="1052" spans="1:4" s="1" customFormat="1" ht="12.75" customHeight="1" x14ac:dyDescent="0.2">
      <c r="A1052" s="4" t="s">
        <v>979</v>
      </c>
      <c r="B1052" s="4" t="str">
        <f>"000118634C"</f>
        <v>000118634C</v>
      </c>
      <c r="C1052" s="5">
        <v>37803</v>
      </c>
      <c r="D1052" s="5">
        <v>38076</v>
      </c>
    </row>
    <row r="1053" spans="1:4" s="1" customFormat="1" ht="12.75" customHeight="1" x14ac:dyDescent="0.2">
      <c r="A1053" s="2" t="s">
        <v>980</v>
      </c>
      <c r="B1053" s="2" t="str">
        <f>"0000F8F723"</f>
        <v>0000F8F723</v>
      </c>
      <c r="C1053" s="3">
        <v>37803</v>
      </c>
      <c r="D1053" s="3">
        <v>38321</v>
      </c>
    </row>
    <row r="1054" spans="1:4" s="1" customFormat="1" ht="12.75" customHeight="1" x14ac:dyDescent="0.2">
      <c r="A1054" s="4" t="s">
        <v>981</v>
      </c>
      <c r="B1054" s="4" t="str">
        <f>"0000F8F0C9"</f>
        <v>0000F8F0C9</v>
      </c>
      <c r="C1054" s="5">
        <v>38761</v>
      </c>
      <c r="D1054" s="4"/>
    </row>
    <row r="1055" spans="1:4" s="1" customFormat="1" ht="12.75" customHeight="1" x14ac:dyDescent="0.2">
      <c r="A1055" s="2" t="s">
        <v>982</v>
      </c>
      <c r="B1055" s="2" t="str">
        <f>"0000F8EE8F"</f>
        <v>0000F8EE8F</v>
      </c>
      <c r="C1055" s="3">
        <v>42528</v>
      </c>
      <c r="D1055" s="3">
        <v>44257</v>
      </c>
    </row>
    <row r="1056" spans="1:4" s="1" customFormat="1" ht="12.75" customHeight="1" x14ac:dyDescent="0.2">
      <c r="A1056" s="4" t="s">
        <v>983</v>
      </c>
      <c r="B1056" s="4" t="str">
        <f>"0000F8F3F6"</f>
        <v>0000F8F3F6</v>
      </c>
      <c r="C1056" s="5">
        <v>37803</v>
      </c>
      <c r="D1056" s="5">
        <v>38300</v>
      </c>
    </row>
    <row r="1057" spans="1:4" s="1" customFormat="1" ht="12.75" customHeight="1" x14ac:dyDescent="0.2">
      <c r="A1057" s="2" t="s">
        <v>984</v>
      </c>
      <c r="B1057" s="2" t="str">
        <f>"0000544CFD"</f>
        <v>0000544CFD</v>
      </c>
      <c r="C1057" s="3">
        <v>42528</v>
      </c>
      <c r="D1057" s="2"/>
    </row>
    <row r="1058" spans="1:4" s="1" customFormat="1" ht="12.75" customHeight="1" x14ac:dyDescent="0.2">
      <c r="A1058" s="4" t="s">
        <v>985</v>
      </c>
      <c r="B1058" s="4" t="str">
        <f>"0006935F7B"</f>
        <v>0006935F7B</v>
      </c>
      <c r="C1058" s="5">
        <v>40511</v>
      </c>
      <c r="D1058" s="4"/>
    </row>
    <row r="1059" spans="1:4" s="1" customFormat="1" ht="12.75" customHeight="1" x14ac:dyDescent="0.2">
      <c r="A1059" s="2" t="s">
        <v>986</v>
      </c>
      <c r="B1059" s="2" t="str">
        <f>"0000F8F604"</f>
        <v>0000F8F604</v>
      </c>
      <c r="C1059" s="3">
        <v>38384</v>
      </c>
      <c r="D1059" s="3">
        <v>38587</v>
      </c>
    </row>
    <row r="1060" spans="1:4" s="1" customFormat="1" ht="12.75" customHeight="1" x14ac:dyDescent="0.2">
      <c r="A1060" s="4" t="s">
        <v>987</v>
      </c>
      <c r="B1060" s="4" t="str">
        <f>"0000F8F3C4"</f>
        <v>0000F8F3C4</v>
      </c>
      <c r="C1060" s="5">
        <v>42528</v>
      </c>
      <c r="D1060" s="4"/>
    </row>
    <row r="1061" spans="1:4" s="1" customFormat="1" ht="12.75" customHeight="1" x14ac:dyDescent="0.2">
      <c r="A1061" s="2" t="s">
        <v>988</v>
      </c>
      <c r="B1061" s="2" t="str">
        <f>"0000F8F67F"</f>
        <v>0000F8F67F</v>
      </c>
      <c r="C1061" s="3">
        <v>43494</v>
      </c>
      <c r="D1061" s="2"/>
    </row>
    <row r="1062" spans="1:4" s="1" customFormat="1" ht="12.75" customHeight="1" x14ac:dyDescent="0.2">
      <c r="A1062" s="4" t="s">
        <v>989</v>
      </c>
      <c r="B1062" s="4" t="str">
        <f>"0000FBF2AE"</f>
        <v>0000FBF2AE</v>
      </c>
      <c r="C1062" s="5">
        <v>38392</v>
      </c>
      <c r="D1062" s="5">
        <v>40679</v>
      </c>
    </row>
    <row r="1063" spans="1:4" s="1" customFormat="1" ht="12.75" customHeight="1" x14ac:dyDescent="0.2">
      <c r="A1063" s="2" t="s">
        <v>990</v>
      </c>
      <c r="B1063" s="2" t="str">
        <f>"0000FBEA56"</f>
        <v>0000FBEA56</v>
      </c>
      <c r="C1063" s="3">
        <v>37803</v>
      </c>
      <c r="D1063" s="3">
        <v>38321</v>
      </c>
    </row>
    <row r="1064" spans="1:4" s="1" customFormat="1" ht="12.75" customHeight="1" x14ac:dyDescent="0.2">
      <c r="A1064" s="4" t="s">
        <v>991</v>
      </c>
      <c r="B1064" s="4" t="str">
        <f>"000687F3D1"</f>
        <v>000687F3D1</v>
      </c>
      <c r="C1064" s="5">
        <v>40798</v>
      </c>
      <c r="D1064" s="4"/>
    </row>
    <row r="1065" spans="1:4" s="1" customFormat="1" ht="12.75" customHeight="1" x14ac:dyDescent="0.2">
      <c r="A1065" s="2" t="s">
        <v>992</v>
      </c>
      <c r="B1065" s="2" t="str">
        <f>"0000F8EE55"</f>
        <v>0000F8EE55</v>
      </c>
      <c r="C1065" s="3">
        <v>37803</v>
      </c>
      <c r="D1065" s="3">
        <v>44887</v>
      </c>
    </row>
    <row r="1066" spans="1:4" s="1" customFormat="1" ht="12.75" customHeight="1" x14ac:dyDescent="0.2">
      <c r="A1066" s="4" t="s">
        <v>992</v>
      </c>
      <c r="B1066" s="4" t="str">
        <f>"0000F8EE55"</f>
        <v>0000F8EE55</v>
      </c>
      <c r="C1066" s="5">
        <v>37803</v>
      </c>
      <c r="D1066" s="4"/>
    </row>
    <row r="1067" spans="1:4" s="1" customFormat="1" ht="12.75" customHeight="1" x14ac:dyDescent="0.2">
      <c r="A1067" s="2" t="s">
        <v>993</v>
      </c>
      <c r="B1067" s="2" t="str">
        <f>"0000FBEDC9"</f>
        <v>0000FBEDC9</v>
      </c>
      <c r="C1067" s="3">
        <v>41121</v>
      </c>
      <c r="D1067" s="2"/>
    </row>
    <row r="1068" spans="1:4" s="1" customFormat="1" ht="12.75" customHeight="1" x14ac:dyDescent="0.2">
      <c r="A1068" s="4" t="s">
        <v>994</v>
      </c>
      <c r="B1068" s="4" t="str">
        <f>"0000FBEB41"</f>
        <v>0000FBEB41</v>
      </c>
      <c r="C1068" s="5">
        <v>37803</v>
      </c>
      <c r="D1068" s="4"/>
    </row>
    <row r="1069" spans="1:4" s="1" customFormat="1" ht="12.75" customHeight="1" x14ac:dyDescent="0.2">
      <c r="A1069" s="2" t="s">
        <v>995</v>
      </c>
      <c r="B1069" s="2" t="str">
        <f>"0000F8FAB2"</f>
        <v>0000F8FAB2</v>
      </c>
      <c r="C1069" s="3">
        <v>37803</v>
      </c>
      <c r="D1069" s="3">
        <v>40953</v>
      </c>
    </row>
    <row r="1070" spans="1:4" s="1" customFormat="1" ht="12.75" customHeight="1" x14ac:dyDescent="0.2">
      <c r="A1070" s="4" t="s">
        <v>996</v>
      </c>
      <c r="B1070" s="4" t="str">
        <f>"0000F8F2AC"</f>
        <v>0000F8F2AC</v>
      </c>
      <c r="C1070" s="5">
        <v>41338</v>
      </c>
      <c r="D1070" s="4"/>
    </row>
    <row r="1071" spans="1:4" s="1" customFormat="1" ht="12.75" customHeight="1" x14ac:dyDescent="0.2">
      <c r="A1071" s="2" t="s">
        <v>997</v>
      </c>
      <c r="B1071" s="2" t="str">
        <f>"000688380C"</f>
        <v>000688380C</v>
      </c>
      <c r="C1071" s="3">
        <v>40686</v>
      </c>
      <c r="D1071" s="3">
        <v>44712</v>
      </c>
    </row>
    <row r="1072" spans="1:4" s="1" customFormat="1" ht="12.75" customHeight="1" x14ac:dyDescent="0.2">
      <c r="A1072" s="4" t="s">
        <v>998</v>
      </c>
      <c r="B1072" s="4" t="str">
        <f>"0000F8EA7D"</f>
        <v>0000F8EA7D</v>
      </c>
      <c r="C1072" s="5">
        <v>37803</v>
      </c>
      <c r="D1072" s="5">
        <v>40686</v>
      </c>
    </row>
    <row r="1073" spans="1:4" s="1" customFormat="1" ht="12.75" customHeight="1" x14ac:dyDescent="0.2">
      <c r="A1073" s="2" t="s">
        <v>999</v>
      </c>
      <c r="B1073" s="2" t="str">
        <f>"0006880E01"</f>
        <v>0006880E01</v>
      </c>
      <c r="C1073" s="3">
        <v>39202</v>
      </c>
      <c r="D1073" s="3">
        <v>41730</v>
      </c>
    </row>
    <row r="1074" spans="1:4" s="1" customFormat="1" ht="12.75" customHeight="1" x14ac:dyDescent="0.2">
      <c r="A1074" s="4" t="s">
        <v>1000</v>
      </c>
      <c r="B1074" s="4" t="str">
        <f>"0000F8F732"</f>
        <v>0000F8F732</v>
      </c>
      <c r="C1074" s="5">
        <v>43109</v>
      </c>
      <c r="D1074" s="5">
        <v>43669</v>
      </c>
    </row>
    <row r="1075" spans="1:4" s="1" customFormat="1" ht="12.75" customHeight="1" x14ac:dyDescent="0.2">
      <c r="A1075" s="2" t="s">
        <v>1001</v>
      </c>
      <c r="B1075" s="2" t="str">
        <f>"00069361A8"</f>
        <v>00069361A8</v>
      </c>
      <c r="C1075" s="3">
        <v>42724</v>
      </c>
      <c r="D1075" s="3">
        <v>43067</v>
      </c>
    </row>
    <row r="1076" spans="1:4" s="1" customFormat="1" ht="12.75" customHeight="1" x14ac:dyDescent="0.2">
      <c r="A1076" s="4" t="s">
        <v>1002</v>
      </c>
      <c r="B1076" s="4" t="str">
        <f>"0000FBFA9D"</f>
        <v>0000FBFA9D</v>
      </c>
      <c r="C1076" s="5">
        <v>42038</v>
      </c>
      <c r="D1076" s="5">
        <v>42459</v>
      </c>
    </row>
    <row r="1077" spans="1:4" s="1" customFormat="1" ht="12.75" customHeight="1" x14ac:dyDescent="0.2">
      <c r="A1077" s="2" t="s">
        <v>1003</v>
      </c>
      <c r="B1077" s="2" t="str">
        <f>"0000672685"</f>
        <v>0000672685</v>
      </c>
      <c r="C1077" s="3">
        <v>39860</v>
      </c>
      <c r="D1077" s="3">
        <v>40105</v>
      </c>
    </row>
    <row r="1078" spans="1:4" s="1" customFormat="1" ht="12.75" customHeight="1" x14ac:dyDescent="0.2">
      <c r="A1078" s="4" t="s">
        <v>1004</v>
      </c>
      <c r="B1078" s="4" t="str">
        <f>"0000F8F48D"</f>
        <v>0000F8F48D</v>
      </c>
      <c r="C1078" s="5">
        <v>37803</v>
      </c>
      <c r="D1078" s="5">
        <v>39489</v>
      </c>
    </row>
    <row r="1079" spans="1:4" s="1" customFormat="1" ht="12.75" customHeight="1" x14ac:dyDescent="0.2">
      <c r="A1079" s="2" t="s">
        <v>1005</v>
      </c>
      <c r="B1079" s="2" t="str">
        <f>"0000F8F742"</f>
        <v>0000F8F742</v>
      </c>
      <c r="C1079" s="3">
        <v>38740</v>
      </c>
      <c r="D1079" s="3">
        <v>39258</v>
      </c>
    </row>
    <row r="1080" spans="1:4" s="1" customFormat="1" ht="12.75" customHeight="1" x14ac:dyDescent="0.2">
      <c r="A1080" s="4" t="s">
        <v>1006</v>
      </c>
      <c r="B1080" s="4" t="str">
        <f>"000118634C"</f>
        <v>000118634C</v>
      </c>
      <c r="C1080" s="5">
        <v>38132</v>
      </c>
      <c r="D1080" s="5">
        <v>38454</v>
      </c>
    </row>
    <row r="1081" spans="1:4" s="1" customFormat="1" ht="12.75" customHeight="1" x14ac:dyDescent="0.2">
      <c r="A1081" s="2" t="s">
        <v>1007</v>
      </c>
      <c r="B1081" s="2" t="str">
        <f>"0000FBF341"</f>
        <v>0000FBF341</v>
      </c>
      <c r="C1081" s="3">
        <v>38356</v>
      </c>
      <c r="D1081" s="3">
        <v>40511</v>
      </c>
    </row>
    <row r="1082" spans="1:4" s="1" customFormat="1" ht="12.75" customHeight="1" x14ac:dyDescent="0.2">
      <c r="A1082" s="4" t="s">
        <v>1008</v>
      </c>
      <c r="B1082" s="4" t="str">
        <f>"000687453A"</f>
        <v>000687453A</v>
      </c>
      <c r="C1082" s="5">
        <v>42633</v>
      </c>
      <c r="D1082" s="5">
        <v>42766</v>
      </c>
    </row>
    <row r="1083" spans="1:4" s="1" customFormat="1" ht="12.75" customHeight="1" x14ac:dyDescent="0.2">
      <c r="A1083" s="2" t="s">
        <v>1009</v>
      </c>
      <c r="B1083" s="2" t="str">
        <f>"0000671199"</f>
        <v>0000671199</v>
      </c>
      <c r="C1083" s="3">
        <v>40512</v>
      </c>
      <c r="D1083" s="2"/>
    </row>
    <row r="1084" spans="1:4" s="1" customFormat="1" ht="12.75" customHeight="1" x14ac:dyDescent="0.2">
      <c r="A1084" s="4" t="s">
        <v>1009</v>
      </c>
      <c r="B1084" s="4" t="str">
        <f>"0000CC4B3E"</f>
        <v>0000CC4B3E</v>
      </c>
      <c r="C1084" s="5">
        <v>40379</v>
      </c>
      <c r="D1084" s="5">
        <v>40511</v>
      </c>
    </row>
    <row r="1085" spans="1:4" s="1" customFormat="1" ht="12.75" customHeight="1" x14ac:dyDescent="0.2">
      <c r="A1085" s="2" t="s">
        <v>1009</v>
      </c>
      <c r="B1085" s="2" t="str">
        <f>"0000F8F0ED"</f>
        <v>0000F8F0ED</v>
      </c>
      <c r="C1085" s="3">
        <v>37803</v>
      </c>
      <c r="D1085" s="3">
        <v>40378</v>
      </c>
    </row>
    <row r="1086" spans="1:4" s="1" customFormat="1" ht="12.75" customHeight="1" x14ac:dyDescent="0.2">
      <c r="A1086" s="4" t="s">
        <v>1010</v>
      </c>
      <c r="B1086" s="4" t="str">
        <f>"0000FBF506"</f>
        <v>0000FBF506</v>
      </c>
      <c r="C1086" s="5">
        <v>42577</v>
      </c>
      <c r="D1086" s="4"/>
    </row>
    <row r="1087" spans="1:4" s="1" customFormat="1" ht="12.75" customHeight="1" x14ac:dyDescent="0.2">
      <c r="A1087" s="2" t="s">
        <v>1011</v>
      </c>
      <c r="B1087" s="2" t="str">
        <f>"0000FBE7E5"</f>
        <v>0000FBE7E5</v>
      </c>
      <c r="C1087" s="3">
        <v>37804</v>
      </c>
      <c r="D1087" s="3">
        <v>42577</v>
      </c>
    </row>
    <row r="1088" spans="1:4" s="1" customFormat="1" ht="12.75" customHeight="1" x14ac:dyDescent="0.2">
      <c r="A1088" s="4" t="s">
        <v>1012</v>
      </c>
      <c r="B1088" s="4" t="str">
        <f>"0000A51853"</f>
        <v>0000A51853</v>
      </c>
      <c r="C1088" s="5">
        <v>39231</v>
      </c>
      <c r="D1088" s="5">
        <v>44768</v>
      </c>
    </row>
    <row r="1089" spans="1:4" s="1" customFormat="1" ht="12.75" customHeight="1" x14ac:dyDescent="0.2">
      <c r="A1089" s="2" t="s">
        <v>1012</v>
      </c>
      <c r="B1089" s="2" t="str">
        <f>"0000F8E9A2"</f>
        <v>0000F8E9A2</v>
      </c>
      <c r="C1089" s="3">
        <v>37803</v>
      </c>
      <c r="D1089" s="3">
        <v>37811</v>
      </c>
    </row>
    <row r="1090" spans="1:4" s="1" customFormat="1" ht="12.75" customHeight="1" x14ac:dyDescent="0.2">
      <c r="A1090" s="4" t="s">
        <v>1013</v>
      </c>
      <c r="B1090" s="4" t="str">
        <f>"0000F8F46A"</f>
        <v>0000F8F46A</v>
      </c>
      <c r="C1090" s="5">
        <v>40014</v>
      </c>
      <c r="D1090" s="4"/>
    </row>
    <row r="1091" spans="1:4" s="1" customFormat="1" ht="12.75" customHeight="1" x14ac:dyDescent="0.2">
      <c r="A1091" s="2" t="s">
        <v>1014</v>
      </c>
      <c r="B1091" s="2" t="str">
        <f>"0000F8F792"</f>
        <v>0000F8F792</v>
      </c>
      <c r="C1091" s="3">
        <v>37803</v>
      </c>
      <c r="D1091" s="3">
        <v>40007</v>
      </c>
    </row>
    <row r="1092" spans="1:4" s="1" customFormat="1" ht="12.75" customHeight="1" x14ac:dyDescent="0.2">
      <c r="A1092" s="4" t="s">
        <v>1015</v>
      </c>
      <c r="B1092" s="4" t="str">
        <f>"0001A97625"</f>
        <v>0001A97625</v>
      </c>
      <c r="C1092" s="5">
        <v>43620</v>
      </c>
      <c r="D1092" s="5">
        <v>44306</v>
      </c>
    </row>
    <row r="1093" spans="1:4" s="1" customFormat="1" ht="12.75" customHeight="1" x14ac:dyDescent="0.2">
      <c r="A1093" s="2" t="s">
        <v>1016</v>
      </c>
      <c r="B1093" s="2" t="str">
        <f>"00080D7CFE"</f>
        <v>00080D7CFE</v>
      </c>
      <c r="C1093" s="3">
        <v>44867</v>
      </c>
      <c r="D1093" s="2"/>
    </row>
    <row r="1094" spans="1:4" s="1" customFormat="1" ht="12.75" customHeight="1" x14ac:dyDescent="0.2">
      <c r="A1094" s="4" t="s">
        <v>1017</v>
      </c>
      <c r="B1094" s="4" t="str">
        <f>"0000F8FC84"</f>
        <v>0000F8FC84</v>
      </c>
      <c r="C1094" s="5">
        <v>37803</v>
      </c>
      <c r="D1094" s="4"/>
    </row>
    <row r="1095" spans="1:4" s="1" customFormat="1" ht="12.75" customHeight="1" x14ac:dyDescent="0.2">
      <c r="A1095" s="2" t="s">
        <v>1018</v>
      </c>
      <c r="B1095" s="2" t="str">
        <f>"0000F8FA3F"</f>
        <v>0000F8FA3F</v>
      </c>
      <c r="C1095" s="3">
        <v>37803</v>
      </c>
      <c r="D1095" s="2"/>
    </row>
    <row r="1096" spans="1:4" s="1" customFormat="1" ht="12.75" customHeight="1" x14ac:dyDescent="0.2">
      <c r="A1096" s="4" t="s">
        <v>1019</v>
      </c>
      <c r="B1096" s="4" t="str">
        <f>"0006936463"</f>
        <v>0006936463</v>
      </c>
      <c r="C1096" s="5">
        <v>43781</v>
      </c>
      <c r="D1096" s="4"/>
    </row>
    <row r="1097" spans="1:4" s="1" customFormat="1" ht="12.75" customHeight="1" x14ac:dyDescent="0.2">
      <c r="A1097" s="2" t="s">
        <v>1020</v>
      </c>
      <c r="B1097" s="2" t="str">
        <f>"0000F8EED6"</f>
        <v>0000F8EED6</v>
      </c>
      <c r="C1097" s="3">
        <v>37803</v>
      </c>
      <c r="D1097" s="3">
        <v>43844</v>
      </c>
    </row>
    <row r="1098" spans="1:4" s="1" customFormat="1" ht="12.75" customHeight="1" x14ac:dyDescent="0.2">
      <c r="A1098" s="4" t="s">
        <v>1021</v>
      </c>
      <c r="B1098" s="4" t="str">
        <f>"0000F8F834"</f>
        <v>0000F8F834</v>
      </c>
      <c r="C1098" s="5">
        <v>37803</v>
      </c>
      <c r="D1098" s="5">
        <v>42185</v>
      </c>
    </row>
    <row r="1099" spans="1:4" s="1" customFormat="1" ht="12.75" customHeight="1" x14ac:dyDescent="0.2">
      <c r="A1099" s="2" t="s">
        <v>1022</v>
      </c>
      <c r="B1099" s="2" t="str">
        <f>"000688380C"</f>
        <v>000688380C</v>
      </c>
      <c r="C1099" s="3">
        <v>44754</v>
      </c>
      <c r="D1099" s="2"/>
    </row>
    <row r="1100" spans="1:4" s="1" customFormat="1" ht="12.75" customHeight="1" x14ac:dyDescent="0.2">
      <c r="A1100" s="4" t="s">
        <v>1023</v>
      </c>
      <c r="B1100" s="4" t="str">
        <f>"0000A386EA"</f>
        <v>0000A386EA</v>
      </c>
      <c r="C1100" s="5">
        <v>39755</v>
      </c>
      <c r="D1100" s="5">
        <v>40385</v>
      </c>
    </row>
    <row r="1101" spans="1:4" s="1" customFormat="1" ht="12.75" customHeight="1" x14ac:dyDescent="0.2">
      <c r="A1101" s="2" t="s">
        <v>1024</v>
      </c>
      <c r="B1101" s="2" t="str">
        <f>"0000F8F44A"</f>
        <v>0000F8F44A</v>
      </c>
      <c r="C1101" s="3">
        <v>37803</v>
      </c>
      <c r="D1101" s="3">
        <v>41212</v>
      </c>
    </row>
    <row r="1102" spans="1:4" s="1" customFormat="1" ht="12.75" customHeight="1" x14ac:dyDescent="0.2">
      <c r="A1102" s="4" t="s">
        <v>1025</v>
      </c>
      <c r="B1102" s="4" t="str">
        <f>"0000FBEBEC"</f>
        <v>0000FBEBEC</v>
      </c>
      <c r="C1102" s="5">
        <v>38490</v>
      </c>
      <c r="D1102" s="5">
        <v>40567</v>
      </c>
    </row>
    <row r="1103" spans="1:4" s="1" customFormat="1" ht="12.75" customHeight="1" x14ac:dyDescent="0.2">
      <c r="A1103" s="2" t="s">
        <v>1025</v>
      </c>
      <c r="B1103" s="2" t="str">
        <f>"0000F8F558"</f>
        <v>0000F8F558</v>
      </c>
      <c r="C1103" s="3">
        <v>37803</v>
      </c>
      <c r="D1103" s="3">
        <v>38489</v>
      </c>
    </row>
    <row r="1104" spans="1:4" s="1" customFormat="1" ht="12.75" customHeight="1" x14ac:dyDescent="0.2">
      <c r="A1104" s="4" t="s">
        <v>1025</v>
      </c>
      <c r="B1104" s="4" t="str">
        <f>"0000FBE7B3"</f>
        <v>0000FBE7B3</v>
      </c>
      <c r="C1104" s="5">
        <v>40568</v>
      </c>
      <c r="D1104" s="5">
        <v>40988</v>
      </c>
    </row>
    <row r="1105" spans="1:4" s="1" customFormat="1" ht="12.75" customHeight="1" x14ac:dyDescent="0.2">
      <c r="A1105" s="2" t="s">
        <v>1026</v>
      </c>
      <c r="B1105" s="2" t="str">
        <f>"0000FBE7A0"</f>
        <v>0000FBE7A0</v>
      </c>
      <c r="C1105" s="3">
        <v>40988</v>
      </c>
      <c r="D1105" s="2"/>
    </row>
    <row r="1106" spans="1:4" s="1" customFormat="1" ht="12.75" customHeight="1" x14ac:dyDescent="0.2">
      <c r="A1106" s="4" t="s">
        <v>1027</v>
      </c>
      <c r="B1106" s="4" t="str">
        <f>"0006882157"</f>
        <v>0006882157</v>
      </c>
      <c r="C1106" s="5">
        <v>39839</v>
      </c>
      <c r="D1106" s="5">
        <v>42871</v>
      </c>
    </row>
    <row r="1107" spans="1:4" s="1" customFormat="1" ht="12.75" customHeight="1" x14ac:dyDescent="0.2">
      <c r="A1107" s="2" t="s">
        <v>1027</v>
      </c>
      <c r="B1107" s="2" t="str">
        <f>"0000FBF84C"</f>
        <v>0000FBF84C</v>
      </c>
      <c r="C1107" s="3">
        <v>37803</v>
      </c>
      <c r="D1107" s="3">
        <v>39622</v>
      </c>
    </row>
    <row r="1108" spans="1:4" s="1" customFormat="1" ht="12.75" customHeight="1" x14ac:dyDescent="0.2">
      <c r="A1108" s="4" t="s">
        <v>1028</v>
      </c>
      <c r="B1108" s="4" t="str">
        <f>"0000FBEC34"</f>
        <v>0000FBEC34</v>
      </c>
      <c r="C1108" s="5">
        <v>37803</v>
      </c>
      <c r="D1108" s="5">
        <v>38215</v>
      </c>
    </row>
    <row r="1109" spans="1:4" s="1" customFormat="1" ht="12.75" customHeight="1" x14ac:dyDescent="0.2">
      <c r="A1109" s="2" t="s">
        <v>1028</v>
      </c>
      <c r="B1109" s="2" t="str">
        <f>"0000995A7D"</f>
        <v>0000995A7D</v>
      </c>
      <c r="C1109" s="3">
        <v>38216</v>
      </c>
      <c r="D1109" s="2"/>
    </row>
    <row r="1110" spans="1:4" s="1" customFormat="1" ht="12.75" customHeight="1" x14ac:dyDescent="0.2">
      <c r="A1110" s="4" t="s">
        <v>1029</v>
      </c>
      <c r="B1110" s="4" t="str">
        <f>"0000F8F548"</f>
        <v>0000F8F548</v>
      </c>
      <c r="C1110" s="5">
        <v>37803</v>
      </c>
      <c r="D1110" s="4"/>
    </row>
    <row r="1111" spans="1:4" s="1" customFormat="1" ht="12.75" customHeight="1" x14ac:dyDescent="0.2">
      <c r="A1111" s="2" t="s">
        <v>1030</v>
      </c>
      <c r="B1111" s="2" t="str">
        <f>"0000FBED1B"</f>
        <v>0000FBED1B</v>
      </c>
      <c r="C1111" s="3">
        <v>37880</v>
      </c>
      <c r="D1111" s="3">
        <v>41583</v>
      </c>
    </row>
    <row r="1112" spans="1:4" s="1" customFormat="1" ht="12.75" customHeight="1" x14ac:dyDescent="0.2">
      <c r="A1112" s="4" t="s">
        <v>1031</v>
      </c>
      <c r="B1112" s="4" t="str">
        <f>"0001185FA1"</f>
        <v>0001185FA1</v>
      </c>
      <c r="C1112" s="5">
        <v>38706</v>
      </c>
      <c r="D1112" s="4"/>
    </row>
    <row r="1113" spans="1:4" s="1" customFormat="1" ht="12.75" customHeight="1" x14ac:dyDescent="0.2">
      <c r="A1113" s="2" t="s">
        <v>1032</v>
      </c>
      <c r="B1113" s="2" t="str">
        <f>"0000F8F616"</f>
        <v>0000F8F616</v>
      </c>
      <c r="C1113" s="3">
        <v>37803</v>
      </c>
      <c r="D1113" s="3">
        <v>39755</v>
      </c>
    </row>
    <row r="1114" spans="1:4" s="1" customFormat="1" ht="12.75" customHeight="1" x14ac:dyDescent="0.2">
      <c r="A1114" s="4" t="s">
        <v>1033</v>
      </c>
      <c r="B1114" s="4" t="str">
        <f>"00009541E4"</f>
        <v>00009541E4</v>
      </c>
      <c r="C1114" s="5">
        <v>40512</v>
      </c>
      <c r="D1114" s="4"/>
    </row>
    <row r="1115" spans="1:4" s="1" customFormat="1" ht="12.75" customHeight="1" x14ac:dyDescent="0.2">
      <c r="A1115" s="2" t="s">
        <v>1033</v>
      </c>
      <c r="B1115" s="2" t="str">
        <f>"0000FBF81B"</f>
        <v>0000FBF81B</v>
      </c>
      <c r="C1115" s="3">
        <v>37803</v>
      </c>
      <c r="D1115" s="3">
        <v>38490</v>
      </c>
    </row>
    <row r="1116" spans="1:4" s="1" customFormat="1" ht="12.75" customHeight="1" x14ac:dyDescent="0.2">
      <c r="A1116" s="4" t="s">
        <v>1033</v>
      </c>
      <c r="B1116" s="4" t="str">
        <f>"0000F8E98C"</f>
        <v>0000F8E98C</v>
      </c>
      <c r="C1116" s="5">
        <v>38747</v>
      </c>
      <c r="D1116" s="5">
        <v>40511</v>
      </c>
    </row>
    <row r="1117" spans="1:4" s="1" customFormat="1" ht="12.75" customHeight="1" x14ac:dyDescent="0.2">
      <c r="A1117" s="2" t="s">
        <v>1034</v>
      </c>
      <c r="B1117" s="2" t="str">
        <f>"0006881A12"</f>
        <v>0006881A12</v>
      </c>
      <c r="C1117" s="3">
        <v>42732</v>
      </c>
      <c r="D1117" s="2"/>
    </row>
    <row r="1118" spans="1:4" s="1" customFormat="1" ht="12.75" customHeight="1" x14ac:dyDescent="0.2">
      <c r="A1118" s="4" t="s">
        <v>1035</v>
      </c>
      <c r="B1118" s="4" t="str">
        <f>"0000F8F491"</f>
        <v>0000F8F491</v>
      </c>
      <c r="C1118" s="5">
        <v>37803</v>
      </c>
      <c r="D1118" s="4"/>
    </row>
    <row r="1119" spans="1:4" s="1" customFormat="1" ht="12.75" customHeight="1" x14ac:dyDescent="0.2">
      <c r="A1119" s="2" t="s">
        <v>1036</v>
      </c>
      <c r="B1119" s="2" t="str">
        <f>"0000F8F31B"</f>
        <v>0000F8F31B</v>
      </c>
      <c r="C1119" s="3">
        <v>37803</v>
      </c>
      <c r="D1119" s="2"/>
    </row>
    <row r="1120" spans="1:4" s="1" customFormat="1" ht="12.75" customHeight="1" x14ac:dyDescent="0.2">
      <c r="A1120" s="4" t="s">
        <v>1037</v>
      </c>
      <c r="B1120" s="4" t="str">
        <f>"0000FBF139"</f>
        <v>0000FBF139</v>
      </c>
      <c r="C1120" s="5">
        <v>42017</v>
      </c>
      <c r="D1120" s="5">
        <v>42472</v>
      </c>
    </row>
    <row r="1121" spans="1:4" s="1" customFormat="1" ht="12.75" customHeight="1" x14ac:dyDescent="0.2">
      <c r="A1121" s="2" t="s">
        <v>1038</v>
      </c>
      <c r="B1121" s="2" t="str">
        <f>"00006699CB"</f>
        <v>00006699CB</v>
      </c>
      <c r="C1121" s="3">
        <v>39755</v>
      </c>
      <c r="D1121" s="3">
        <v>41982</v>
      </c>
    </row>
    <row r="1122" spans="1:4" s="1" customFormat="1" ht="12.75" customHeight="1" x14ac:dyDescent="0.2">
      <c r="A1122" s="4" t="s">
        <v>1039</v>
      </c>
      <c r="B1122" s="4" t="str">
        <f>"0000F8EC6D"</f>
        <v>0000F8EC6D</v>
      </c>
      <c r="C1122" s="5">
        <v>37803</v>
      </c>
      <c r="D1122" s="5">
        <v>40350</v>
      </c>
    </row>
    <row r="1123" spans="1:4" s="1" customFormat="1" ht="12.75" customHeight="1" x14ac:dyDescent="0.2">
      <c r="A1123" s="2" t="s">
        <v>1039</v>
      </c>
      <c r="B1123" s="2" t="str">
        <f>"0000A4B476"</f>
        <v>0000A4B476</v>
      </c>
      <c r="C1123" s="3">
        <v>40351</v>
      </c>
      <c r="D1123" s="2"/>
    </row>
    <row r="1124" spans="1:4" s="1" customFormat="1" ht="12.75" customHeight="1" x14ac:dyDescent="0.2">
      <c r="A1124" s="4" t="s">
        <v>1040</v>
      </c>
      <c r="B1124" s="4" t="str">
        <f>"0000F8F46A"</f>
        <v>0000F8F46A</v>
      </c>
      <c r="C1124" s="5">
        <v>39699</v>
      </c>
      <c r="D1124" s="5">
        <v>39923</v>
      </c>
    </row>
    <row r="1125" spans="1:4" s="1" customFormat="1" ht="12.75" customHeight="1" x14ac:dyDescent="0.2">
      <c r="A1125" s="2" t="s">
        <v>1041</v>
      </c>
      <c r="B1125" s="2" t="str">
        <f>"0000F8F1E9"</f>
        <v>0000F8F1E9</v>
      </c>
      <c r="C1125" s="3">
        <v>38104</v>
      </c>
      <c r="D1125" s="2"/>
    </row>
    <row r="1126" spans="1:4" s="1" customFormat="1" ht="12.75" customHeight="1" x14ac:dyDescent="0.2">
      <c r="A1126" s="4" t="s">
        <v>1042</v>
      </c>
      <c r="B1126" s="4" t="str">
        <f>"0000E82D9B"</f>
        <v>0000E82D9B</v>
      </c>
      <c r="C1126" s="5">
        <v>37803</v>
      </c>
      <c r="D1126" s="5">
        <v>38104</v>
      </c>
    </row>
    <row r="1127" spans="1:4" s="1" customFormat="1" ht="12.75" customHeight="1" x14ac:dyDescent="0.2">
      <c r="A1127" s="2" t="s">
        <v>1043</v>
      </c>
      <c r="B1127" s="2" t="str">
        <f>"0000F8FAEC"</f>
        <v>0000F8FAEC</v>
      </c>
      <c r="C1127" s="3">
        <v>37803</v>
      </c>
      <c r="D1127" s="3">
        <v>39993</v>
      </c>
    </row>
    <row r="1128" spans="1:4" s="1" customFormat="1" ht="12.75" customHeight="1" x14ac:dyDescent="0.2">
      <c r="A1128" s="4" t="s">
        <v>1044</v>
      </c>
      <c r="B1128" s="4" t="str">
        <f>"000094EED4"</f>
        <v>000094EED4</v>
      </c>
      <c r="C1128" s="5">
        <v>40196</v>
      </c>
      <c r="D1128" s="5">
        <v>40553</v>
      </c>
    </row>
    <row r="1129" spans="1:4" s="1" customFormat="1" ht="12.75" customHeight="1" x14ac:dyDescent="0.2">
      <c r="A1129" s="2" t="s">
        <v>1045</v>
      </c>
      <c r="B1129" s="2" t="str">
        <f>"00068831A0"</f>
        <v>00068831A0</v>
      </c>
      <c r="C1129" s="3">
        <v>40574</v>
      </c>
      <c r="D1129" s="2"/>
    </row>
    <row r="1130" spans="1:4" s="1" customFormat="1" ht="12.75" customHeight="1" x14ac:dyDescent="0.2">
      <c r="A1130" s="4" t="s">
        <v>1046</v>
      </c>
      <c r="B1130" s="4" t="str">
        <f>"0000F8F723"</f>
        <v>0000F8F723</v>
      </c>
      <c r="C1130" s="5">
        <v>38363</v>
      </c>
      <c r="D1130" s="5">
        <v>38426</v>
      </c>
    </row>
    <row r="1131" spans="1:4" s="1" customFormat="1" ht="12.75" customHeight="1" x14ac:dyDescent="0.2">
      <c r="A1131" s="2" t="s">
        <v>1047</v>
      </c>
      <c r="B1131" s="2" t="str">
        <f>"0000F8E998"</f>
        <v>0000F8E998</v>
      </c>
      <c r="C1131" s="3">
        <v>43214</v>
      </c>
      <c r="D1131" s="3">
        <v>45006</v>
      </c>
    </row>
    <row r="1132" spans="1:4" s="1" customFormat="1" ht="12.75" customHeight="1" x14ac:dyDescent="0.2">
      <c r="A1132" s="4" t="s">
        <v>1048</v>
      </c>
      <c r="B1132" s="4" t="str">
        <f>"0000F8F6F2"</f>
        <v>0000F8F6F2</v>
      </c>
      <c r="C1132" s="5">
        <v>37803</v>
      </c>
      <c r="D1132" s="5">
        <v>37929</v>
      </c>
    </row>
    <row r="1133" spans="1:4" s="1" customFormat="1" ht="12.75" customHeight="1" x14ac:dyDescent="0.2">
      <c r="A1133" s="2" t="s">
        <v>1049</v>
      </c>
      <c r="B1133" s="2" t="str">
        <f>"00068839A9"</f>
        <v>00068839A9</v>
      </c>
      <c r="C1133" s="3">
        <v>42353</v>
      </c>
      <c r="D1133" s="2"/>
    </row>
    <row r="1134" spans="1:4" s="1" customFormat="1" ht="12.75" customHeight="1" x14ac:dyDescent="0.2">
      <c r="A1134" s="4" t="s">
        <v>1050</v>
      </c>
      <c r="B1134" s="4" t="str">
        <f>"000118590A"</f>
        <v>000118590A</v>
      </c>
      <c r="C1134" s="5">
        <v>42241</v>
      </c>
      <c r="D1134" s="5">
        <v>42893</v>
      </c>
    </row>
    <row r="1135" spans="1:4" s="1" customFormat="1" ht="12.75" customHeight="1" x14ac:dyDescent="0.2">
      <c r="A1135" s="2" t="s">
        <v>1051</v>
      </c>
      <c r="B1135" s="2" t="str">
        <f>"00069352DA"</f>
        <v>00069352DA</v>
      </c>
      <c r="C1135" s="3">
        <v>43669</v>
      </c>
      <c r="D1135" s="2"/>
    </row>
    <row r="1136" spans="1:4" s="1" customFormat="1" ht="12.75" customHeight="1" x14ac:dyDescent="0.2">
      <c r="A1136" s="4" t="s">
        <v>1052</v>
      </c>
      <c r="B1136" s="4" t="str">
        <f>"0000FBF1D3"</f>
        <v>0000FBF1D3</v>
      </c>
      <c r="C1136" s="5">
        <v>44005</v>
      </c>
      <c r="D1136" s="4"/>
    </row>
    <row r="1137" spans="1:4" s="1" customFormat="1" ht="12.75" customHeight="1" x14ac:dyDescent="0.2">
      <c r="A1137" s="2" t="s">
        <v>1053</v>
      </c>
      <c r="B1137" s="2" t="str">
        <f>"0000A3A92A"</f>
        <v>0000A3A92A</v>
      </c>
      <c r="C1137" s="3">
        <v>43403</v>
      </c>
      <c r="D1137" s="3">
        <v>44005</v>
      </c>
    </row>
    <row r="1138" spans="1:4" s="1" customFormat="1" ht="12.75" customHeight="1" x14ac:dyDescent="0.2">
      <c r="A1138" s="4" t="s">
        <v>1054</v>
      </c>
      <c r="B1138" s="4" t="str">
        <f>"0000F8EA63"</f>
        <v>0000F8EA63</v>
      </c>
      <c r="C1138" s="5">
        <v>42640</v>
      </c>
      <c r="D1138" s="4"/>
    </row>
    <row r="1139" spans="1:4" s="1" customFormat="1" ht="12.75" customHeight="1" x14ac:dyDescent="0.2">
      <c r="A1139" s="2" t="s">
        <v>1055</v>
      </c>
      <c r="B1139" s="2" t="str">
        <f>"0000FBEBE5"</f>
        <v>0000FBEBE5</v>
      </c>
      <c r="C1139" s="3">
        <v>44936</v>
      </c>
      <c r="D1139" s="2"/>
    </row>
    <row r="1140" spans="1:4" s="1" customFormat="1" ht="12.75" customHeight="1" x14ac:dyDescent="0.2">
      <c r="A1140" s="4" t="s">
        <v>1056</v>
      </c>
      <c r="B1140" s="4" t="str">
        <f>"0000F8FA19"</f>
        <v>0000F8FA19</v>
      </c>
      <c r="C1140" s="5">
        <v>37803</v>
      </c>
      <c r="D1140" s="4"/>
    </row>
    <row r="1141" spans="1:4" s="1" customFormat="1" ht="12.75" customHeight="1" x14ac:dyDescent="0.2">
      <c r="A1141" s="2" t="s">
        <v>1057</v>
      </c>
      <c r="B1141" s="2" t="str">
        <f>"000041BDE7"</f>
        <v>000041BDE7</v>
      </c>
      <c r="C1141" s="3">
        <v>44824</v>
      </c>
      <c r="D1141" s="2"/>
    </row>
    <row r="1142" spans="1:4" s="1" customFormat="1" ht="12.75" customHeight="1" x14ac:dyDescent="0.2">
      <c r="A1142" s="4" t="s">
        <v>1058</v>
      </c>
      <c r="B1142" s="4" t="str">
        <f>"0000FB5CF8"</f>
        <v>0000FB5CF8</v>
      </c>
      <c r="C1142" s="5">
        <v>37803</v>
      </c>
      <c r="D1142" s="5">
        <v>38118</v>
      </c>
    </row>
    <row r="1143" spans="1:4" s="1" customFormat="1" ht="12.75" customHeight="1" x14ac:dyDescent="0.2">
      <c r="A1143" s="2" t="s">
        <v>1059</v>
      </c>
      <c r="B1143" s="2" t="str">
        <f>"0000B514F8"</f>
        <v>0000B514F8</v>
      </c>
      <c r="C1143" s="3">
        <v>39552</v>
      </c>
      <c r="D1143" s="2"/>
    </row>
    <row r="1144" spans="1:4" s="1" customFormat="1" ht="12.75" customHeight="1" x14ac:dyDescent="0.2">
      <c r="A1144" s="4" t="s">
        <v>1060</v>
      </c>
      <c r="B1144" s="4" t="str">
        <f>"00068838FC"</f>
        <v>00068838FC</v>
      </c>
      <c r="C1144" s="5">
        <v>39790</v>
      </c>
      <c r="D1144" s="5">
        <v>42893</v>
      </c>
    </row>
    <row r="1145" spans="1:4" s="1" customFormat="1" ht="12.75" customHeight="1" x14ac:dyDescent="0.2">
      <c r="A1145" s="2" t="s">
        <v>1061</v>
      </c>
      <c r="B1145" s="2" t="str">
        <f>"0000FBF0B1"</f>
        <v>0000FBF0B1</v>
      </c>
      <c r="C1145" s="3">
        <v>42893</v>
      </c>
      <c r="D1145" s="2"/>
    </row>
    <row r="1146" spans="1:4" s="1" customFormat="1" ht="12.75" customHeight="1" x14ac:dyDescent="0.2">
      <c r="A1146" s="4" t="s">
        <v>1062</v>
      </c>
      <c r="B1146" s="4" t="str">
        <f>"0000F8FFDE"</f>
        <v>0000F8FFDE</v>
      </c>
      <c r="C1146" s="5">
        <v>41044</v>
      </c>
      <c r="D1146" s="5">
        <v>43263</v>
      </c>
    </row>
    <row r="1147" spans="1:4" s="1" customFormat="1" ht="12.75" customHeight="1" x14ac:dyDescent="0.2">
      <c r="A1147" s="2" t="s">
        <v>1063</v>
      </c>
      <c r="B1147" s="2" t="str">
        <f>"00019694C6"</f>
        <v>00019694C6</v>
      </c>
      <c r="C1147" s="3">
        <v>37803</v>
      </c>
      <c r="D1147" s="3">
        <v>41044</v>
      </c>
    </row>
    <row r="1148" spans="1:4" s="1" customFormat="1" ht="12.75" customHeight="1" x14ac:dyDescent="0.2">
      <c r="A1148" s="4" t="s">
        <v>1064</v>
      </c>
      <c r="B1148" s="4" t="str">
        <f>"000054AB4A"</f>
        <v>000054AB4A</v>
      </c>
      <c r="C1148" s="5">
        <v>44369</v>
      </c>
      <c r="D1148" s="4"/>
    </row>
    <row r="1149" spans="1:4" s="1" customFormat="1" ht="12.75" customHeight="1" x14ac:dyDescent="0.2">
      <c r="A1149" s="2" t="s">
        <v>1065</v>
      </c>
      <c r="B1149" s="2" t="str">
        <f>"0000F8F8C9"</f>
        <v>0000F8F8C9</v>
      </c>
      <c r="C1149" s="3">
        <v>41254</v>
      </c>
      <c r="D1149" s="3">
        <v>44187</v>
      </c>
    </row>
    <row r="1150" spans="1:4" s="1" customFormat="1" ht="12.75" customHeight="1" x14ac:dyDescent="0.2">
      <c r="A1150" s="4" t="s">
        <v>1066</v>
      </c>
      <c r="B1150" s="4" t="str">
        <f>"0000F8FB20"</f>
        <v>0000F8FB20</v>
      </c>
      <c r="C1150" s="5">
        <v>43067</v>
      </c>
      <c r="D1150" s="5">
        <v>44642</v>
      </c>
    </row>
    <row r="1151" spans="1:4" s="1" customFormat="1" ht="12.75" customHeight="1" x14ac:dyDescent="0.2">
      <c r="A1151" s="2" t="s">
        <v>1067</v>
      </c>
      <c r="B1151" s="2" t="str">
        <f>"0001968DBD"</f>
        <v>0001968DBD</v>
      </c>
      <c r="C1151" s="3">
        <v>37803</v>
      </c>
      <c r="D1151" s="3">
        <v>38027</v>
      </c>
    </row>
    <row r="1152" spans="1:4" s="1" customFormat="1" ht="12.75" customHeight="1" x14ac:dyDescent="0.2">
      <c r="A1152" s="4" t="s">
        <v>1068</v>
      </c>
      <c r="B1152" s="4" t="str">
        <f>"0006937001"</f>
        <v>0006937001</v>
      </c>
      <c r="C1152" s="5">
        <v>39069</v>
      </c>
      <c r="D1152" s="5">
        <v>39104</v>
      </c>
    </row>
    <row r="1153" spans="1:4" s="1" customFormat="1" ht="12.75" customHeight="1" x14ac:dyDescent="0.2">
      <c r="A1153" s="2" t="s">
        <v>1069</v>
      </c>
      <c r="B1153" s="2" t="str">
        <f>"0000F8E929"</f>
        <v>0000F8E929</v>
      </c>
      <c r="C1153" s="3">
        <v>37803</v>
      </c>
      <c r="D1153" s="3">
        <v>37803</v>
      </c>
    </row>
    <row r="1154" spans="1:4" s="1" customFormat="1" ht="12.75" customHeight="1" x14ac:dyDescent="0.2">
      <c r="A1154" s="4" t="s">
        <v>1070</v>
      </c>
      <c r="B1154" s="4" t="str">
        <f>"000687EDD2"</f>
        <v>000687EDD2</v>
      </c>
      <c r="C1154" s="5">
        <v>42213</v>
      </c>
      <c r="D1154" s="5">
        <v>44411</v>
      </c>
    </row>
    <row r="1155" spans="1:4" s="1" customFormat="1" ht="12.75" customHeight="1" x14ac:dyDescent="0.2">
      <c r="A1155" s="2" t="s">
        <v>1071</v>
      </c>
      <c r="B1155" s="2" t="str">
        <f>"00003B77C4"</f>
        <v>00003B77C4</v>
      </c>
      <c r="C1155" s="3">
        <v>40428</v>
      </c>
      <c r="D1155" s="3">
        <v>40651</v>
      </c>
    </row>
    <row r="1156" spans="1:4" s="1" customFormat="1" ht="12.75" customHeight="1" x14ac:dyDescent="0.2">
      <c r="A1156" s="4" t="s">
        <v>1071</v>
      </c>
      <c r="B1156" s="4" t="str">
        <f>"0000CCD0AD"</f>
        <v>0000CCD0AD</v>
      </c>
      <c r="C1156" s="5">
        <v>38748</v>
      </c>
      <c r="D1156" s="5">
        <v>40427</v>
      </c>
    </row>
    <row r="1157" spans="1:4" s="1" customFormat="1" ht="12.75" customHeight="1" x14ac:dyDescent="0.2">
      <c r="A1157" s="2" t="s">
        <v>1072</v>
      </c>
      <c r="B1157" s="2" t="str">
        <f>"000687FB19"</f>
        <v>000687FB19</v>
      </c>
      <c r="C1157" s="3">
        <v>40721</v>
      </c>
      <c r="D1157" s="3">
        <v>40735</v>
      </c>
    </row>
    <row r="1158" spans="1:4" s="1" customFormat="1" ht="12.75" customHeight="1" x14ac:dyDescent="0.2">
      <c r="A1158" s="4" t="s">
        <v>1071</v>
      </c>
      <c r="B1158" s="4" t="str">
        <f>"0000F8F172"</f>
        <v>0000F8F172</v>
      </c>
      <c r="C1158" s="5">
        <v>37803</v>
      </c>
      <c r="D1158" s="5">
        <v>38747</v>
      </c>
    </row>
    <row r="1159" spans="1:4" s="1" customFormat="1" ht="12.75" customHeight="1" x14ac:dyDescent="0.2">
      <c r="A1159" s="2" t="s">
        <v>1073</v>
      </c>
      <c r="B1159" s="2" t="str">
        <f>"0000F8EDE4"</f>
        <v>0000F8EDE4</v>
      </c>
      <c r="C1159" s="3">
        <v>37803</v>
      </c>
      <c r="D1159" s="2"/>
    </row>
    <row r="1160" spans="1:4" s="1" customFormat="1" ht="12.75" customHeight="1" x14ac:dyDescent="0.2">
      <c r="A1160" s="4" t="s">
        <v>1074</v>
      </c>
      <c r="B1160" s="4" t="str">
        <f>"0000F8EBA2"</f>
        <v>0000F8EBA2</v>
      </c>
      <c r="C1160" s="5">
        <v>44607</v>
      </c>
      <c r="D1160" s="5">
        <v>44705</v>
      </c>
    </row>
    <row r="1161" spans="1:4" s="1" customFormat="1" ht="12.75" customHeight="1" x14ac:dyDescent="0.2">
      <c r="A1161" s="2" t="s">
        <v>1075</v>
      </c>
      <c r="B1161" s="2" t="str">
        <f>"000687E6B3"</f>
        <v>000687E6B3</v>
      </c>
      <c r="C1161" s="3">
        <v>43222</v>
      </c>
      <c r="D1161" s="2"/>
    </row>
    <row r="1162" spans="1:4" s="1" customFormat="1" ht="12.75" customHeight="1" x14ac:dyDescent="0.2">
      <c r="A1162" s="4" t="s">
        <v>1076</v>
      </c>
      <c r="B1162" s="4" t="str">
        <f>"0000F8EAB1"</f>
        <v>0000F8EAB1</v>
      </c>
      <c r="C1162" s="5">
        <v>37803</v>
      </c>
      <c r="D1162" s="5">
        <v>38419</v>
      </c>
    </row>
    <row r="1163" spans="1:4" s="1" customFormat="1" ht="12.75" customHeight="1" x14ac:dyDescent="0.2">
      <c r="A1163" s="2" t="s">
        <v>1077</v>
      </c>
      <c r="B1163" s="2" t="str">
        <f>"0000FBEFB7"</f>
        <v>0000FBEFB7</v>
      </c>
      <c r="C1163" s="3">
        <v>38482</v>
      </c>
      <c r="D1163" s="3">
        <v>39272</v>
      </c>
    </row>
    <row r="1164" spans="1:4" s="1" customFormat="1" ht="12.75" customHeight="1" x14ac:dyDescent="0.2">
      <c r="A1164" s="4" t="s">
        <v>1078</v>
      </c>
      <c r="B1164" s="4" t="str">
        <f>"0000F8FAFF"</f>
        <v>0000F8FAFF</v>
      </c>
      <c r="C1164" s="5">
        <v>37803</v>
      </c>
      <c r="D1164" s="5">
        <v>44887</v>
      </c>
    </row>
    <row r="1165" spans="1:4" s="1" customFormat="1" ht="12.75" customHeight="1" x14ac:dyDescent="0.2">
      <c r="A1165" s="2" t="s">
        <v>1078</v>
      </c>
      <c r="B1165" s="2" t="str">
        <f>"0000F8FAFF"</f>
        <v>0000F8FAFF</v>
      </c>
      <c r="C1165" s="3">
        <v>37803</v>
      </c>
      <c r="D1165" s="3">
        <v>44887</v>
      </c>
    </row>
    <row r="1166" spans="1:4" s="1" customFormat="1" ht="12.75" customHeight="1" x14ac:dyDescent="0.2">
      <c r="A1166" s="4" t="s">
        <v>1079</v>
      </c>
      <c r="B1166" s="4" t="str">
        <f>"0000349D3F"</f>
        <v>0000349D3F</v>
      </c>
      <c r="C1166" s="5">
        <v>44894</v>
      </c>
      <c r="D1166" s="4"/>
    </row>
    <row r="1167" spans="1:4" s="1" customFormat="1" ht="12.75" customHeight="1" x14ac:dyDescent="0.2">
      <c r="A1167" s="2" t="s">
        <v>1080</v>
      </c>
      <c r="B1167" s="2" t="str">
        <f>"00068811DE"</f>
        <v>00068811DE</v>
      </c>
      <c r="C1167" s="3">
        <v>40567</v>
      </c>
      <c r="D1167" s="2"/>
    </row>
    <row r="1168" spans="1:4" s="1" customFormat="1" ht="12.75" customHeight="1" x14ac:dyDescent="0.2">
      <c r="A1168" s="4" t="s">
        <v>1081</v>
      </c>
      <c r="B1168" s="4" t="str">
        <f>"0006882294"</f>
        <v>0006882294</v>
      </c>
      <c r="C1168" s="5">
        <v>40644</v>
      </c>
      <c r="D1168" s="5">
        <v>42129</v>
      </c>
    </row>
    <row r="1169" spans="1:4" s="1" customFormat="1" ht="12.75" customHeight="1" x14ac:dyDescent="0.2">
      <c r="A1169" s="2" t="s">
        <v>1082</v>
      </c>
      <c r="B1169" s="2" t="str">
        <f>"0000F8F23D"</f>
        <v>0000F8F23D</v>
      </c>
      <c r="C1169" s="3">
        <v>37803</v>
      </c>
      <c r="D1169" s="3">
        <v>42983</v>
      </c>
    </row>
    <row r="1170" spans="1:4" s="1" customFormat="1" ht="12.75" customHeight="1" x14ac:dyDescent="0.2">
      <c r="A1170" s="4" t="s">
        <v>1083</v>
      </c>
      <c r="B1170" s="4" t="str">
        <f>"0000F8FE4A"</f>
        <v>0000F8FE4A</v>
      </c>
      <c r="C1170" s="5">
        <v>39188</v>
      </c>
      <c r="D1170" s="4"/>
    </row>
    <row r="1171" spans="1:4" s="1" customFormat="1" ht="12.75" customHeight="1" x14ac:dyDescent="0.2">
      <c r="A1171" s="2" t="s">
        <v>1083</v>
      </c>
      <c r="B1171" s="2" t="str">
        <f>"0000F90006"</f>
        <v>0000F90006</v>
      </c>
      <c r="C1171" s="3">
        <v>37803</v>
      </c>
      <c r="D1171" s="3">
        <v>38328</v>
      </c>
    </row>
    <row r="1172" spans="1:4" s="1" customFormat="1" ht="12.75" customHeight="1" x14ac:dyDescent="0.2">
      <c r="A1172" s="4" t="s">
        <v>1084</v>
      </c>
      <c r="B1172" s="4" t="str">
        <f>"0000F8EF12"</f>
        <v>0000F8EF12</v>
      </c>
      <c r="C1172" s="5">
        <v>42682</v>
      </c>
      <c r="D1172" s="4"/>
    </row>
    <row r="1173" spans="1:4" s="1" customFormat="1" ht="12.75" customHeight="1" x14ac:dyDescent="0.2">
      <c r="A1173" s="2" t="s">
        <v>1085</v>
      </c>
      <c r="B1173" s="2" t="str">
        <f>"0000FBF8C0"</f>
        <v>0000FBF8C0</v>
      </c>
      <c r="C1173" s="3">
        <v>38083</v>
      </c>
      <c r="D1173" s="2"/>
    </row>
    <row r="1174" spans="1:4" s="1" customFormat="1" ht="12.75" customHeight="1" x14ac:dyDescent="0.2">
      <c r="A1174" s="4" t="s">
        <v>1086</v>
      </c>
      <c r="B1174" s="4" t="str">
        <f>"00011B654E"</f>
        <v>00011B654E</v>
      </c>
      <c r="C1174" s="5">
        <v>44586</v>
      </c>
      <c r="D1174" s="4"/>
    </row>
    <row r="1175" spans="1:4" s="1" customFormat="1" ht="12.75" customHeight="1" x14ac:dyDescent="0.2">
      <c r="A1175" s="2" t="s">
        <v>1087</v>
      </c>
      <c r="B1175" s="2" t="str">
        <f>"00069351E5"</f>
        <v>00069351E5</v>
      </c>
      <c r="C1175" s="3">
        <v>42325</v>
      </c>
      <c r="D1175" s="3">
        <v>44439</v>
      </c>
    </row>
    <row r="1176" spans="1:4" s="1" customFormat="1" ht="12.75" customHeight="1" x14ac:dyDescent="0.2">
      <c r="A1176" s="4" t="s">
        <v>1088</v>
      </c>
      <c r="B1176" s="4" t="str">
        <f>"0000FBFE81"</f>
        <v>0000FBFE81</v>
      </c>
      <c r="C1176" s="5">
        <v>44439</v>
      </c>
      <c r="D1176" s="4"/>
    </row>
    <row r="1177" spans="1:4" s="1" customFormat="1" ht="12.75" customHeight="1" x14ac:dyDescent="0.2">
      <c r="A1177" s="2" t="s">
        <v>1089</v>
      </c>
      <c r="B1177" s="2" t="str">
        <f>"0000FD4EA2"</f>
        <v>0000FD4EA2</v>
      </c>
      <c r="C1177" s="3">
        <v>44565</v>
      </c>
      <c r="D1177" s="2"/>
    </row>
    <row r="1178" spans="1:4" s="1" customFormat="1" ht="12.75" customHeight="1" x14ac:dyDescent="0.2">
      <c r="A1178" s="4" t="s">
        <v>1090</v>
      </c>
      <c r="B1178" s="4" t="str">
        <f>"000031E566"</f>
        <v>000031E566</v>
      </c>
      <c r="C1178" s="5">
        <v>40147</v>
      </c>
      <c r="D1178" s="5">
        <v>40518</v>
      </c>
    </row>
    <row r="1179" spans="1:4" s="1" customFormat="1" ht="12.75" customHeight="1" x14ac:dyDescent="0.2">
      <c r="A1179" s="2" t="s">
        <v>1091</v>
      </c>
      <c r="B1179" s="2" t="str">
        <f>"0000FBEAE9"</f>
        <v>0000FBEAE9</v>
      </c>
      <c r="C1179" s="3">
        <v>37803</v>
      </c>
      <c r="D1179" s="2"/>
    </row>
    <row r="1180" spans="1:4" s="1" customFormat="1" ht="12.75" customHeight="1" x14ac:dyDescent="0.2">
      <c r="A1180" s="4" t="s">
        <v>1092</v>
      </c>
      <c r="B1180" s="4" t="str">
        <f>"0000F8E914"</f>
        <v>0000F8E914</v>
      </c>
      <c r="C1180" s="5">
        <v>42584</v>
      </c>
      <c r="D1180" s="4"/>
    </row>
    <row r="1181" spans="1:4" s="1" customFormat="1" ht="12.75" customHeight="1" x14ac:dyDescent="0.2">
      <c r="A1181" s="2" t="s">
        <v>1093</v>
      </c>
      <c r="B1181" s="2" t="str">
        <f>"0000FB6BD3"</f>
        <v>0000FB6BD3</v>
      </c>
      <c r="C1181" s="3">
        <v>42395</v>
      </c>
      <c r="D1181" s="2"/>
    </row>
    <row r="1182" spans="1:4" s="1" customFormat="1" ht="12.75" customHeight="1" x14ac:dyDescent="0.2">
      <c r="A1182" s="4" t="s">
        <v>1094</v>
      </c>
      <c r="B1182" s="4" t="str">
        <f>"000687F8C8"</f>
        <v>000687F8C8</v>
      </c>
      <c r="C1182" s="5">
        <v>40042</v>
      </c>
      <c r="D1182" s="5">
        <v>40189</v>
      </c>
    </row>
    <row r="1183" spans="1:4" s="1" customFormat="1" ht="12.75" customHeight="1" x14ac:dyDescent="0.2">
      <c r="A1183" s="2" t="s">
        <v>1095</v>
      </c>
      <c r="B1183" s="2" t="str">
        <f>"0000FBF7D7"</f>
        <v>0000FBF7D7</v>
      </c>
      <c r="C1183" s="3">
        <v>41492</v>
      </c>
      <c r="D1183" s="3">
        <v>41674</v>
      </c>
    </row>
    <row r="1184" spans="1:4" s="1" customFormat="1" ht="12.75" customHeight="1" x14ac:dyDescent="0.2">
      <c r="A1184" s="4" t="s">
        <v>1096</v>
      </c>
      <c r="B1184" s="4" t="str">
        <f>"00000E316A"</f>
        <v>00000E316A</v>
      </c>
      <c r="C1184" s="5">
        <v>39258</v>
      </c>
      <c r="D1184" s="5">
        <v>39454</v>
      </c>
    </row>
    <row r="1185" spans="1:4" s="1" customFormat="1" ht="12.75" customHeight="1" x14ac:dyDescent="0.2">
      <c r="A1185" s="2" t="s">
        <v>1097</v>
      </c>
      <c r="B1185" s="2" t="str">
        <f>"000687DEBE"</f>
        <v>000687DEBE</v>
      </c>
      <c r="C1185" s="3">
        <v>40378</v>
      </c>
      <c r="D1185" s="2"/>
    </row>
    <row r="1186" spans="1:4" s="1" customFormat="1" ht="12.75" customHeight="1" x14ac:dyDescent="0.2">
      <c r="A1186" s="4" t="s">
        <v>1098</v>
      </c>
      <c r="B1186" s="4" t="str">
        <f>"000693695A"</f>
        <v>000693695A</v>
      </c>
      <c r="C1186" s="5">
        <v>39111</v>
      </c>
      <c r="D1186" s="4"/>
    </row>
    <row r="1187" spans="1:4" s="1" customFormat="1" ht="12.75" customHeight="1" x14ac:dyDescent="0.2">
      <c r="A1187" s="2" t="s">
        <v>1098</v>
      </c>
      <c r="B1187" s="2" t="str">
        <f>"0000F8FD9E"</f>
        <v>0000F8FD9E</v>
      </c>
      <c r="C1187" s="3">
        <v>37803</v>
      </c>
      <c r="D1187" s="3">
        <v>37887</v>
      </c>
    </row>
    <row r="1188" spans="1:4" s="1" customFormat="1" ht="12.75" customHeight="1" x14ac:dyDescent="0.2">
      <c r="A1188" s="4" t="s">
        <v>1099</v>
      </c>
      <c r="B1188" s="4" t="str">
        <f>"0006883C77"</f>
        <v>0006883C77</v>
      </c>
      <c r="C1188" s="5">
        <v>42752</v>
      </c>
      <c r="D1188" s="4"/>
    </row>
    <row r="1189" spans="1:4" s="1" customFormat="1" ht="12.75" customHeight="1" x14ac:dyDescent="0.2">
      <c r="A1189" s="2" t="s">
        <v>1100</v>
      </c>
      <c r="B1189" s="2" t="str">
        <f>"0000FBF26E"</f>
        <v>0000FBF26E</v>
      </c>
      <c r="C1189" s="3">
        <v>37803</v>
      </c>
      <c r="D1189" s="3">
        <v>38216</v>
      </c>
    </row>
    <row r="1190" spans="1:4" s="1" customFormat="1" ht="12.75" customHeight="1" x14ac:dyDescent="0.2">
      <c r="A1190" s="4" t="s">
        <v>1101</v>
      </c>
      <c r="B1190" s="4" t="str">
        <f>"000687F2B0"</f>
        <v>000687F2B0</v>
      </c>
      <c r="C1190" s="5">
        <v>42171</v>
      </c>
      <c r="D1190" s="4"/>
    </row>
    <row r="1191" spans="1:4" s="1" customFormat="1" ht="12.75" customHeight="1" x14ac:dyDescent="0.2">
      <c r="A1191" s="2" t="s">
        <v>1102</v>
      </c>
      <c r="B1191" s="2" t="str">
        <f>"0000B51E6D"</f>
        <v>0000B51E6D</v>
      </c>
      <c r="C1191" s="3">
        <v>39573</v>
      </c>
      <c r="D1191" s="3">
        <v>39979</v>
      </c>
    </row>
    <row r="1192" spans="1:4" s="1" customFormat="1" ht="12.75" customHeight="1" x14ac:dyDescent="0.2">
      <c r="A1192" s="4" t="s">
        <v>1103</v>
      </c>
      <c r="B1192" s="4" t="str">
        <f>"00068810B2"</f>
        <v>00068810B2</v>
      </c>
      <c r="C1192" s="5">
        <v>41989</v>
      </c>
      <c r="D1192" s="4"/>
    </row>
    <row r="1193" spans="1:4" s="1" customFormat="1" ht="12.75" customHeight="1" x14ac:dyDescent="0.2">
      <c r="A1193" s="2" t="s">
        <v>1104</v>
      </c>
      <c r="B1193" s="2" t="str">
        <f>"0000557DFE"</f>
        <v>0000557DFE</v>
      </c>
      <c r="C1193" s="3">
        <v>42241</v>
      </c>
      <c r="D1193" s="3">
        <v>42248</v>
      </c>
    </row>
    <row r="1194" spans="1:4" s="1" customFormat="1" ht="12.75" customHeight="1" x14ac:dyDescent="0.2">
      <c r="A1194" s="4" t="s">
        <v>1105</v>
      </c>
      <c r="B1194" s="4" t="str">
        <f>"000687E601"</f>
        <v>000687E601</v>
      </c>
      <c r="C1194" s="5">
        <v>42248</v>
      </c>
      <c r="D1194" s="4"/>
    </row>
    <row r="1195" spans="1:4" s="1" customFormat="1" ht="12.75" customHeight="1" x14ac:dyDescent="0.2">
      <c r="A1195" s="2" t="s">
        <v>1106</v>
      </c>
      <c r="B1195" s="2" t="str">
        <f>"0000F8F926"</f>
        <v>0000F8F926</v>
      </c>
      <c r="C1195" s="3">
        <v>37803</v>
      </c>
      <c r="D1195" s="3">
        <v>42241</v>
      </c>
    </row>
    <row r="1196" spans="1:4" s="1" customFormat="1" ht="12.75" customHeight="1" x14ac:dyDescent="0.2">
      <c r="A1196" s="4" t="s">
        <v>1107</v>
      </c>
      <c r="B1196" s="4" t="str">
        <f>"00003B0DEF"</f>
        <v>00003B0DEF</v>
      </c>
      <c r="C1196" s="5">
        <v>40238</v>
      </c>
      <c r="D1196" s="4"/>
    </row>
    <row r="1197" spans="1:4" s="1" customFormat="1" ht="12.75" customHeight="1" x14ac:dyDescent="0.2">
      <c r="A1197" s="2" t="s">
        <v>1108</v>
      </c>
      <c r="B1197" s="2" t="str">
        <f>"000687E104"</f>
        <v>000687E104</v>
      </c>
      <c r="C1197" s="3">
        <v>40581</v>
      </c>
      <c r="D1197" s="2"/>
    </row>
    <row r="1198" spans="1:4" s="1" customFormat="1" ht="12.75" customHeight="1" x14ac:dyDescent="0.2">
      <c r="A1198" s="4" t="s">
        <v>1109</v>
      </c>
      <c r="B1198" s="4" t="str">
        <f>"0001185F69"</f>
        <v>0001185F69</v>
      </c>
      <c r="C1198" s="5">
        <v>37803</v>
      </c>
      <c r="D1198" s="5">
        <v>44915</v>
      </c>
    </row>
    <row r="1199" spans="1:4" s="1" customFormat="1" ht="12.75" customHeight="1" x14ac:dyDescent="0.2">
      <c r="A1199" s="2" t="s">
        <v>1109</v>
      </c>
      <c r="B1199" s="2" t="str">
        <f>"0001185F69"</f>
        <v>0001185F69</v>
      </c>
      <c r="C1199" s="3">
        <v>37803</v>
      </c>
      <c r="D1199" s="3">
        <v>44915</v>
      </c>
    </row>
    <row r="1200" spans="1:4" s="1" customFormat="1" ht="12.75" customHeight="1" x14ac:dyDescent="0.2">
      <c r="A1200" s="4" t="s">
        <v>1110</v>
      </c>
      <c r="B1200" s="4" t="str">
        <f>"0000FBF535"</f>
        <v>0000FBF535</v>
      </c>
      <c r="C1200" s="5">
        <v>40735</v>
      </c>
      <c r="D1200" s="5">
        <v>44950</v>
      </c>
    </row>
    <row r="1201" spans="1:4" s="1" customFormat="1" ht="12.75" customHeight="1" x14ac:dyDescent="0.2">
      <c r="A1201" s="2" t="s">
        <v>1111</v>
      </c>
      <c r="B1201" s="2" t="str">
        <f>"0000F8EDC2"</f>
        <v>0000F8EDC2</v>
      </c>
      <c r="C1201" s="3">
        <v>37803</v>
      </c>
      <c r="D1201" s="2"/>
    </row>
    <row r="1202" spans="1:4" s="1" customFormat="1" ht="12.75" customHeight="1" x14ac:dyDescent="0.2">
      <c r="A1202" s="4" t="s">
        <v>1112</v>
      </c>
      <c r="B1202" s="4" t="str">
        <f>"000687EAFA"</f>
        <v>000687EAFA</v>
      </c>
      <c r="C1202" s="5">
        <v>39692</v>
      </c>
      <c r="D1202" s="4"/>
    </row>
    <row r="1203" spans="1:4" s="1" customFormat="1" ht="12.75" customHeight="1" x14ac:dyDescent="0.2">
      <c r="A1203" s="2" t="s">
        <v>1112</v>
      </c>
      <c r="B1203" s="2" t="str">
        <f>"0000FBED62"</f>
        <v>0000FBED62</v>
      </c>
      <c r="C1203" s="3">
        <v>38740</v>
      </c>
      <c r="D1203" s="3">
        <v>39468</v>
      </c>
    </row>
    <row r="1204" spans="1:4" s="1" customFormat="1" ht="12.75" customHeight="1" x14ac:dyDescent="0.2">
      <c r="A1204" s="4" t="s">
        <v>1113</v>
      </c>
      <c r="B1204" s="4" t="str">
        <f>"0000F8F43A"</f>
        <v>0000F8F43A</v>
      </c>
      <c r="C1204" s="5">
        <v>40995</v>
      </c>
      <c r="D1204" s="4"/>
    </row>
    <row r="1205" spans="1:4" s="1" customFormat="1" ht="12.75" customHeight="1" x14ac:dyDescent="0.2">
      <c r="A1205" s="2" t="s">
        <v>1114</v>
      </c>
      <c r="B1205" s="2" t="str">
        <f>"000687DDF1"</f>
        <v>000687DDF1</v>
      </c>
      <c r="C1205" s="3">
        <v>40420</v>
      </c>
      <c r="D1205" s="3">
        <v>43172</v>
      </c>
    </row>
    <row r="1206" spans="1:4" s="1" customFormat="1" ht="12.75" customHeight="1" x14ac:dyDescent="0.2">
      <c r="A1206" s="4" t="s">
        <v>1115</v>
      </c>
      <c r="B1206" s="4" t="str">
        <f>"0000FBEE67"</f>
        <v>0000FBEE67</v>
      </c>
      <c r="C1206" s="5">
        <v>37803</v>
      </c>
      <c r="D1206" s="5">
        <v>40301</v>
      </c>
    </row>
    <row r="1207" spans="1:4" s="1" customFormat="1" ht="12.75" customHeight="1" x14ac:dyDescent="0.2">
      <c r="A1207" s="2" t="s">
        <v>1116</v>
      </c>
      <c r="B1207" s="2" t="str">
        <f>"0000F8F395"</f>
        <v>0000F8F395</v>
      </c>
      <c r="C1207" s="3">
        <v>37803</v>
      </c>
      <c r="D1207" s="3">
        <v>44635</v>
      </c>
    </row>
    <row r="1208" spans="1:4" s="1" customFormat="1" ht="12.75" customHeight="1" x14ac:dyDescent="0.2">
      <c r="A1208" s="4" t="s">
        <v>1117</v>
      </c>
      <c r="B1208" s="4" t="str">
        <f>"0000F8F43A"</f>
        <v>0000F8F43A</v>
      </c>
      <c r="C1208" s="5">
        <v>37803</v>
      </c>
      <c r="D1208" s="5">
        <v>40953</v>
      </c>
    </row>
    <row r="1209" spans="1:4" s="1" customFormat="1" ht="12.75" customHeight="1" x14ac:dyDescent="0.2">
      <c r="A1209" s="2" t="s">
        <v>1118</v>
      </c>
      <c r="B1209" s="2" t="str">
        <f>"0000FBF470"</f>
        <v>0000FBF470</v>
      </c>
      <c r="C1209" s="3">
        <v>41065</v>
      </c>
      <c r="D1209" s="2"/>
    </row>
    <row r="1210" spans="1:4" s="1" customFormat="1" ht="12.75" customHeight="1" x14ac:dyDescent="0.2">
      <c r="A1210" s="4" t="s">
        <v>1119</v>
      </c>
      <c r="B1210" s="4" t="str">
        <f>"0000F8EB5B"</f>
        <v>0000F8EB5B</v>
      </c>
      <c r="C1210" s="5">
        <v>37803</v>
      </c>
      <c r="D1210" s="5">
        <v>40918</v>
      </c>
    </row>
    <row r="1211" spans="1:4" s="1" customFormat="1" ht="12.75" customHeight="1" x14ac:dyDescent="0.2">
      <c r="A1211" s="2" t="s">
        <v>1120</v>
      </c>
      <c r="B1211" s="2" t="str">
        <f>"0000FBF015"</f>
        <v>0000FBF015</v>
      </c>
      <c r="C1211" s="3">
        <v>38740</v>
      </c>
      <c r="D1211" s="3">
        <v>42871</v>
      </c>
    </row>
    <row r="1212" spans="1:4" s="1" customFormat="1" ht="12.75" customHeight="1" x14ac:dyDescent="0.2">
      <c r="A1212" s="4" t="s">
        <v>1121</v>
      </c>
      <c r="B1212" s="4" t="str">
        <f>"000687F158"</f>
        <v>000687F158</v>
      </c>
      <c r="C1212" s="5">
        <v>40742</v>
      </c>
      <c r="D1212" s="4"/>
    </row>
    <row r="1213" spans="1:4" s="1" customFormat="1" ht="12.75" customHeight="1" x14ac:dyDescent="0.2">
      <c r="A1213" s="2" t="s">
        <v>1122</v>
      </c>
      <c r="B1213" s="2" t="str">
        <f>"0000F8F37D"</f>
        <v>0000F8F37D</v>
      </c>
      <c r="C1213" s="3">
        <v>37803</v>
      </c>
      <c r="D1213" s="3">
        <v>42115</v>
      </c>
    </row>
    <row r="1214" spans="1:4" s="1" customFormat="1" ht="12.75" customHeight="1" x14ac:dyDescent="0.2">
      <c r="A1214" s="4" t="s">
        <v>1123</v>
      </c>
      <c r="B1214" s="4" t="str">
        <f>"0000F8F137"</f>
        <v>0000F8F137</v>
      </c>
      <c r="C1214" s="5">
        <v>37803</v>
      </c>
      <c r="D1214" s="4"/>
    </row>
    <row r="1215" spans="1:4" s="1" customFormat="1" ht="12.75" customHeight="1" x14ac:dyDescent="0.2">
      <c r="A1215" s="2" t="s">
        <v>1124</v>
      </c>
      <c r="B1215" s="2" t="str">
        <f>"0000F8EAB1"</f>
        <v>0000F8EAB1</v>
      </c>
      <c r="C1215" s="3">
        <v>38441</v>
      </c>
      <c r="D1215" s="3">
        <v>40315</v>
      </c>
    </row>
    <row r="1216" spans="1:4" s="1" customFormat="1" ht="12.75" customHeight="1" x14ac:dyDescent="0.2">
      <c r="A1216" s="4" t="s">
        <v>1125</v>
      </c>
      <c r="B1216" s="4" t="str">
        <f>"0000F8E914"</f>
        <v>0000F8E914</v>
      </c>
      <c r="C1216" s="5">
        <v>38608</v>
      </c>
      <c r="D1216" s="5">
        <v>42508</v>
      </c>
    </row>
    <row r="1217" spans="1:4" s="1" customFormat="1" ht="12.75" customHeight="1" x14ac:dyDescent="0.2">
      <c r="A1217" s="2" t="s">
        <v>1126</v>
      </c>
      <c r="B1217" s="2" t="str">
        <f>"0000F8FA11"</f>
        <v>0000F8FA11</v>
      </c>
      <c r="C1217" s="3">
        <v>38392</v>
      </c>
      <c r="D1217" s="2"/>
    </row>
    <row r="1218" spans="1:4" s="1" customFormat="1" ht="12.75" customHeight="1" x14ac:dyDescent="0.2">
      <c r="A1218" s="4" t="s">
        <v>1127</v>
      </c>
      <c r="B1218" s="4" t="str">
        <f>"0000FBF64A"</f>
        <v>0000FBF64A</v>
      </c>
      <c r="C1218" s="5">
        <v>37803</v>
      </c>
      <c r="D1218" s="5">
        <v>39392</v>
      </c>
    </row>
    <row r="1219" spans="1:4" s="1" customFormat="1" ht="12.75" customHeight="1" x14ac:dyDescent="0.2">
      <c r="A1219" s="2" t="s">
        <v>1127</v>
      </c>
      <c r="B1219" s="2" t="str">
        <f>"000066DD9C"</f>
        <v>000066DD9C</v>
      </c>
      <c r="C1219" s="3">
        <v>39393</v>
      </c>
      <c r="D1219" s="2"/>
    </row>
    <row r="1220" spans="1:4" s="1" customFormat="1" ht="12.75" customHeight="1" x14ac:dyDescent="0.2">
      <c r="A1220" s="4" t="s">
        <v>1128</v>
      </c>
      <c r="B1220" s="4" t="str">
        <f>"0000F8EA63"</f>
        <v>0000F8EA63</v>
      </c>
      <c r="C1220" s="5">
        <v>37803</v>
      </c>
      <c r="D1220" s="5">
        <v>42612</v>
      </c>
    </row>
    <row r="1221" spans="1:4" s="1" customFormat="1" ht="12.75" customHeight="1" x14ac:dyDescent="0.2">
      <c r="A1221" s="2" t="s">
        <v>1129</v>
      </c>
      <c r="B1221" s="2" t="str">
        <f>"0000FBFC4D"</f>
        <v>0000FBFC4D</v>
      </c>
      <c r="C1221" s="3">
        <v>41031</v>
      </c>
      <c r="D1221" s="2"/>
    </row>
    <row r="1222" spans="1:4" s="1" customFormat="1" ht="12.75" customHeight="1" x14ac:dyDescent="0.2">
      <c r="A1222" s="4" t="s">
        <v>1130</v>
      </c>
      <c r="B1222" s="4" t="str">
        <f>"000687E490"</f>
        <v>000687E490</v>
      </c>
      <c r="C1222" s="5">
        <v>39377</v>
      </c>
      <c r="D1222" s="5">
        <v>39944</v>
      </c>
    </row>
    <row r="1223" spans="1:4" s="1" customFormat="1" ht="12.75" customHeight="1" x14ac:dyDescent="0.2">
      <c r="A1223" s="2" t="s">
        <v>1131</v>
      </c>
      <c r="B1223" s="2" t="str">
        <f>"0000FBEAC4"</f>
        <v>0000FBEAC4</v>
      </c>
      <c r="C1223" s="3">
        <v>37803</v>
      </c>
      <c r="D1223" s="3">
        <v>39398</v>
      </c>
    </row>
    <row r="1224" spans="1:4" s="1" customFormat="1" ht="12.75" customHeight="1" x14ac:dyDescent="0.2">
      <c r="A1224" s="4" t="s">
        <v>1131</v>
      </c>
      <c r="B1224" s="4" t="str">
        <f>"000066DB70"</f>
        <v>000066DB70</v>
      </c>
      <c r="C1224" s="5">
        <v>39399</v>
      </c>
      <c r="D1224" s="5">
        <v>39993</v>
      </c>
    </row>
    <row r="1225" spans="1:4" s="1" customFormat="1" ht="12.75" customHeight="1" x14ac:dyDescent="0.2">
      <c r="A1225" s="2" t="s">
        <v>1132</v>
      </c>
      <c r="B1225" s="2" t="str">
        <f>"0000C2FAE1"</f>
        <v>0000C2FAE1</v>
      </c>
      <c r="C1225" s="3">
        <v>41031</v>
      </c>
      <c r="D1225" s="3">
        <v>42612</v>
      </c>
    </row>
    <row r="1226" spans="1:4" s="1" customFormat="1" ht="12.75" customHeight="1" x14ac:dyDescent="0.2">
      <c r="A1226" s="4" t="s">
        <v>1133</v>
      </c>
      <c r="B1226" s="4" t="str">
        <f>"0000F8FDFF"</f>
        <v>0000F8FDFF</v>
      </c>
      <c r="C1226" s="5">
        <v>37803</v>
      </c>
      <c r="D1226" s="4"/>
    </row>
    <row r="1227" spans="1:4" s="1" customFormat="1" ht="12.75" customHeight="1" x14ac:dyDescent="0.2">
      <c r="A1227" s="2" t="s">
        <v>1134</v>
      </c>
      <c r="B1227" s="2" t="str">
        <f>"0000F8F31E"</f>
        <v>0000F8F31E</v>
      </c>
      <c r="C1227" s="3">
        <v>37803</v>
      </c>
      <c r="D1227" s="3">
        <v>40308</v>
      </c>
    </row>
    <row r="1228" spans="1:4" s="1" customFormat="1" ht="12.75" customHeight="1" x14ac:dyDescent="0.2">
      <c r="A1228" s="4" t="s">
        <v>1134</v>
      </c>
      <c r="B1228" s="4" t="str">
        <f>"000031EB3A"</f>
        <v>000031EB3A</v>
      </c>
      <c r="C1228" s="5">
        <v>40309</v>
      </c>
      <c r="D1228" s="4"/>
    </row>
    <row r="1229" spans="1:4" s="1" customFormat="1" ht="12.75" customHeight="1" x14ac:dyDescent="0.2">
      <c r="A1229" s="2" t="s">
        <v>1135</v>
      </c>
      <c r="B1229" s="2" t="str">
        <f>"0000FBF7F8"</f>
        <v>0000FBF7F8</v>
      </c>
      <c r="C1229" s="3">
        <v>38195</v>
      </c>
      <c r="D1229" s="3">
        <v>42689</v>
      </c>
    </row>
    <row r="1230" spans="1:4" s="1" customFormat="1" ht="12.75" customHeight="1" x14ac:dyDescent="0.2">
      <c r="A1230" s="4" t="s">
        <v>1136</v>
      </c>
      <c r="B1230" s="4" t="str">
        <f>"0000F8ECCB"</f>
        <v>0000F8ECCB</v>
      </c>
      <c r="C1230" s="5">
        <v>37803</v>
      </c>
      <c r="D1230" s="5">
        <v>38195</v>
      </c>
    </row>
    <row r="1231" spans="1:4" s="1" customFormat="1" ht="12.75" customHeight="1" x14ac:dyDescent="0.2">
      <c r="A1231" s="2" t="s">
        <v>1137</v>
      </c>
      <c r="B1231" s="2" t="str">
        <f>"0006935DEE"</f>
        <v>0006935DEE</v>
      </c>
      <c r="C1231" s="3">
        <v>39111</v>
      </c>
      <c r="D1231" s="3">
        <v>39468</v>
      </c>
    </row>
    <row r="1232" spans="1:4" s="1" customFormat="1" ht="12.75" customHeight="1" x14ac:dyDescent="0.2">
      <c r="A1232" s="4" t="s">
        <v>1138</v>
      </c>
      <c r="B1232" s="4" t="str">
        <f>"0006882088"</f>
        <v>0006882088</v>
      </c>
      <c r="C1232" s="5">
        <v>44950</v>
      </c>
      <c r="D1232" s="4"/>
    </row>
    <row r="1233" spans="1:4" s="1" customFormat="1" ht="12.75" customHeight="1" x14ac:dyDescent="0.2">
      <c r="A1233" s="2" t="s">
        <v>1139</v>
      </c>
      <c r="B1233" s="2" t="str">
        <f>"0006880E42"</f>
        <v>0006880E42</v>
      </c>
      <c r="C1233" s="3">
        <v>41583</v>
      </c>
      <c r="D1233" s="2"/>
    </row>
    <row r="1234" spans="1:4" s="1" customFormat="1" ht="12.75" customHeight="1" x14ac:dyDescent="0.2">
      <c r="A1234" s="4" t="s">
        <v>1140</v>
      </c>
      <c r="B1234" s="4" t="str">
        <f>"000688374F"</f>
        <v>000688374F</v>
      </c>
      <c r="C1234" s="5">
        <v>43222</v>
      </c>
      <c r="D1234" s="4"/>
    </row>
    <row r="1235" spans="1:4" s="1" customFormat="1" ht="12.75" customHeight="1" x14ac:dyDescent="0.2">
      <c r="A1235" s="2" t="s">
        <v>1141</v>
      </c>
      <c r="B1235" s="2" t="str">
        <f>"0000F8F36D"</f>
        <v>0000F8F36D</v>
      </c>
      <c r="C1235" s="3">
        <v>37803</v>
      </c>
      <c r="D1235" s="2"/>
    </row>
    <row r="1236" spans="1:4" s="1" customFormat="1" ht="12.75" customHeight="1" x14ac:dyDescent="0.2">
      <c r="A1236" s="4" t="s">
        <v>1142</v>
      </c>
      <c r="B1236" s="4" t="str">
        <f>"0000F8EC44"</f>
        <v>0000F8EC44</v>
      </c>
      <c r="C1236" s="5">
        <v>40588</v>
      </c>
      <c r="D1236" s="4"/>
    </row>
    <row r="1237" spans="1:4" s="1" customFormat="1" ht="12.75" customHeight="1" x14ac:dyDescent="0.2">
      <c r="A1237" s="2" t="s">
        <v>1143</v>
      </c>
      <c r="B1237" s="2" t="str">
        <f>"000688176B"</f>
        <v>000688176B</v>
      </c>
      <c r="C1237" s="3">
        <v>41744</v>
      </c>
      <c r="D1237" s="2"/>
    </row>
    <row r="1238" spans="1:4" s="1" customFormat="1" ht="12.75" customHeight="1" x14ac:dyDescent="0.2">
      <c r="A1238" s="4" t="s">
        <v>1144</v>
      </c>
      <c r="B1238" s="4" t="str">
        <f>"0006873EAA"</f>
        <v>0006873EAA</v>
      </c>
      <c r="C1238" s="5">
        <v>40630</v>
      </c>
      <c r="D1238" s="4"/>
    </row>
    <row r="1239" spans="1:4" s="1" customFormat="1" ht="12.75" customHeight="1" x14ac:dyDescent="0.2">
      <c r="A1239" s="2" t="s">
        <v>1145</v>
      </c>
      <c r="B1239" s="2" t="str">
        <f>"0006935F08"</f>
        <v>0006935F08</v>
      </c>
      <c r="C1239" s="3">
        <v>40154</v>
      </c>
      <c r="D1239" s="2"/>
    </row>
    <row r="1240" spans="1:4" s="1" customFormat="1" ht="12.75" customHeight="1" x14ac:dyDescent="0.2">
      <c r="A1240" s="4" t="s">
        <v>1146</v>
      </c>
      <c r="B1240" s="4" t="str">
        <f>"0000F8FE1C"</f>
        <v>0000F8FE1C</v>
      </c>
      <c r="C1240" s="5">
        <v>37803</v>
      </c>
      <c r="D1240" s="5">
        <v>43312</v>
      </c>
    </row>
    <row r="1241" spans="1:4" s="1" customFormat="1" ht="12.75" customHeight="1" x14ac:dyDescent="0.2">
      <c r="A1241" s="2" t="s">
        <v>1147</v>
      </c>
      <c r="B1241" s="2" t="str">
        <f>"000687FB5A"</f>
        <v>000687FB5A</v>
      </c>
      <c r="C1241" s="3">
        <v>43606</v>
      </c>
      <c r="D1241" s="3">
        <v>44439</v>
      </c>
    </row>
    <row r="1242" spans="1:4" s="1" customFormat="1" ht="12.75" customHeight="1" x14ac:dyDescent="0.2">
      <c r="A1242" s="4" t="s">
        <v>1148</v>
      </c>
      <c r="B1242" s="4" t="str">
        <f>"0000FBF2BC"</f>
        <v>0000FBF2BC</v>
      </c>
      <c r="C1242" s="5">
        <v>37803</v>
      </c>
      <c r="D1242" s="5">
        <v>44012</v>
      </c>
    </row>
    <row r="1243" spans="1:4" s="1" customFormat="1" ht="12.75" customHeight="1" x14ac:dyDescent="0.2">
      <c r="A1243" s="2" t="s">
        <v>1149</v>
      </c>
      <c r="B1243" s="2" t="str">
        <f>"0000FBFA46"</f>
        <v>0000FBFA46</v>
      </c>
      <c r="C1243" s="3">
        <v>37803</v>
      </c>
      <c r="D1243" s="2"/>
    </row>
    <row r="1244" spans="1:4" s="1" customFormat="1" ht="12.75" customHeight="1" x14ac:dyDescent="0.2">
      <c r="A1244" s="4" t="s">
        <v>1150</v>
      </c>
      <c r="B1244" s="4" t="str">
        <f>"0000FBF3DF"</f>
        <v>0000FBF3DF</v>
      </c>
      <c r="C1244" s="5">
        <v>38719</v>
      </c>
      <c r="D1244" s="4"/>
    </row>
    <row r="1245" spans="1:4" s="1" customFormat="1" ht="12.75" customHeight="1" x14ac:dyDescent="0.2">
      <c r="A1245" s="2" t="s">
        <v>1151</v>
      </c>
      <c r="B1245" s="2" t="str">
        <f>"0000FBFC51"</f>
        <v>0000FBFC51</v>
      </c>
      <c r="C1245" s="3">
        <v>39342</v>
      </c>
      <c r="D1245" s="2"/>
    </row>
    <row r="1246" spans="1:4" s="1" customFormat="1" ht="12.75" customHeight="1" x14ac:dyDescent="0.2">
      <c r="A1246" s="4" t="s">
        <v>1152</v>
      </c>
      <c r="B1246" s="4" t="str">
        <f>"0000F8F269"</f>
        <v>0000F8F269</v>
      </c>
      <c r="C1246" s="5">
        <v>37803</v>
      </c>
      <c r="D1246" s="4"/>
    </row>
    <row r="1247" spans="1:4" s="1" customFormat="1" ht="12.75" customHeight="1" x14ac:dyDescent="0.2">
      <c r="A1247" s="2" t="s">
        <v>1153</v>
      </c>
      <c r="B1247" s="2" t="str">
        <f>"0000544CFD"</f>
        <v>0000544CFD</v>
      </c>
      <c r="C1247" s="3">
        <v>39797</v>
      </c>
      <c r="D1247" s="3">
        <v>42486</v>
      </c>
    </row>
    <row r="1248" spans="1:4" s="1" customFormat="1" ht="12.75" customHeight="1" x14ac:dyDescent="0.2">
      <c r="A1248" s="4" t="s">
        <v>1154</v>
      </c>
      <c r="B1248" s="4" t="str">
        <f>"0000F8FC57"</f>
        <v>0000F8FC57</v>
      </c>
      <c r="C1248" s="5">
        <v>44124</v>
      </c>
      <c r="D1248" s="4"/>
    </row>
    <row r="1249" spans="1:4" s="1" customFormat="1" ht="12.75" customHeight="1" x14ac:dyDescent="0.2">
      <c r="A1249" s="2" t="s">
        <v>1155</v>
      </c>
      <c r="B1249" s="2" t="str">
        <f>"0000F8FCAF"</f>
        <v>0000F8FCAF</v>
      </c>
      <c r="C1249" s="3">
        <v>37803</v>
      </c>
      <c r="D1249" s="2"/>
    </row>
    <row r="1250" spans="1:4" s="1" customFormat="1" ht="12.75" customHeight="1" x14ac:dyDescent="0.2">
      <c r="A1250" s="4" t="s">
        <v>1156</v>
      </c>
      <c r="B1250" s="4" t="str">
        <f>"0006881291"</f>
        <v>0006881291</v>
      </c>
      <c r="C1250" s="5">
        <v>40820</v>
      </c>
      <c r="D1250" s="4"/>
    </row>
    <row r="1251" spans="1:4" s="1" customFormat="1" ht="12.75" customHeight="1" x14ac:dyDescent="0.2">
      <c r="A1251" s="2" t="s">
        <v>1157</v>
      </c>
      <c r="B1251" s="2" t="str">
        <f>"0000F8FA5B"</f>
        <v>0000F8FA5B</v>
      </c>
      <c r="C1251" s="3">
        <v>40812</v>
      </c>
      <c r="D1251" s="3">
        <v>44390</v>
      </c>
    </row>
    <row r="1252" spans="1:4" s="1" customFormat="1" ht="12.75" customHeight="1" x14ac:dyDescent="0.2">
      <c r="A1252" s="4" t="s">
        <v>1158</v>
      </c>
      <c r="B1252" s="4" t="str">
        <f>"0000FBEC99"</f>
        <v>0000FBEC99</v>
      </c>
      <c r="C1252" s="5">
        <v>37803</v>
      </c>
      <c r="D1252" s="5">
        <v>38468</v>
      </c>
    </row>
    <row r="1253" spans="1:4" s="1" customFormat="1" ht="12.75" customHeight="1" x14ac:dyDescent="0.2">
      <c r="A1253" s="2" t="s">
        <v>1159</v>
      </c>
      <c r="B1253" s="2" t="str">
        <f>"0000F8EC82"</f>
        <v>0000F8EC82</v>
      </c>
      <c r="C1253" s="3">
        <v>37803</v>
      </c>
      <c r="D1253" s="2"/>
    </row>
    <row r="1254" spans="1:4" s="1" customFormat="1" ht="12.75" customHeight="1" x14ac:dyDescent="0.2">
      <c r="A1254" s="4" t="s">
        <v>1160</v>
      </c>
      <c r="B1254" s="4" t="str">
        <f>"0000FBF8C4"</f>
        <v>0000FBF8C4</v>
      </c>
      <c r="C1254" s="5">
        <v>37803</v>
      </c>
      <c r="D1254" s="5">
        <v>45013</v>
      </c>
    </row>
    <row r="1255" spans="1:4" s="1" customFormat="1" ht="12.75" customHeight="1" x14ac:dyDescent="0.2">
      <c r="A1255" s="2" t="s">
        <v>1161</v>
      </c>
      <c r="B1255" s="2" t="str">
        <f>"0006882BB8"</f>
        <v>0006882BB8</v>
      </c>
      <c r="C1255" s="3">
        <v>41730</v>
      </c>
      <c r="D1255" s="2"/>
    </row>
    <row r="1256" spans="1:4" s="1" customFormat="1" ht="12.75" customHeight="1" x14ac:dyDescent="0.2">
      <c r="A1256" s="4" t="s">
        <v>1162</v>
      </c>
      <c r="B1256" s="4" t="str">
        <f>"0000FBF6AB"</f>
        <v>0000FBF6AB</v>
      </c>
      <c r="C1256" s="5">
        <v>37824</v>
      </c>
      <c r="D1256" s="5">
        <v>39342</v>
      </c>
    </row>
    <row r="1257" spans="1:4" s="1" customFormat="1" ht="12.75" customHeight="1" x14ac:dyDescent="0.2">
      <c r="A1257" s="2" t="s">
        <v>1163</v>
      </c>
      <c r="B1257" s="2" t="str">
        <f>"0000F8F6FA"</f>
        <v>0000F8F6FA</v>
      </c>
      <c r="C1257" s="3">
        <v>38062</v>
      </c>
      <c r="D1257" s="3">
        <v>38754</v>
      </c>
    </row>
    <row r="1258" spans="1:4" s="1" customFormat="1" ht="12.75" customHeight="1" x14ac:dyDescent="0.2">
      <c r="A1258" s="4" t="s">
        <v>1163</v>
      </c>
      <c r="B1258" s="4" t="str">
        <f>"0000477BA5"</f>
        <v>0000477BA5</v>
      </c>
      <c r="C1258" s="5">
        <v>38755</v>
      </c>
      <c r="D1258" s="4"/>
    </row>
    <row r="1259" spans="1:4" s="1" customFormat="1" ht="12.75" customHeight="1" x14ac:dyDescent="0.2">
      <c r="A1259" s="2" t="s">
        <v>1164</v>
      </c>
      <c r="B1259" s="2" t="str">
        <f>"0000FBF3B0"</f>
        <v>0000FBF3B0</v>
      </c>
      <c r="C1259" s="3">
        <v>37803</v>
      </c>
      <c r="D1259" s="2"/>
    </row>
    <row r="1260" spans="1:4" s="1" customFormat="1" ht="12.75" customHeight="1" x14ac:dyDescent="0.2">
      <c r="A1260" s="4" t="s">
        <v>1165</v>
      </c>
      <c r="B1260" s="4" t="str">
        <f>"0000FB6567"</f>
        <v>0000FB6567</v>
      </c>
      <c r="C1260" s="5">
        <v>37803</v>
      </c>
      <c r="D1260" s="4"/>
    </row>
    <row r="1261" spans="1:4" s="1" customFormat="1" ht="12.75" customHeight="1" x14ac:dyDescent="0.2">
      <c r="A1261" s="2" t="s">
        <v>1166</v>
      </c>
      <c r="B1261" s="2" t="str">
        <f>"0000F8ED9F"</f>
        <v>0000F8ED9F</v>
      </c>
      <c r="C1261" s="3">
        <v>37803</v>
      </c>
      <c r="D1261" s="3">
        <v>44425</v>
      </c>
    </row>
    <row r="1262" spans="1:4" s="1" customFormat="1" ht="12.75" customHeight="1" x14ac:dyDescent="0.2">
      <c r="A1262" s="4" t="s">
        <v>1167</v>
      </c>
      <c r="B1262" s="4" t="str">
        <f>"00068738ED"</f>
        <v>00068738ED</v>
      </c>
      <c r="C1262" s="5">
        <v>43179</v>
      </c>
      <c r="D1262" s="4"/>
    </row>
    <row r="1263" spans="1:4" s="1" customFormat="1" ht="12.75" customHeight="1" x14ac:dyDescent="0.2">
      <c r="A1263" s="2" t="s">
        <v>1168</v>
      </c>
      <c r="B1263" s="2" t="str">
        <f>"0000F8FB4C"</f>
        <v>0000F8FB4C</v>
      </c>
      <c r="C1263" s="3">
        <v>37803</v>
      </c>
      <c r="D1263" s="3">
        <v>39966</v>
      </c>
    </row>
    <row r="1264" spans="1:4" s="1" customFormat="1" ht="12.75" customHeight="1" x14ac:dyDescent="0.2">
      <c r="A1264" s="4" t="s">
        <v>1169</v>
      </c>
      <c r="B1264" s="4" t="str">
        <f>"000055CE43"</f>
        <v>000055CE43</v>
      </c>
      <c r="C1264" s="5">
        <v>40063</v>
      </c>
      <c r="D1264" s="5">
        <v>43179</v>
      </c>
    </row>
    <row r="1265" spans="1:4" s="1" customFormat="1" ht="12.75" customHeight="1" x14ac:dyDescent="0.2">
      <c r="A1265" s="2" t="s">
        <v>1170</v>
      </c>
      <c r="B1265" s="2" t="str">
        <f>"000687F3FF"</f>
        <v>000687F3FF</v>
      </c>
      <c r="C1265" s="3">
        <v>39966</v>
      </c>
      <c r="D1265" s="2"/>
    </row>
    <row r="1266" spans="1:4" s="1" customFormat="1" ht="12.75" customHeight="1" x14ac:dyDescent="0.2">
      <c r="A1266" s="4" t="s">
        <v>1171</v>
      </c>
      <c r="B1266" s="4" t="str">
        <f>"0000FC9278"</f>
        <v>0000FC9278</v>
      </c>
      <c r="C1266" s="5">
        <v>39937</v>
      </c>
      <c r="D1266" s="5">
        <v>43333</v>
      </c>
    </row>
    <row r="1267" spans="1:4" s="1" customFormat="1" ht="12.75" customHeight="1" x14ac:dyDescent="0.2">
      <c r="A1267" s="2" t="s">
        <v>1172</v>
      </c>
      <c r="B1267" s="2" t="str">
        <f>"0000F8EE59"</f>
        <v>0000F8EE59</v>
      </c>
      <c r="C1267" s="3">
        <v>37803</v>
      </c>
      <c r="D1267" s="2"/>
    </row>
    <row r="1268" spans="1:4" s="1" customFormat="1" ht="12.75" customHeight="1" x14ac:dyDescent="0.2">
      <c r="A1268" s="4" t="s">
        <v>1173</v>
      </c>
      <c r="B1268" s="4" t="str">
        <f>"0000F8F552"</f>
        <v>0000F8F552</v>
      </c>
      <c r="C1268" s="5">
        <v>37803</v>
      </c>
      <c r="D1268" s="5">
        <v>40182</v>
      </c>
    </row>
    <row r="1269" spans="1:4" s="1" customFormat="1" ht="12.75" customHeight="1" x14ac:dyDescent="0.2">
      <c r="A1269" s="2" t="s">
        <v>1174</v>
      </c>
      <c r="B1269" s="2" t="str">
        <f>"0000A55BDE"</f>
        <v>0000A55BDE</v>
      </c>
      <c r="C1269" s="3">
        <v>43858</v>
      </c>
      <c r="D1269" s="2"/>
    </row>
    <row r="1270" spans="1:4" s="1" customFormat="1" ht="12.75" customHeight="1" x14ac:dyDescent="0.2">
      <c r="A1270" s="4" t="s">
        <v>1175</v>
      </c>
      <c r="B1270" s="4" t="str">
        <f>"0000FBF8B0"</f>
        <v>0000FBF8B0</v>
      </c>
      <c r="C1270" s="5">
        <v>37803</v>
      </c>
      <c r="D1270" s="5">
        <v>37880</v>
      </c>
    </row>
    <row r="1271" spans="1:4" s="1" customFormat="1" ht="12.75" customHeight="1" x14ac:dyDescent="0.2">
      <c r="A1271" s="2" t="s">
        <v>1176</v>
      </c>
      <c r="B1271" s="2" t="str">
        <f>"0000F8F926"</f>
        <v>0000F8F926</v>
      </c>
      <c r="C1271" s="3">
        <v>42339</v>
      </c>
      <c r="D1271" s="2"/>
    </row>
    <row r="1272" spans="1:4" s="1" customFormat="1" ht="12.75" customHeight="1" x14ac:dyDescent="0.2">
      <c r="A1272" s="4" t="s">
        <v>1177</v>
      </c>
      <c r="B1272" s="4" t="str">
        <f>"0000FBF7EC"</f>
        <v>0000FBF7EC</v>
      </c>
      <c r="C1272" s="5">
        <v>38377</v>
      </c>
      <c r="D1272" s="5">
        <v>42010</v>
      </c>
    </row>
    <row r="1273" spans="1:4" s="1" customFormat="1" ht="12.75" customHeight="1" x14ac:dyDescent="0.2">
      <c r="A1273" s="2" t="s">
        <v>1178</v>
      </c>
      <c r="B1273" s="2" t="str">
        <f>"0000FBF77E"</f>
        <v>0000FBF77E</v>
      </c>
      <c r="C1273" s="3">
        <v>37803</v>
      </c>
      <c r="D1273" s="2"/>
    </row>
    <row r="1274" spans="1:4" s="1" customFormat="1" ht="12.75" customHeight="1" x14ac:dyDescent="0.2">
      <c r="A1274" s="4" t="s">
        <v>1179</v>
      </c>
      <c r="B1274" s="4" t="str">
        <f>"000693724F"</f>
        <v>000693724F</v>
      </c>
      <c r="C1274" s="5">
        <v>39182</v>
      </c>
      <c r="D1274" s="4"/>
    </row>
    <row r="1275" spans="1:4" s="1" customFormat="1" ht="12.75" customHeight="1" x14ac:dyDescent="0.2">
      <c r="A1275" s="2" t="s">
        <v>1180</v>
      </c>
      <c r="B1275" s="2" t="str">
        <f>"0000FB691B"</f>
        <v>0000FB691B</v>
      </c>
      <c r="C1275" s="3">
        <v>43487</v>
      </c>
      <c r="D1275" s="2"/>
    </row>
    <row r="1276" spans="1:4" s="1" customFormat="1" ht="12.75" customHeight="1" x14ac:dyDescent="0.2">
      <c r="A1276" s="4" t="s">
        <v>1181</v>
      </c>
      <c r="B1276" s="4" t="str">
        <f>"0000FBF931"</f>
        <v>0000FBF931</v>
      </c>
      <c r="C1276" s="5">
        <v>37803</v>
      </c>
      <c r="D1276" s="5">
        <v>38747</v>
      </c>
    </row>
    <row r="1277" spans="1:4" s="1" customFormat="1" ht="12.75" customHeight="1" x14ac:dyDescent="0.2">
      <c r="A1277" s="2" t="s">
        <v>1182</v>
      </c>
      <c r="B1277" s="2" t="str">
        <f>"0000FBEBD0"</f>
        <v>0000FBEBD0</v>
      </c>
      <c r="C1277" s="3">
        <v>44467</v>
      </c>
      <c r="D1277" s="2"/>
    </row>
    <row r="1278" spans="1:4" s="1" customFormat="1" ht="12.75" customHeight="1" x14ac:dyDescent="0.2">
      <c r="A1278" s="4" t="s">
        <v>1183</v>
      </c>
      <c r="B1278" s="4" t="str">
        <f>"0000FBF766"</f>
        <v>0000FBF766</v>
      </c>
      <c r="C1278" s="5">
        <v>45013</v>
      </c>
      <c r="D1278" s="4"/>
    </row>
    <row r="1279" spans="1:4" s="1" customFormat="1" ht="12.75" customHeight="1" x14ac:dyDescent="0.2">
      <c r="A1279" s="2" t="s">
        <v>1184</v>
      </c>
      <c r="B1279" s="2" t="str">
        <f>"00080D8E97"</f>
        <v>00080D8E97</v>
      </c>
      <c r="C1279" s="3">
        <v>44979</v>
      </c>
      <c r="D1279" s="2"/>
    </row>
    <row r="1280" spans="1:4" s="1" customFormat="1" ht="12.75" customHeight="1" x14ac:dyDescent="0.2">
      <c r="A1280" s="4" t="s">
        <v>1185</v>
      </c>
      <c r="B1280" s="4" t="str">
        <f>"0006881787"</f>
        <v>0006881787</v>
      </c>
      <c r="C1280" s="5">
        <v>44138</v>
      </c>
      <c r="D1280" s="4"/>
    </row>
    <row r="1281" spans="1:4" s="1" customFormat="1" ht="12.75" customHeight="1" x14ac:dyDescent="0.2">
      <c r="A1281" s="2" t="s">
        <v>1186</v>
      </c>
      <c r="B1281" s="2" t="str">
        <f>"00005B0DEC"</f>
        <v>00005B0DEC</v>
      </c>
      <c r="C1281" s="3">
        <v>44824</v>
      </c>
      <c r="D1281" s="2"/>
    </row>
    <row r="1282" spans="1:4" s="1" customFormat="1" ht="12.75" customHeight="1" x14ac:dyDescent="0.2">
      <c r="A1282" s="4" t="s">
        <v>1187</v>
      </c>
      <c r="B1282" s="4" t="str">
        <f>"000687E26B"</f>
        <v>000687E26B</v>
      </c>
      <c r="C1282" s="5">
        <v>44460</v>
      </c>
      <c r="D1282" s="4"/>
    </row>
    <row r="1283" spans="1:4" s="1" customFormat="1" ht="12.75" customHeight="1" x14ac:dyDescent="0.2">
      <c r="A1283" s="2" t="s">
        <v>1188</v>
      </c>
      <c r="B1283" s="2" t="str">
        <f>"0000FBF573"</f>
        <v>0000FBF573</v>
      </c>
      <c r="C1283" s="3">
        <v>44488</v>
      </c>
      <c r="D1283" s="2"/>
    </row>
    <row r="1284" spans="1:4" s="1" customFormat="1" ht="12.75" customHeight="1" x14ac:dyDescent="0.2">
      <c r="A1284" s="4" t="s">
        <v>1189</v>
      </c>
      <c r="B1284" s="4" t="str">
        <f>"000688395F"</f>
        <v>000688395F</v>
      </c>
      <c r="C1284" s="5">
        <v>44579</v>
      </c>
      <c r="D1284" s="4"/>
    </row>
    <row r="1285" spans="1:4" s="1" customFormat="1" ht="12.75" customHeight="1" x14ac:dyDescent="0.2">
      <c r="A1285" s="2" t="s">
        <v>1190</v>
      </c>
      <c r="B1285" s="2" t="str">
        <f>"0000FB71A4"</f>
        <v>0000FB71A4</v>
      </c>
      <c r="C1285" s="3">
        <v>40918</v>
      </c>
      <c r="D1285" s="3">
        <v>44551</v>
      </c>
    </row>
    <row r="1286" spans="1:4" s="1" customFormat="1" ht="12.75" customHeight="1" x14ac:dyDescent="0.2">
      <c r="A1286" s="4" t="s">
        <v>1191</v>
      </c>
      <c r="B1286" s="4" t="str">
        <f>"0000F8F449"</f>
        <v>0000F8F449</v>
      </c>
      <c r="C1286" s="5">
        <v>41576</v>
      </c>
      <c r="D1286" s="5">
        <v>41996</v>
      </c>
    </row>
    <row r="1287" spans="1:4" s="1" customFormat="1" ht="12.75" customHeight="1" x14ac:dyDescent="0.2">
      <c r="A1287" s="2" t="s">
        <v>1192</v>
      </c>
      <c r="B1287" s="2" t="str">
        <f>"0000FBEBA4"</f>
        <v>0000FBEBA4</v>
      </c>
      <c r="C1287" s="3">
        <v>42780</v>
      </c>
      <c r="D1287" s="2"/>
    </row>
    <row r="1288" spans="1:4" s="1" customFormat="1" ht="12.75" customHeight="1" x14ac:dyDescent="0.2">
      <c r="A1288" s="4" t="s">
        <v>1193</v>
      </c>
      <c r="B1288" s="4" t="str">
        <f>"0000FBFA4E"</f>
        <v>0000FBFA4E</v>
      </c>
      <c r="C1288" s="5">
        <v>43550</v>
      </c>
      <c r="D1288" s="5">
        <v>43648</v>
      </c>
    </row>
    <row r="1289" spans="1:4" s="1" customFormat="1" ht="12.75" customHeight="1" x14ac:dyDescent="0.2">
      <c r="A1289" s="2" t="s">
        <v>1194</v>
      </c>
      <c r="B1289" s="2" t="str">
        <f>"0000F8FB3F"</f>
        <v>0000F8FB3F</v>
      </c>
      <c r="C1289" s="3">
        <v>44411</v>
      </c>
      <c r="D1289" s="3">
        <v>44537</v>
      </c>
    </row>
    <row r="1290" spans="1:4" s="1" customFormat="1" ht="12.75" customHeight="1" x14ac:dyDescent="0.2">
      <c r="A1290" s="4" t="s">
        <v>1195</v>
      </c>
      <c r="B1290" s="4" t="str">
        <f>"0006935265"</f>
        <v>0006935265</v>
      </c>
      <c r="C1290" s="5">
        <v>39069</v>
      </c>
      <c r="D1290" s="5">
        <v>41002</v>
      </c>
    </row>
    <row r="1291" spans="1:4" s="1" customFormat="1" ht="12.75" customHeight="1" x14ac:dyDescent="0.2">
      <c r="A1291" s="2" t="s">
        <v>1195</v>
      </c>
      <c r="B1291" s="2" t="str">
        <f>"0000FBF39A"</f>
        <v>0000FBF39A</v>
      </c>
      <c r="C1291" s="3">
        <v>38461</v>
      </c>
      <c r="D1291" s="3">
        <v>38713</v>
      </c>
    </row>
    <row r="1292" spans="1:4" s="1" customFormat="1" ht="12.75" customHeight="1" x14ac:dyDescent="0.2">
      <c r="A1292" s="4" t="s">
        <v>1196</v>
      </c>
      <c r="B1292" s="4" t="str">
        <f>"000687E26B"</f>
        <v>000687E26B</v>
      </c>
      <c r="C1292" s="5">
        <v>41002</v>
      </c>
      <c r="D1292" s="5">
        <v>43340</v>
      </c>
    </row>
    <row r="1293" spans="1:4" s="1" customFormat="1" ht="12.75" customHeight="1" x14ac:dyDescent="0.2">
      <c r="A1293" s="2" t="s">
        <v>1195</v>
      </c>
      <c r="B1293" s="2" t="str">
        <f>"0000FBF1E8"</f>
        <v>0000FBF1E8</v>
      </c>
      <c r="C1293" s="3">
        <v>37811</v>
      </c>
      <c r="D1293" s="3">
        <v>38195</v>
      </c>
    </row>
    <row r="1294" spans="1:4" s="1" customFormat="1" ht="12.75" customHeight="1" x14ac:dyDescent="0.2">
      <c r="A1294" s="4" t="s">
        <v>1197</v>
      </c>
      <c r="B1294" s="4" t="str">
        <f>"0000F8EE8F"</f>
        <v>0000F8EE8F</v>
      </c>
      <c r="C1294" s="5">
        <v>44362</v>
      </c>
      <c r="D1294" s="5">
        <v>45041</v>
      </c>
    </row>
    <row r="1295" spans="1:4" s="1" customFormat="1" ht="12.75" customHeight="1" x14ac:dyDescent="0.2">
      <c r="A1295" s="2" t="s">
        <v>1198</v>
      </c>
      <c r="B1295" s="2" t="str">
        <f>"0000F8F3E8"</f>
        <v>0000F8F3E8</v>
      </c>
      <c r="C1295" s="3">
        <v>41723</v>
      </c>
      <c r="D1295" s="2"/>
    </row>
    <row r="1296" spans="1:4" s="1" customFormat="1" ht="12.75" customHeight="1" x14ac:dyDescent="0.2">
      <c r="A1296" s="4" t="s">
        <v>1199</v>
      </c>
      <c r="B1296" s="4" t="str">
        <f>"0000FB6F47"</f>
        <v>0000FB6F47</v>
      </c>
      <c r="C1296" s="5">
        <v>37803</v>
      </c>
      <c r="D1296" s="4"/>
    </row>
    <row r="1297" spans="1:4" s="1" customFormat="1" ht="12.75" customHeight="1" x14ac:dyDescent="0.2">
      <c r="A1297" s="2" t="s">
        <v>1200</v>
      </c>
      <c r="B1297" s="2" t="str">
        <f>"0000FBF4B0"</f>
        <v>0000FBF4B0</v>
      </c>
      <c r="C1297" s="3">
        <v>37803</v>
      </c>
      <c r="D1297" s="2"/>
    </row>
    <row r="1298" spans="1:4" s="1" customFormat="1" ht="12.75" customHeight="1" x14ac:dyDescent="0.2">
      <c r="A1298" s="4" t="s">
        <v>1201</v>
      </c>
      <c r="B1298" s="4" t="str">
        <f>"0000C2FAE1"</f>
        <v>0000C2FAE1</v>
      </c>
      <c r="C1298" s="5">
        <v>42689</v>
      </c>
      <c r="D1298" s="5">
        <v>43368</v>
      </c>
    </row>
    <row r="1299" spans="1:4" s="1" customFormat="1" ht="12.75" customHeight="1" x14ac:dyDescent="0.2">
      <c r="A1299" s="2" t="s">
        <v>1202</v>
      </c>
      <c r="B1299" s="2" t="str">
        <f>"000688391E"</f>
        <v>000688391E</v>
      </c>
      <c r="C1299" s="3">
        <v>44839</v>
      </c>
      <c r="D1299" s="2"/>
    </row>
    <row r="1300" spans="1:4" s="1" customFormat="1" ht="12.75" customHeight="1" x14ac:dyDescent="0.2">
      <c r="A1300" s="4" t="s">
        <v>1203</v>
      </c>
      <c r="B1300" s="4" t="str">
        <f>"000050219E"</f>
        <v>000050219E</v>
      </c>
      <c r="C1300" s="5">
        <v>39273</v>
      </c>
      <c r="D1300" s="5">
        <v>42395</v>
      </c>
    </row>
    <row r="1301" spans="1:4" s="1" customFormat="1" ht="12.75" customHeight="1" x14ac:dyDescent="0.2">
      <c r="A1301" s="2" t="s">
        <v>1203</v>
      </c>
      <c r="B1301" s="2" t="str">
        <f>"0000F8FA64"</f>
        <v>0000F8FA64</v>
      </c>
      <c r="C1301" s="3">
        <v>37803</v>
      </c>
      <c r="D1301" s="3">
        <v>39272</v>
      </c>
    </row>
    <row r="1302" spans="1:4" s="1" customFormat="1" ht="12.75" customHeight="1" x14ac:dyDescent="0.2">
      <c r="A1302" s="4" t="s">
        <v>1204</v>
      </c>
      <c r="B1302" s="4" t="str">
        <f>"00019695BC"</f>
        <v>00019695BC</v>
      </c>
      <c r="C1302" s="5">
        <v>37803</v>
      </c>
      <c r="D1302" s="4"/>
    </row>
    <row r="1303" spans="1:4" s="1" customFormat="1" ht="12.75" customHeight="1" x14ac:dyDescent="0.2">
      <c r="A1303" s="2" t="s">
        <v>1205</v>
      </c>
      <c r="B1303" s="2" t="str">
        <f>"0000FBEF03"</f>
        <v>0000FBEF03</v>
      </c>
      <c r="C1303" s="3">
        <v>38580</v>
      </c>
      <c r="D1303" s="2"/>
    </row>
    <row r="1304" spans="1:4" s="1" customFormat="1" ht="12.75" customHeight="1" x14ac:dyDescent="0.2">
      <c r="A1304" s="4" t="s">
        <v>1206</v>
      </c>
      <c r="B1304" s="4" t="str">
        <f>"0000F8EFD2"</f>
        <v>0000F8EFD2</v>
      </c>
      <c r="C1304" s="5">
        <v>37803</v>
      </c>
      <c r="D1304" s="5">
        <v>40490</v>
      </c>
    </row>
    <row r="1305" spans="1:4" s="1" customFormat="1" ht="12.75" customHeight="1" x14ac:dyDescent="0.2">
      <c r="A1305" s="2" t="s">
        <v>1207</v>
      </c>
      <c r="B1305" s="2" t="str">
        <f>"0001186A59"</f>
        <v>0001186A59</v>
      </c>
      <c r="C1305" s="3">
        <v>38747</v>
      </c>
      <c r="D1305" s="2"/>
    </row>
    <row r="1306" spans="1:4" s="1" customFormat="1" ht="12.75" customHeight="1" x14ac:dyDescent="0.2">
      <c r="A1306" s="4" t="s">
        <v>1208</v>
      </c>
      <c r="B1306" s="4" t="str">
        <f>"0000542718"</f>
        <v>0000542718</v>
      </c>
      <c r="C1306" s="5">
        <v>39811</v>
      </c>
      <c r="D1306" s="5">
        <v>42591</v>
      </c>
    </row>
    <row r="1307" spans="1:4" s="1" customFormat="1" ht="12.75" customHeight="1" x14ac:dyDescent="0.2">
      <c r="A1307" s="2" t="s">
        <v>1209</v>
      </c>
      <c r="B1307" s="2" t="str">
        <f>"00068800FA"</f>
        <v>00068800FA</v>
      </c>
      <c r="C1307" s="3">
        <v>43291</v>
      </c>
      <c r="D1307" s="2"/>
    </row>
    <row r="1308" spans="1:4" s="1" customFormat="1" ht="12.75" customHeight="1" x14ac:dyDescent="0.2">
      <c r="A1308" s="4" t="s">
        <v>1210</v>
      </c>
      <c r="B1308" s="4" t="str">
        <f>"00006699CB"</f>
        <v>00006699CB</v>
      </c>
      <c r="C1308" s="5">
        <v>42024</v>
      </c>
      <c r="D1308" s="5">
        <v>43291</v>
      </c>
    </row>
    <row r="1309" spans="1:4" s="1" customFormat="1" ht="12.75" customHeight="1" x14ac:dyDescent="0.2">
      <c r="A1309" s="2" t="s">
        <v>1211</v>
      </c>
      <c r="B1309" s="2" t="str">
        <f>"0000F8F961"</f>
        <v>0000F8F961</v>
      </c>
      <c r="C1309" s="3">
        <v>37803</v>
      </c>
      <c r="D1309" s="2"/>
    </row>
    <row r="1310" spans="1:4" s="1" customFormat="1" ht="12.75" customHeight="1" x14ac:dyDescent="0.2">
      <c r="A1310" s="4" t="s">
        <v>1212</v>
      </c>
      <c r="B1310" s="4" t="str">
        <f>"0000FBF5EB"</f>
        <v>0000FBF5EB</v>
      </c>
      <c r="C1310" s="5">
        <v>37803</v>
      </c>
      <c r="D1310" s="5">
        <v>41730</v>
      </c>
    </row>
    <row r="1311" spans="1:4" s="1" customFormat="1" ht="12.75" customHeight="1" x14ac:dyDescent="0.2">
      <c r="A1311" s="2" t="s">
        <v>1213</v>
      </c>
      <c r="B1311" s="2" t="str">
        <f>"0001185C73"</f>
        <v>0001185C73</v>
      </c>
      <c r="C1311" s="3">
        <v>38118</v>
      </c>
      <c r="D1311" s="3">
        <v>44404</v>
      </c>
    </row>
    <row r="1312" spans="1:4" s="1" customFormat="1" ht="12.75" customHeight="1" x14ac:dyDescent="0.2">
      <c r="A1312" s="4" t="s">
        <v>1214</v>
      </c>
      <c r="B1312" s="4" t="str">
        <f>"0000FBF9CE"</f>
        <v>0000FBF9CE</v>
      </c>
      <c r="C1312" s="5">
        <v>37803</v>
      </c>
      <c r="D1312" s="5">
        <v>37915</v>
      </c>
    </row>
    <row r="1313" spans="1:4" s="1" customFormat="1" ht="12.75" customHeight="1" x14ac:dyDescent="0.2">
      <c r="A1313" s="2" t="s">
        <v>1215</v>
      </c>
      <c r="B1313" s="2" t="str">
        <f>"00008B39BD"</f>
        <v>00008B39BD</v>
      </c>
      <c r="C1313" s="3">
        <v>40365</v>
      </c>
      <c r="D1313" s="2"/>
    </row>
    <row r="1314" spans="1:4" s="1" customFormat="1" ht="12.75" customHeight="1" x14ac:dyDescent="0.2">
      <c r="A1314" s="4" t="s">
        <v>1215</v>
      </c>
      <c r="B1314" s="4" t="str">
        <f>"0000FB5CC7"</f>
        <v>0000FB5CC7</v>
      </c>
      <c r="C1314" s="5">
        <v>37803</v>
      </c>
      <c r="D1314" s="5">
        <v>40357</v>
      </c>
    </row>
    <row r="1315" spans="1:4" s="1" customFormat="1" ht="12.75" customHeight="1" x14ac:dyDescent="0.2">
      <c r="A1315" s="2" t="s">
        <v>1215</v>
      </c>
      <c r="B1315" s="2" t="str">
        <f>"00008B39BD"</f>
        <v>00008B39BD</v>
      </c>
      <c r="C1315" s="3">
        <v>40358</v>
      </c>
      <c r="D1315" s="3">
        <v>40364</v>
      </c>
    </row>
    <row r="1316" spans="1:4" s="1" customFormat="1" ht="12.75" customHeight="1" x14ac:dyDescent="0.2">
      <c r="A1316" s="4" t="s">
        <v>1216</v>
      </c>
      <c r="B1316" s="4" t="str">
        <f>"000094FB44"</f>
        <v>000094FB44</v>
      </c>
      <c r="C1316" s="5">
        <v>39468</v>
      </c>
      <c r="D1316" s="5">
        <v>40189</v>
      </c>
    </row>
    <row r="1317" spans="1:4" s="1" customFormat="1" ht="12.75" customHeight="1" x14ac:dyDescent="0.2">
      <c r="A1317" s="2" t="s">
        <v>1216</v>
      </c>
      <c r="B1317" s="2" t="str">
        <f>"00008B90BD"</f>
        <v>00008B90BD</v>
      </c>
      <c r="C1317" s="3">
        <v>40289</v>
      </c>
      <c r="D1317" s="3">
        <v>40469</v>
      </c>
    </row>
    <row r="1318" spans="1:4" s="1" customFormat="1" ht="12.75" customHeight="1" x14ac:dyDescent="0.2">
      <c r="A1318" s="4" t="s">
        <v>1217</v>
      </c>
      <c r="B1318" s="4" t="str">
        <f>"0000FBFDF0"</f>
        <v>0000FBFDF0</v>
      </c>
      <c r="C1318" s="5">
        <v>37803</v>
      </c>
      <c r="D1318" s="5">
        <v>42206</v>
      </c>
    </row>
    <row r="1319" spans="1:4" s="1" customFormat="1" ht="12.75" customHeight="1" x14ac:dyDescent="0.2">
      <c r="A1319" s="2" t="s">
        <v>1218</v>
      </c>
      <c r="B1319" s="2" t="str">
        <f>"0000F8F77B"</f>
        <v>0000F8F77B</v>
      </c>
      <c r="C1319" s="3">
        <v>37803</v>
      </c>
      <c r="D1319" s="2"/>
    </row>
    <row r="1320" spans="1:4" s="1" customFormat="1" ht="12.75" customHeight="1" x14ac:dyDescent="0.2">
      <c r="A1320" s="4" t="s">
        <v>1219</v>
      </c>
      <c r="B1320" s="4" t="str">
        <f>"0000F8EF4A"</f>
        <v>0000F8EF4A</v>
      </c>
      <c r="C1320" s="5">
        <v>37803</v>
      </c>
      <c r="D1320" s="4"/>
    </row>
    <row r="1321" spans="1:4" s="1" customFormat="1" ht="12.75" customHeight="1" x14ac:dyDescent="0.2">
      <c r="A1321" s="2" t="s">
        <v>1220</v>
      </c>
      <c r="B1321" s="2" t="str">
        <f>"0000F8E9C7"</f>
        <v>0000F8E9C7</v>
      </c>
      <c r="C1321" s="3">
        <v>38195</v>
      </c>
      <c r="D1321" s="2"/>
    </row>
    <row r="1322" spans="1:4" s="1" customFormat="1" ht="12.75" customHeight="1" x14ac:dyDescent="0.2">
      <c r="A1322" s="4" t="s">
        <v>1221</v>
      </c>
      <c r="B1322" s="4" t="str">
        <f>"0000F8ECC8"</f>
        <v>0000F8ECC8</v>
      </c>
      <c r="C1322" s="5">
        <v>37803</v>
      </c>
      <c r="D1322" s="5">
        <v>38950</v>
      </c>
    </row>
    <row r="1323" spans="1:4" s="1" customFormat="1" ht="12.75" customHeight="1" x14ac:dyDescent="0.2">
      <c r="A1323" s="2" t="s">
        <v>1222</v>
      </c>
      <c r="B1323" s="2" t="str">
        <f>"000196A342"</f>
        <v>000196A342</v>
      </c>
      <c r="C1323" s="3">
        <v>38502</v>
      </c>
      <c r="D1323" s="3">
        <v>42395</v>
      </c>
    </row>
    <row r="1324" spans="1:4" s="1" customFormat="1" ht="12.75" customHeight="1" x14ac:dyDescent="0.2">
      <c r="A1324" s="4" t="s">
        <v>1223</v>
      </c>
      <c r="B1324" s="4" t="str">
        <f>"0000A3861E"</f>
        <v>0000A3861E</v>
      </c>
      <c r="C1324" s="5">
        <v>44145</v>
      </c>
      <c r="D1324" s="4"/>
    </row>
    <row r="1325" spans="1:4" s="1" customFormat="1" ht="12.75" customHeight="1" x14ac:dyDescent="0.2">
      <c r="A1325" s="2" t="s">
        <v>1224</v>
      </c>
      <c r="B1325" s="2" t="str">
        <f>"000054588C"</f>
        <v>000054588C</v>
      </c>
      <c r="C1325" s="3">
        <v>40280</v>
      </c>
      <c r="D1325" s="2"/>
    </row>
    <row r="1326" spans="1:4" s="1" customFormat="1" ht="12.75" customHeight="1" x14ac:dyDescent="0.2">
      <c r="A1326" s="4" t="s">
        <v>1225</v>
      </c>
      <c r="B1326" s="4" t="str">
        <f>"0006880241"</f>
        <v>0006880241</v>
      </c>
      <c r="C1326" s="5">
        <v>40735</v>
      </c>
      <c r="D1326" s="4"/>
    </row>
    <row r="1327" spans="1:4" s="1" customFormat="1" ht="12.75" customHeight="1" x14ac:dyDescent="0.2">
      <c r="A1327" s="2" t="s">
        <v>1226</v>
      </c>
      <c r="B1327" s="2" t="str">
        <f>"000688342D"</f>
        <v>000688342D</v>
      </c>
      <c r="C1327" s="3">
        <v>42619</v>
      </c>
      <c r="D1327" s="2"/>
    </row>
    <row r="1328" spans="1:4" s="1" customFormat="1" ht="12.75" customHeight="1" x14ac:dyDescent="0.2">
      <c r="A1328" s="4" t="s">
        <v>1227</v>
      </c>
      <c r="B1328" s="4" t="str">
        <f>"0000952EA7"</f>
        <v>0000952EA7</v>
      </c>
      <c r="C1328" s="5">
        <v>40289</v>
      </c>
      <c r="D1328" s="5">
        <v>43676</v>
      </c>
    </row>
    <row r="1329" spans="1:4" s="1" customFormat="1" ht="12.75" customHeight="1" x14ac:dyDescent="0.2">
      <c r="A1329" s="2" t="s">
        <v>1228</v>
      </c>
      <c r="B1329" s="2" t="str">
        <f>"0006936A69"</f>
        <v>0006936A69</v>
      </c>
      <c r="C1329" s="3">
        <v>39517</v>
      </c>
      <c r="D1329" s="2"/>
    </row>
    <row r="1330" spans="1:4" s="1" customFormat="1" ht="12.75" customHeight="1" x14ac:dyDescent="0.2">
      <c r="A1330" s="4" t="s">
        <v>1229</v>
      </c>
      <c r="B1330" s="4" t="str">
        <f>"0000F8F91B"</f>
        <v>0000F8F91B</v>
      </c>
      <c r="C1330" s="5">
        <v>39237</v>
      </c>
      <c r="D1330" s="4"/>
    </row>
    <row r="1331" spans="1:4" s="1" customFormat="1" ht="12.75" customHeight="1" x14ac:dyDescent="0.2">
      <c r="A1331" s="2" t="s">
        <v>1230</v>
      </c>
      <c r="B1331" s="2" t="str">
        <f>"0000F8EBDA"</f>
        <v>0000F8EBDA</v>
      </c>
      <c r="C1331" s="3">
        <v>37803</v>
      </c>
      <c r="D1331" s="2"/>
    </row>
    <row r="1332" spans="1:4" s="1" customFormat="1" ht="12.75" customHeight="1" x14ac:dyDescent="0.2">
      <c r="A1332" s="4" t="s">
        <v>1231</v>
      </c>
      <c r="B1332" s="4" t="str">
        <f>"0000FBF2DA"</f>
        <v>0000FBF2DA</v>
      </c>
      <c r="C1332" s="5">
        <v>37811</v>
      </c>
      <c r="D1332" s="4"/>
    </row>
    <row r="1333" spans="1:4" s="1" customFormat="1" ht="12.75" customHeight="1" x14ac:dyDescent="0.2">
      <c r="A1333" s="2" t="s">
        <v>1232</v>
      </c>
      <c r="B1333" s="2" t="str">
        <f>"0000F8EF3F"</f>
        <v>0000F8EF3F</v>
      </c>
      <c r="C1333" s="3">
        <v>37803</v>
      </c>
      <c r="D1333" s="3">
        <v>37811</v>
      </c>
    </row>
    <row r="1334" spans="1:4" s="1" customFormat="1" ht="12.75" customHeight="1" x14ac:dyDescent="0.2">
      <c r="A1334" s="4" t="s">
        <v>1233</v>
      </c>
      <c r="B1334" s="4" t="str">
        <f>"00003218DF"</f>
        <v>00003218DF</v>
      </c>
      <c r="C1334" s="5">
        <v>43732</v>
      </c>
      <c r="D1334" s="4"/>
    </row>
    <row r="1335" spans="1:4" s="1" customFormat="1" ht="12.75" customHeight="1" x14ac:dyDescent="0.2">
      <c r="A1335" s="2" t="s">
        <v>1234</v>
      </c>
      <c r="B1335" s="2" t="str">
        <f>"0000F8FA36"</f>
        <v>0000F8FA36</v>
      </c>
      <c r="C1335" s="3">
        <v>37803</v>
      </c>
      <c r="D1335" s="3">
        <v>40098</v>
      </c>
    </row>
    <row r="1336" spans="1:4" s="1" customFormat="1" ht="12.75" customHeight="1" x14ac:dyDescent="0.2">
      <c r="A1336" s="4" t="s">
        <v>1234</v>
      </c>
      <c r="B1336" s="4" t="str">
        <f>"0000C5C70B"</f>
        <v>0000C5C70B</v>
      </c>
      <c r="C1336" s="5">
        <v>40099</v>
      </c>
      <c r="D1336" s="4"/>
    </row>
    <row r="1337" spans="1:4" s="1" customFormat="1" ht="12.75" customHeight="1" x14ac:dyDescent="0.2">
      <c r="A1337" s="2" t="s">
        <v>1235</v>
      </c>
      <c r="B1337" s="2" t="str">
        <f>"0000FBE7A0"</f>
        <v>0000FBE7A0</v>
      </c>
      <c r="C1337" s="3">
        <v>38286</v>
      </c>
      <c r="D1337" s="3">
        <v>40967</v>
      </c>
    </row>
    <row r="1338" spans="1:4" s="1" customFormat="1" ht="12.75" customHeight="1" x14ac:dyDescent="0.2">
      <c r="A1338" s="4" t="s">
        <v>1236</v>
      </c>
      <c r="B1338" s="4" t="str">
        <f>"0000FBFE1C"</f>
        <v>0000FBFE1C</v>
      </c>
      <c r="C1338" s="5">
        <v>37803</v>
      </c>
      <c r="D1338" s="5">
        <v>40077</v>
      </c>
    </row>
    <row r="1339" spans="1:4" s="1" customFormat="1" ht="12.75" customHeight="1" x14ac:dyDescent="0.2">
      <c r="A1339" s="2" t="s">
        <v>1237</v>
      </c>
      <c r="B1339" s="2" t="str">
        <f>"000094E8E4"</f>
        <v>000094E8E4</v>
      </c>
      <c r="C1339" s="3">
        <v>39888</v>
      </c>
      <c r="D1339" s="3">
        <v>40497</v>
      </c>
    </row>
    <row r="1340" spans="1:4" s="1" customFormat="1" ht="12.75" customHeight="1" x14ac:dyDescent="0.2">
      <c r="A1340" s="4" t="s">
        <v>1238</v>
      </c>
      <c r="B1340" s="4" t="str">
        <f>"0000FD5171"</f>
        <v>0000FD5171</v>
      </c>
      <c r="C1340" s="5">
        <v>44761</v>
      </c>
      <c r="D1340" s="4"/>
    </row>
    <row r="1341" spans="1:4" s="1" customFormat="1" ht="12.75" customHeight="1" x14ac:dyDescent="0.2">
      <c r="A1341" s="2" t="s">
        <v>1239</v>
      </c>
      <c r="B1341" s="2" t="str">
        <f>"0000B254D4"</f>
        <v>0000B254D4</v>
      </c>
      <c r="C1341" s="3">
        <v>39846</v>
      </c>
      <c r="D1341" s="3">
        <v>40084</v>
      </c>
    </row>
    <row r="1342" spans="1:4" s="1" customFormat="1" ht="12.75" customHeight="1" x14ac:dyDescent="0.2">
      <c r="A1342" s="4" t="s">
        <v>1240</v>
      </c>
      <c r="B1342" s="4" t="str">
        <f>"0006934D9F"</f>
        <v>0006934D9F</v>
      </c>
      <c r="C1342" s="5">
        <v>40484</v>
      </c>
      <c r="D1342" s="4"/>
    </row>
    <row r="1343" spans="1:4" s="1" customFormat="1" ht="12.75" customHeight="1" x14ac:dyDescent="0.2">
      <c r="A1343" s="2" t="s">
        <v>1241</v>
      </c>
      <c r="B1343" s="2" t="str">
        <f>"0000FB6BF4"</f>
        <v>0000FB6BF4</v>
      </c>
      <c r="C1343" s="3">
        <v>37803</v>
      </c>
      <c r="D1343" s="3">
        <v>38216</v>
      </c>
    </row>
    <row r="1344" spans="1:4" s="1" customFormat="1" ht="12.75" customHeight="1" x14ac:dyDescent="0.2">
      <c r="A1344" s="4" t="s">
        <v>1242</v>
      </c>
      <c r="B1344" s="4" t="str">
        <f>"0006935BCD"</f>
        <v>0006935BCD</v>
      </c>
      <c r="C1344" s="5">
        <v>43522</v>
      </c>
      <c r="D1344" s="5">
        <v>44810</v>
      </c>
    </row>
    <row r="1345" spans="1:4" s="1" customFormat="1" ht="12.75" customHeight="1" x14ac:dyDescent="0.2">
      <c r="A1345" s="2" t="s">
        <v>1243</v>
      </c>
      <c r="B1345" s="2" t="str">
        <f>"0001186792"</f>
        <v>0001186792</v>
      </c>
      <c r="C1345" s="3">
        <v>40623</v>
      </c>
      <c r="D1345" s="2"/>
    </row>
    <row r="1346" spans="1:4" s="1" customFormat="1" ht="12.75" customHeight="1" x14ac:dyDescent="0.2">
      <c r="A1346" s="4" t="s">
        <v>1244</v>
      </c>
      <c r="B1346" s="4" t="str">
        <f>"0000F8F24C"</f>
        <v>0000F8F24C</v>
      </c>
      <c r="C1346" s="5">
        <v>40406</v>
      </c>
      <c r="D1346" s="5">
        <v>41954</v>
      </c>
    </row>
    <row r="1347" spans="1:4" s="1" customFormat="1" ht="12.75" customHeight="1" x14ac:dyDescent="0.2">
      <c r="A1347" s="2" t="s">
        <v>1245</v>
      </c>
      <c r="B1347" s="2" t="str">
        <f>"0000F8F3A1"</f>
        <v>0000F8F3A1</v>
      </c>
      <c r="C1347" s="3">
        <v>40371</v>
      </c>
      <c r="D1347" s="2"/>
    </row>
    <row r="1348" spans="1:4" s="1" customFormat="1" ht="12.75" customHeight="1" x14ac:dyDescent="0.2">
      <c r="A1348" s="4" t="s">
        <v>1246</v>
      </c>
      <c r="B1348" s="4" t="str">
        <f>"0000FBE968"</f>
        <v>0000FBE968</v>
      </c>
      <c r="C1348" s="5">
        <v>38314</v>
      </c>
      <c r="D1348" s="5">
        <v>38384</v>
      </c>
    </row>
    <row r="1349" spans="1:4" s="1" customFormat="1" ht="12.75" customHeight="1" x14ac:dyDescent="0.2">
      <c r="A1349" s="2" t="s">
        <v>1247</v>
      </c>
      <c r="B1349" s="2" t="str">
        <f>"0006881372"</f>
        <v>0006881372</v>
      </c>
      <c r="C1349" s="3">
        <v>44215</v>
      </c>
      <c r="D1349" s="2"/>
    </row>
    <row r="1350" spans="1:4" s="1" customFormat="1" ht="12.75" customHeight="1" x14ac:dyDescent="0.2">
      <c r="A1350" s="4" t="s">
        <v>1248</v>
      </c>
      <c r="B1350" s="4" t="str">
        <f>"0000F8EA4B"</f>
        <v>0000F8EA4B</v>
      </c>
      <c r="C1350" s="5">
        <v>37803</v>
      </c>
      <c r="D1350" s="5">
        <v>44215</v>
      </c>
    </row>
    <row r="1351" spans="1:4" s="1" customFormat="1" ht="12.75" customHeight="1" x14ac:dyDescent="0.2">
      <c r="A1351" s="2" t="s">
        <v>1249</v>
      </c>
      <c r="B1351" s="2" t="str">
        <f>"0006883A70"</f>
        <v>0006883A70</v>
      </c>
      <c r="C1351" s="3">
        <v>42612</v>
      </c>
      <c r="D1351" s="2"/>
    </row>
    <row r="1352" spans="1:4" s="1" customFormat="1" ht="12.75" customHeight="1" x14ac:dyDescent="0.2">
      <c r="A1352" s="4" t="s">
        <v>1250</v>
      </c>
      <c r="B1352" s="4" t="str">
        <f>"0000FBEB32"</f>
        <v>0000FBEB32</v>
      </c>
      <c r="C1352" s="5">
        <v>37803</v>
      </c>
      <c r="D1352" s="5">
        <v>43137</v>
      </c>
    </row>
    <row r="1353" spans="1:4" s="1" customFormat="1" ht="12.75" customHeight="1" x14ac:dyDescent="0.2">
      <c r="A1353" s="2" t="s">
        <v>1251</v>
      </c>
      <c r="B1353" s="2" t="str">
        <f>"0000FBFD12"</f>
        <v>0000FBFD12</v>
      </c>
      <c r="C1353" s="3">
        <v>37803</v>
      </c>
      <c r="D1353" s="3">
        <v>42430</v>
      </c>
    </row>
    <row r="1354" spans="1:4" s="1" customFormat="1" ht="12.75" customHeight="1" x14ac:dyDescent="0.2">
      <c r="A1354" s="4" t="s">
        <v>1252</v>
      </c>
      <c r="B1354" s="4" t="str">
        <f>"0000FBF4DF"</f>
        <v>0000FBF4DF</v>
      </c>
      <c r="C1354" s="5">
        <v>37803</v>
      </c>
      <c r="D1354" s="4"/>
    </row>
    <row r="1355" spans="1:4" s="1" customFormat="1" ht="12.75" customHeight="1" x14ac:dyDescent="0.2">
      <c r="A1355" s="2" t="s">
        <v>1253</v>
      </c>
      <c r="B1355" s="2" t="str">
        <f>"0006883815"</f>
        <v>0006883815</v>
      </c>
      <c r="C1355" s="3">
        <v>43158</v>
      </c>
      <c r="D1355" s="2"/>
    </row>
    <row r="1356" spans="1:4" s="1" customFormat="1" ht="12.75" customHeight="1" x14ac:dyDescent="0.2">
      <c r="A1356" s="4" t="s">
        <v>1254</v>
      </c>
      <c r="B1356" s="4" t="str">
        <f>"0000FBEC51"</f>
        <v>0000FBEC51</v>
      </c>
      <c r="C1356" s="5">
        <v>37873</v>
      </c>
      <c r="D1356" s="5">
        <v>42521</v>
      </c>
    </row>
    <row r="1357" spans="1:4" s="1" customFormat="1" ht="12.75" customHeight="1" x14ac:dyDescent="0.2">
      <c r="A1357" s="2" t="s">
        <v>1255</v>
      </c>
      <c r="B1357" s="2" t="str">
        <f>"000118619B"</f>
        <v>000118619B</v>
      </c>
      <c r="C1357" s="3">
        <v>37803</v>
      </c>
      <c r="D1357" s="3">
        <v>37908</v>
      </c>
    </row>
    <row r="1358" spans="1:4" s="1" customFormat="1" ht="12.75" customHeight="1" x14ac:dyDescent="0.2">
      <c r="A1358" s="4" t="s">
        <v>1256</v>
      </c>
      <c r="B1358" s="4" t="str">
        <f>"0000F8FA29"</f>
        <v>0000F8FA29</v>
      </c>
      <c r="C1358" s="5">
        <v>38412</v>
      </c>
      <c r="D1358" s="5">
        <v>40434</v>
      </c>
    </row>
    <row r="1359" spans="1:4" s="1" customFormat="1" ht="12.75" customHeight="1" x14ac:dyDescent="0.2">
      <c r="A1359" s="2" t="s">
        <v>1257</v>
      </c>
      <c r="B1359" s="2" t="str">
        <f>"0000FBE990"</f>
        <v>0000FBE990</v>
      </c>
      <c r="C1359" s="3">
        <v>38713</v>
      </c>
      <c r="D1359" s="2"/>
    </row>
    <row r="1360" spans="1:4" s="1" customFormat="1" ht="12.75" customHeight="1" x14ac:dyDescent="0.2">
      <c r="A1360" s="4" t="s">
        <v>1258</v>
      </c>
      <c r="B1360" s="4" t="str">
        <f>"0000FBE7A0"</f>
        <v>0000FBE7A0</v>
      </c>
      <c r="C1360" s="5">
        <v>37803</v>
      </c>
      <c r="D1360" s="5">
        <v>38202</v>
      </c>
    </row>
    <row r="1361" spans="1:4" s="1" customFormat="1" ht="12.75" customHeight="1" x14ac:dyDescent="0.2">
      <c r="A1361" s="2" t="s">
        <v>1259</v>
      </c>
      <c r="B1361" s="2" t="str">
        <f>"000693672B"</f>
        <v>000693672B</v>
      </c>
      <c r="C1361" s="3">
        <v>44222</v>
      </c>
      <c r="D1361" s="2"/>
    </row>
    <row r="1362" spans="1:4" s="1" customFormat="1" ht="12.75" customHeight="1" x14ac:dyDescent="0.2">
      <c r="A1362" s="4" t="s">
        <v>1260</v>
      </c>
      <c r="B1362" s="4" t="str">
        <f>"0000FBF65B"</f>
        <v>0000FBF65B</v>
      </c>
      <c r="C1362" s="5">
        <v>37803</v>
      </c>
      <c r="D1362" s="4"/>
    </row>
    <row r="1363" spans="1:4" s="1" customFormat="1" ht="12.75" customHeight="1" x14ac:dyDescent="0.2">
      <c r="A1363" s="2" t="s">
        <v>1261</v>
      </c>
      <c r="B1363" s="2" t="str">
        <f>"0000FBFDFB"</f>
        <v>0000FBFDFB</v>
      </c>
      <c r="C1363" s="3">
        <v>38461</v>
      </c>
      <c r="D1363" s="2"/>
    </row>
    <row r="1364" spans="1:4" s="1" customFormat="1" ht="12.75" customHeight="1" x14ac:dyDescent="0.2">
      <c r="A1364" s="4" t="s">
        <v>1262</v>
      </c>
      <c r="B1364" s="4" t="str">
        <f>"0001185EB8"</f>
        <v>0001185EB8</v>
      </c>
      <c r="C1364" s="5">
        <v>38630</v>
      </c>
      <c r="D1364" s="5">
        <v>39608</v>
      </c>
    </row>
    <row r="1365" spans="1:4" s="1" customFormat="1" ht="12.75" customHeight="1" x14ac:dyDescent="0.2">
      <c r="A1365" s="2" t="s">
        <v>1262</v>
      </c>
      <c r="B1365" s="2" t="str">
        <f>"000052EB04"</f>
        <v>000052EB04</v>
      </c>
      <c r="C1365" s="3">
        <v>40315</v>
      </c>
      <c r="D1365" s="3">
        <v>41618</v>
      </c>
    </row>
    <row r="1366" spans="1:4" s="1" customFormat="1" ht="12.75" customHeight="1" x14ac:dyDescent="0.2">
      <c r="A1366" s="4" t="s">
        <v>1263</v>
      </c>
      <c r="B1366" s="4" t="str">
        <f>"000055D04E"</f>
        <v>000055D04E</v>
      </c>
      <c r="C1366" s="5">
        <v>41968</v>
      </c>
      <c r="D1366" s="4"/>
    </row>
    <row r="1367" spans="1:4" s="1" customFormat="1" ht="12.75" customHeight="1" x14ac:dyDescent="0.2">
      <c r="A1367" s="2" t="s">
        <v>1264</v>
      </c>
      <c r="B1367" s="2" t="str">
        <f>"0000F8ECCC"</f>
        <v>0000F8ECCC</v>
      </c>
      <c r="C1367" s="3">
        <v>42941</v>
      </c>
      <c r="D1367" s="2"/>
    </row>
    <row r="1368" spans="1:4" s="1" customFormat="1" ht="12.75" customHeight="1" x14ac:dyDescent="0.2">
      <c r="A1368" s="4" t="s">
        <v>1265</v>
      </c>
      <c r="B1368" s="4" t="str">
        <f>"000688374F"</f>
        <v>000688374F</v>
      </c>
      <c r="C1368" s="5">
        <v>41737</v>
      </c>
      <c r="D1368" s="5">
        <v>42941</v>
      </c>
    </row>
    <row r="1369" spans="1:4" s="1" customFormat="1" ht="12.75" customHeight="1" x14ac:dyDescent="0.2">
      <c r="A1369" s="2" t="s">
        <v>1266</v>
      </c>
      <c r="B1369" s="2" t="str">
        <f>"0006882512"</f>
        <v>0006882512</v>
      </c>
      <c r="C1369" s="3">
        <v>41513</v>
      </c>
      <c r="D1369" s="3">
        <v>41737</v>
      </c>
    </row>
    <row r="1370" spans="1:4" s="1" customFormat="1" ht="12.75" customHeight="1" x14ac:dyDescent="0.2">
      <c r="A1370" s="4" t="s">
        <v>1267</v>
      </c>
      <c r="B1370" s="4" t="str">
        <f>"0000F8FFF2"</f>
        <v>0000F8FFF2</v>
      </c>
      <c r="C1370" s="5">
        <v>40833</v>
      </c>
      <c r="D1370" s="4"/>
    </row>
    <row r="1371" spans="1:4" s="1" customFormat="1" ht="12.75" customHeight="1" x14ac:dyDescent="0.2">
      <c r="A1371" s="2" t="s">
        <v>1268</v>
      </c>
      <c r="B1371" s="2" t="str">
        <f>"0000F8EB97"</f>
        <v>0000F8EB97</v>
      </c>
      <c r="C1371" s="3">
        <v>37803</v>
      </c>
      <c r="D1371" s="3">
        <v>39182</v>
      </c>
    </row>
    <row r="1372" spans="1:4" s="1" customFormat="1" ht="12.75" customHeight="1" x14ac:dyDescent="0.2">
      <c r="A1372" s="4" t="s">
        <v>1269</v>
      </c>
      <c r="B1372" s="4" t="str">
        <f>"0000F8F604"</f>
        <v>0000F8F604</v>
      </c>
      <c r="C1372" s="5">
        <v>38622</v>
      </c>
      <c r="D1372" s="5">
        <v>44418</v>
      </c>
    </row>
    <row r="1373" spans="1:4" s="1" customFormat="1" ht="12.75" customHeight="1" x14ac:dyDescent="0.2">
      <c r="A1373" s="2" t="s">
        <v>1270</v>
      </c>
      <c r="B1373" s="2" t="str">
        <f>"0001185FA1"</f>
        <v>0001185FA1</v>
      </c>
      <c r="C1373" s="3">
        <v>38265</v>
      </c>
      <c r="D1373" s="3">
        <v>38622</v>
      </c>
    </row>
    <row r="1374" spans="1:4" s="1" customFormat="1" ht="12.75" customHeight="1" x14ac:dyDescent="0.2">
      <c r="A1374" s="4" t="s">
        <v>1271</v>
      </c>
      <c r="B1374" s="4" t="str">
        <f>"0006873971"</f>
        <v>0006873971</v>
      </c>
      <c r="C1374" s="5">
        <v>41355</v>
      </c>
      <c r="D1374" s="4"/>
    </row>
    <row r="1375" spans="1:4" s="1" customFormat="1" ht="12.75" customHeight="1" x14ac:dyDescent="0.2">
      <c r="A1375" s="2" t="s">
        <v>1272</v>
      </c>
      <c r="B1375" s="2" t="str">
        <f>"0000F8EC52"</f>
        <v>0000F8EC52</v>
      </c>
      <c r="C1375" s="3">
        <v>40098</v>
      </c>
      <c r="D1375" s="2"/>
    </row>
    <row r="1376" spans="1:4" s="1" customFormat="1" ht="12.75" customHeight="1" x14ac:dyDescent="0.2">
      <c r="A1376" s="4" t="s">
        <v>1273</v>
      </c>
      <c r="B1376" s="4" t="str">
        <f>"0006880F26"</f>
        <v>0006880F26</v>
      </c>
      <c r="C1376" s="5">
        <v>41128</v>
      </c>
      <c r="D1376" s="4"/>
    </row>
    <row r="1377" spans="1:4" s="1" customFormat="1" ht="12.75" customHeight="1" x14ac:dyDescent="0.2">
      <c r="A1377" s="2" t="s">
        <v>1274</v>
      </c>
      <c r="B1377" s="2" t="str">
        <f>"000687E4D1"</f>
        <v>000687E4D1</v>
      </c>
      <c r="C1377" s="3">
        <v>42962</v>
      </c>
      <c r="D1377" s="3">
        <v>43977</v>
      </c>
    </row>
    <row r="1378" spans="1:4" s="1" customFormat="1" ht="12.75" customHeight="1" x14ac:dyDescent="0.2">
      <c r="A1378" s="4" t="s">
        <v>1275</v>
      </c>
      <c r="B1378" s="4" t="str">
        <f>"0000FBF8B6"</f>
        <v>0000FBF8B6</v>
      </c>
      <c r="C1378" s="5">
        <v>41219</v>
      </c>
      <c r="D1378" s="4"/>
    </row>
    <row r="1379" spans="1:4" s="1" customFormat="1" ht="12.75" customHeight="1" x14ac:dyDescent="0.2">
      <c r="A1379" s="2" t="s">
        <v>1276</v>
      </c>
      <c r="B1379" s="2" t="str">
        <f>"0000F8FF55"</f>
        <v>0000F8FF55</v>
      </c>
      <c r="C1379" s="3">
        <v>37803</v>
      </c>
      <c r="D1379" s="3">
        <v>43018</v>
      </c>
    </row>
    <row r="1380" spans="1:4" s="1" customFormat="1" ht="12.75" customHeight="1" x14ac:dyDescent="0.2">
      <c r="A1380" s="4" t="s">
        <v>1277</v>
      </c>
      <c r="B1380" s="4" t="str">
        <f>"0006935E76"</f>
        <v>0006935E76</v>
      </c>
      <c r="C1380" s="5">
        <v>41849</v>
      </c>
      <c r="D1380" s="4"/>
    </row>
    <row r="1381" spans="1:4" s="1" customFormat="1" ht="12.75" customHeight="1" x14ac:dyDescent="0.2">
      <c r="A1381" s="2" t="s">
        <v>1278</v>
      </c>
      <c r="B1381" s="2" t="str">
        <f>"000688265A"</f>
        <v>000688265A</v>
      </c>
      <c r="C1381" s="3">
        <v>39636</v>
      </c>
      <c r="D1381" s="3">
        <v>41184</v>
      </c>
    </row>
    <row r="1382" spans="1:4" s="1" customFormat="1" ht="12.75" customHeight="1" x14ac:dyDescent="0.2">
      <c r="A1382" s="4" t="s">
        <v>1279</v>
      </c>
      <c r="B1382" s="4" t="str">
        <f>"000687E820"</f>
        <v>000687E820</v>
      </c>
      <c r="C1382" s="5">
        <v>42102</v>
      </c>
      <c r="D1382" s="5">
        <v>42388</v>
      </c>
    </row>
    <row r="1383" spans="1:4" s="1" customFormat="1" ht="12.75" customHeight="1" x14ac:dyDescent="0.2">
      <c r="A1383" s="2" t="s">
        <v>1280</v>
      </c>
      <c r="B1383" s="2" t="str">
        <f>"0000FBEBE5"</f>
        <v>0000FBEBE5</v>
      </c>
      <c r="C1383" s="3">
        <v>41688</v>
      </c>
      <c r="D1383" s="3">
        <v>42102</v>
      </c>
    </row>
    <row r="1384" spans="1:4" s="1" customFormat="1" ht="12.75" customHeight="1" x14ac:dyDescent="0.2">
      <c r="A1384" s="4" t="s">
        <v>1281</v>
      </c>
      <c r="B1384" s="4" t="str">
        <f>"0000FBF48E"</f>
        <v>0000FBF48E</v>
      </c>
      <c r="C1384" s="5">
        <v>37803</v>
      </c>
      <c r="D1384" s="5">
        <v>40014</v>
      </c>
    </row>
    <row r="1385" spans="1:4" s="1" customFormat="1" ht="12.75" customHeight="1" x14ac:dyDescent="0.2">
      <c r="A1385" s="2" t="s">
        <v>1282</v>
      </c>
      <c r="B1385" s="2" t="str">
        <f>"0000FBF15A"</f>
        <v>0000FBF15A</v>
      </c>
      <c r="C1385" s="3">
        <v>37803</v>
      </c>
      <c r="D1385" s="3">
        <v>41513</v>
      </c>
    </row>
    <row r="1386" spans="1:4" s="1" customFormat="1" ht="12.75" customHeight="1" x14ac:dyDescent="0.2">
      <c r="A1386" s="4" t="s">
        <v>1283</v>
      </c>
      <c r="B1386" s="4" t="str">
        <f>"000687F491"</f>
        <v>000687F491</v>
      </c>
      <c r="C1386" s="5">
        <v>40756</v>
      </c>
      <c r="D1386" s="4"/>
    </row>
    <row r="1387" spans="1:4" s="1" customFormat="1" ht="12.75" customHeight="1" x14ac:dyDescent="0.2">
      <c r="A1387" s="2" t="s">
        <v>1284</v>
      </c>
      <c r="B1387" s="2" t="str">
        <f>"00069364F6"</f>
        <v>00069364F6</v>
      </c>
      <c r="C1387" s="3">
        <v>38978</v>
      </c>
      <c r="D1387" s="2"/>
    </row>
    <row r="1388" spans="1:4" s="1" customFormat="1" ht="12.75" customHeight="1" x14ac:dyDescent="0.2">
      <c r="A1388" s="4" t="s">
        <v>1285</v>
      </c>
      <c r="B1388" s="4" t="str">
        <f>"0000F8F17A"</f>
        <v>0000F8F17A</v>
      </c>
      <c r="C1388" s="5">
        <v>37803</v>
      </c>
      <c r="D1388" s="4"/>
    </row>
    <row r="1389" spans="1:4" s="1" customFormat="1" ht="12.75" customHeight="1" x14ac:dyDescent="0.2">
      <c r="A1389" s="2" t="s">
        <v>1286</v>
      </c>
      <c r="B1389" s="2" t="str">
        <f>"0000F8EEE6"</f>
        <v>0000F8EEE6</v>
      </c>
      <c r="C1389" s="3">
        <v>37803</v>
      </c>
      <c r="D1389" s="2"/>
    </row>
    <row r="1390" spans="1:4" s="1" customFormat="1" ht="12.75" customHeight="1" x14ac:dyDescent="0.2">
      <c r="A1390" s="4" t="s">
        <v>1287</v>
      </c>
      <c r="B1390" s="4" t="str">
        <f>"000688190A"</f>
        <v>000688190A</v>
      </c>
      <c r="C1390" s="5">
        <v>40259</v>
      </c>
      <c r="D1390" s="5">
        <v>40378</v>
      </c>
    </row>
    <row r="1391" spans="1:4" s="1" customFormat="1" ht="12.75" customHeight="1" x14ac:dyDescent="0.2">
      <c r="A1391" s="2" t="s">
        <v>1288</v>
      </c>
      <c r="B1391" s="2" t="str">
        <f>"0000FBF7AB"</f>
        <v>0000FBF7AB</v>
      </c>
      <c r="C1391" s="3">
        <v>38769</v>
      </c>
      <c r="D1391" s="3">
        <v>39993</v>
      </c>
    </row>
    <row r="1392" spans="1:4" s="1" customFormat="1" ht="12.75" customHeight="1" x14ac:dyDescent="0.2">
      <c r="A1392" s="4" t="s">
        <v>1289</v>
      </c>
      <c r="B1392" s="4" t="str">
        <f>"0006883A70"</f>
        <v>0006883A70</v>
      </c>
      <c r="C1392" s="5">
        <v>38852</v>
      </c>
      <c r="D1392" s="5">
        <v>42227</v>
      </c>
    </row>
    <row r="1393" spans="1:4" s="1" customFormat="1" ht="12.75" customHeight="1" x14ac:dyDescent="0.2">
      <c r="A1393" s="2" t="s">
        <v>1290</v>
      </c>
      <c r="B1393" s="2" t="str">
        <f>"0001A92E01"</f>
        <v>0001A92E01</v>
      </c>
      <c r="C1393" s="3">
        <v>42227</v>
      </c>
      <c r="D1393" s="2"/>
    </row>
    <row r="1394" spans="1:4" s="1" customFormat="1" ht="12.75" customHeight="1" x14ac:dyDescent="0.2">
      <c r="A1394" s="4" t="s">
        <v>1291</v>
      </c>
      <c r="B1394" s="4" t="str">
        <f>"000687DDF1"</f>
        <v>000687DDF1</v>
      </c>
      <c r="C1394" s="5">
        <v>44950</v>
      </c>
      <c r="D1394" s="4"/>
    </row>
    <row r="1395" spans="1:4" s="1" customFormat="1" ht="12.75" customHeight="1" x14ac:dyDescent="0.2">
      <c r="A1395" s="2" t="s">
        <v>1292</v>
      </c>
      <c r="B1395" s="2" t="str">
        <f>"0000F8FED6"</f>
        <v>0000F8FED6</v>
      </c>
      <c r="C1395" s="3">
        <v>37803</v>
      </c>
      <c r="D1395" s="3">
        <v>38188</v>
      </c>
    </row>
    <row r="1396" spans="1:4" s="1" customFormat="1" ht="12.75" customHeight="1" x14ac:dyDescent="0.2">
      <c r="A1396" s="4" t="s">
        <v>1293</v>
      </c>
      <c r="B1396" s="4" t="str">
        <f>"0000FBEE34"</f>
        <v>0000FBEE34</v>
      </c>
      <c r="C1396" s="5">
        <v>38048</v>
      </c>
      <c r="D1396" s="4"/>
    </row>
    <row r="1397" spans="1:4" s="1" customFormat="1" ht="12.75" customHeight="1" x14ac:dyDescent="0.2">
      <c r="A1397" s="2" t="s">
        <v>1294</v>
      </c>
      <c r="B1397" s="2" t="str">
        <f>"0000F90045"</f>
        <v>0000F90045</v>
      </c>
      <c r="C1397" s="3">
        <v>38803</v>
      </c>
      <c r="D1397" s="2"/>
    </row>
    <row r="1398" spans="1:4" s="1" customFormat="1" ht="12.75" customHeight="1" x14ac:dyDescent="0.2">
      <c r="A1398" s="4" t="s">
        <v>1295</v>
      </c>
      <c r="B1398" s="4" t="str">
        <f>"0006881C02"</f>
        <v>0006881C02</v>
      </c>
      <c r="C1398" s="5">
        <v>41177</v>
      </c>
      <c r="D1398" s="5">
        <v>43249</v>
      </c>
    </row>
    <row r="1399" spans="1:4" s="1" customFormat="1" ht="12.75" customHeight="1" x14ac:dyDescent="0.2">
      <c r="A1399" s="2" t="s">
        <v>1296</v>
      </c>
      <c r="B1399" s="2" t="str">
        <f>"0000F8F3DE"</f>
        <v>0000F8F3DE</v>
      </c>
      <c r="C1399" s="3">
        <v>37803</v>
      </c>
      <c r="D1399" s="2"/>
    </row>
    <row r="1400" spans="1:4" s="1" customFormat="1" ht="12.75" customHeight="1" x14ac:dyDescent="0.2">
      <c r="A1400" s="4" t="s">
        <v>1297</v>
      </c>
      <c r="B1400" s="4" t="str">
        <f>"0006882387"</f>
        <v>0006882387</v>
      </c>
      <c r="C1400" s="5">
        <v>41401</v>
      </c>
      <c r="D1400" s="5">
        <v>42836</v>
      </c>
    </row>
    <row r="1401" spans="1:4" s="1" customFormat="1" ht="12.75" customHeight="1" x14ac:dyDescent="0.2">
      <c r="A1401" s="2" t="s">
        <v>1298</v>
      </c>
      <c r="B1401" s="2" t="str">
        <f>"0000672100"</f>
        <v>0000672100</v>
      </c>
      <c r="C1401" s="3">
        <v>40120</v>
      </c>
      <c r="D1401" s="2"/>
    </row>
    <row r="1402" spans="1:4" s="1" customFormat="1" ht="12.75" customHeight="1" x14ac:dyDescent="0.2">
      <c r="A1402" s="4" t="s">
        <v>1299</v>
      </c>
      <c r="B1402" s="4" t="str">
        <f>"0000F8EDC1"</f>
        <v>0000F8EDC1</v>
      </c>
      <c r="C1402" s="5">
        <v>37803</v>
      </c>
      <c r="D1402" s="5">
        <v>40120</v>
      </c>
    </row>
    <row r="1403" spans="1:4" s="1" customFormat="1" ht="12.75" customHeight="1" x14ac:dyDescent="0.2">
      <c r="A1403" s="2" t="s">
        <v>1300</v>
      </c>
      <c r="B1403" s="2" t="str">
        <f>"0000540FAC"</f>
        <v>0000540FAC</v>
      </c>
      <c r="C1403" s="3">
        <v>44649</v>
      </c>
      <c r="D1403" s="3">
        <v>44852</v>
      </c>
    </row>
    <row r="1404" spans="1:4" s="1" customFormat="1" ht="12.75" customHeight="1" x14ac:dyDescent="0.2">
      <c r="A1404" s="4" t="s">
        <v>1301</v>
      </c>
      <c r="B1404" s="4" t="str">
        <f>"0000FBEDE6"</f>
        <v>0000FBEDE6</v>
      </c>
      <c r="C1404" s="5">
        <v>37803</v>
      </c>
      <c r="D1404" s="4"/>
    </row>
    <row r="1405" spans="1:4" s="1" customFormat="1" ht="12.75" customHeight="1" x14ac:dyDescent="0.2">
      <c r="A1405" s="2" t="s">
        <v>1302</v>
      </c>
      <c r="B1405" s="2" t="str">
        <f>"0006883CD9"</f>
        <v>0006883CD9</v>
      </c>
      <c r="C1405" s="3">
        <v>43858</v>
      </c>
      <c r="D1405" s="3">
        <v>44621</v>
      </c>
    </row>
    <row r="1406" spans="1:4" s="1" customFormat="1" ht="12.75" customHeight="1" x14ac:dyDescent="0.2">
      <c r="A1406" s="4" t="s">
        <v>1303</v>
      </c>
      <c r="B1406" s="4" t="str">
        <f>"0000F8FB3F"</f>
        <v>0000F8FB3F</v>
      </c>
      <c r="C1406" s="5">
        <v>40728</v>
      </c>
      <c r="D1406" s="5">
        <v>43501</v>
      </c>
    </row>
    <row r="1407" spans="1:4" s="1" customFormat="1" ht="12.75" customHeight="1" x14ac:dyDescent="0.2">
      <c r="A1407" s="2" t="s">
        <v>1304</v>
      </c>
      <c r="B1407" s="2" t="str">
        <f>"0006873C22"</f>
        <v>0006873C22</v>
      </c>
      <c r="C1407" s="3">
        <v>43921</v>
      </c>
      <c r="D1407" s="3">
        <v>44425</v>
      </c>
    </row>
    <row r="1408" spans="1:4" s="1" customFormat="1" ht="12.75" customHeight="1" x14ac:dyDescent="0.2">
      <c r="A1408" s="4" t="s">
        <v>1305</v>
      </c>
      <c r="B1408" s="4" t="str">
        <f>"0000FBEAD2"</f>
        <v>0000FBEAD2</v>
      </c>
      <c r="C1408" s="5">
        <v>42395</v>
      </c>
      <c r="D1408" s="5">
        <v>43858</v>
      </c>
    </row>
    <row r="1409" spans="1:4" s="1" customFormat="1" ht="12.75" customHeight="1" x14ac:dyDescent="0.2">
      <c r="A1409" s="2" t="s">
        <v>1306</v>
      </c>
      <c r="B1409" s="2" t="str">
        <f>"0000FBF12F"</f>
        <v>0000FBF12F</v>
      </c>
      <c r="C1409" s="3">
        <v>37803</v>
      </c>
      <c r="D1409" s="3">
        <v>39244</v>
      </c>
    </row>
    <row r="1410" spans="1:4" s="1" customFormat="1" ht="12.75" customHeight="1" x14ac:dyDescent="0.2">
      <c r="A1410" s="4" t="s">
        <v>1307</v>
      </c>
      <c r="B1410" s="4" t="str">
        <f>"000687EC1D"</f>
        <v>000687EC1D</v>
      </c>
      <c r="C1410" s="5">
        <v>43746</v>
      </c>
      <c r="D1410" s="5">
        <v>44551</v>
      </c>
    </row>
    <row r="1411" spans="1:4" s="1" customFormat="1" ht="12.75" customHeight="1" x14ac:dyDescent="0.2">
      <c r="A1411" s="2" t="s">
        <v>1308</v>
      </c>
      <c r="B1411" s="2" t="str">
        <f>"000687DC70"</f>
        <v>000687DC70</v>
      </c>
      <c r="C1411" s="3">
        <v>40204</v>
      </c>
      <c r="D1411" s="2"/>
    </row>
    <row r="1412" spans="1:4" s="1" customFormat="1" ht="12.75" customHeight="1" x14ac:dyDescent="0.2">
      <c r="A1412" s="4" t="s">
        <v>1309</v>
      </c>
      <c r="B1412" s="4" t="str">
        <f>"0000FBF12C"</f>
        <v>0000FBF12C</v>
      </c>
      <c r="C1412" s="5">
        <v>37817</v>
      </c>
      <c r="D1412" s="4"/>
    </row>
    <row r="1413" spans="1:4" s="1" customFormat="1" ht="12.75" customHeight="1" x14ac:dyDescent="0.2">
      <c r="A1413" s="2" t="s">
        <v>1310</v>
      </c>
      <c r="B1413" s="2" t="str">
        <f>"0000F8F164"</f>
        <v>0000F8F164</v>
      </c>
      <c r="C1413" s="3">
        <v>37803</v>
      </c>
      <c r="D1413" s="2"/>
    </row>
    <row r="1414" spans="1:4" s="1" customFormat="1" ht="12.75" customHeight="1" x14ac:dyDescent="0.2">
      <c r="A1414" s="4" t="s">
        <v>1311</v>
      </c>
      <c r="B1414" s="4" t="str">
        <f>"000687FB8E"</f>
        <v>000687FB8E</v>
      </c>
      <c r="C1414" s="5">
        <v>41422</v>
      </c>
      <c r="D1414" s="4"/>
    </row>
    <row r="1415" spans="1:4" s="1" customFormat="1" ht="12.75" customHeight="1" x14ac:dyDescent="0.2">
      <c r="A1415" s="2" t="s">
        <v>1312</v>
      </c>
      <c r="B1415" s="2" t="str">
        <f>"000196A342"</f>
        <v>000196A342</v>
      </c>
      <c r="C1415" s="3">
        <v>44579</v>
      </c>
      <c r="D1415" s="2"/>
    </row>
    <row r="1416" spans="1:4" s="1" customFormat="1" ht="12.75" customHeight="1" x14ac:dyDescent="0.2">
      <c r="A1416" s="4" t="s">
        <v>1313</v>
      </c>
      <c r="B1416" s="4" t="str">
        <f>"0000FBFA4E"</f>
        <v>0000FBFA4E</v>
      </c>
      <c r="C1416" s="5">
        <v>38230</v>
      </c>
      <c r="D1416" s="5">
        <v>43536</v>
      </c>
    </row>
    <row r="1417" spans="1:4" s="1" customFormat="1" ht="12.75" customHeight="1" x14ac:dyDescent="0.2">
      <c r="A1417" s="2" t="s">
        <v>1314</v>
      </c>
      <c r="B1417" s="2" t="str">
        <f>"0000F8F4BB"</f>
        <v>0000F8F4BB</v>
      </c>
      <c r="C1417" s="3">
        <v>37803</v>
      </c>
      <c r="D1417" s="3">
        <v>38091</v>
      </c>
    </row>
    <row r="1418" spans="1:4" s="1" customFormat="1" ht="12.75" customHeight="1" x14ac:dyDescent="0.2">
      <c r="A1418" s="4" t="s">
        <v>1315</v>
      </c>
      <c r="B1418" s="4" t="str">
        <f>"000687E4EE"</f>
        <v>000687E4EE</v>
      </c>
      <c r="C1418" s="5">
        <v>43781</v>
      </c>
      <c r="D1418" s="4"/>
    </row>
    <row r="1419" spans="1:4" s="1" customFormat="1" ht="12.75" customHeight="1" x14ac:dyDescent="0.2">
      <c r="A1419" s="2" t="s">
        <v>1316</v>
      </c>
      <c r="B1419" s="2" t="str">
        <f>"0000F8FCCA"</f>
        <v>0000F8FCCA</v>
      </c>
      <c r="C1419" s="3">
        <v>37803</v>
      </c>
      <c r="D1419" s="3">
        <v>38006</v>
      </c>
    </row>
    <row r="1420" spans="1:4" s="1" customFormat="1" ht="12.75" customHeight="1" x14ac:dyDescent="0.2">
      <c r="A1420" s="4" t="s">
        <v>1317</v>
      </c>
      <c r="B1420" s="4" t="str">
        <f>"0000FBFB4E"</f>
        <v>0000FBFB4E</v>
      </c>
      <c r="C1420" s="5">
        <v>38006</v>
      </c>
      <c r="D1420" s="5">
        <v>43781</v>
      </c>
    </row>
    <row r="1421" spans="1:4" s="1" customFormat="1" ht="12.75" customHeight="1" x14ac:dyDescent="0.2">
      <c r="A1421" s="2" t="s">
        <v>1318</v>
      </c>
      <c r="B1421" s="2" t="str">
        <f>"0000946E82"</f>
        <v>0000946E82</v>
      </c>
      <c r="C1421" s="3">
        <v>40567</v>
      </c>
      <c r="D1421" s="2"/>
    </row>
    <row r="1422" spans="1:4" s="1" customFormat="1" ht="12.75" customHeight="1" x14ac:dyDescent="0.2">
      <c r="A1422" s="4" t="s">
        <v>1319</v>
      </c>
      <c r="B1422" s="4" t="str">
        <f>"0000FBE949"</f>
        <v>0000FBE949</v>
      </c>
      <c r="C1422" s="5">
        <v>37992</v>
      </c>
      <c r="D1422" s="5">
        <v>38636</v>
      </c>
    </row>
    <row r="1423" spans="1:4" s="1" customFormat="1" ht="12.75" customHeight="1" x14ac:dyDescent="0.2">
      <c r="A1423" s="2" t="s">
        <v>1320</v>
      </c>
      <c r="B1423" s="2" t="str">
        <f>"0000FBEDE7"</f>
        <v>0000FBEDE7</v>
      </c>
      <c r="C1423" s="3">
        <v>37803</v>
      </c>
      <c r="D1423" s="3">
        <v>38279</v>
      </c>
    </row>
    <row r="1424" spans="1:4" s="1" customFormat="1" ht="12.75" customHeight="1" x14ac:dyDescent="0.2">
      <c r="A1424" s="4" t="s">
        <v>1321</v>
      </c>
      <c r="B1424" s="4" t="str">
        <f>"000688297C"</f>
        <v>000688297C</v>
      </c>
      <c r="C1424" s="5">
        <v>41660</v>
      </c>
      <c r="D1424" s="4"/>
    </row>
    <row r="1425" spans="1:4" s="1" customFormat="1" ht="12.75" customHeight="1" x14ac:dyDescent="0.2">
      <c r="A1425" s="2" t="s">
        <v>1322</v>
      </c>
      <c r="B1425" s="2" t="str">
        <f>"0000FC9278"</f>
        <v>0000FC9278</v>
      </c>
      <c r="C1425" s="3">
        <v>37803</v>
      </c>
      <c r="D1425" s="3">
        <v>39888</v>
      </c>
    </row>
    <row r="1426" spans="1:4" s="1" customFormat="1" ht="12.75" customHeight="1" x14ac:dyDescent="0.2">
      <c r="A1426" s="4" t="s">
        <v>1323</v>
      </c>
      <c r="B1426" s="4" t="str">
        <f>"0000F8E998"</f>
        <v>0000F8E998</v>
      </c>
      <c r="C1426" s="5">
        <v>37803</v>
      </c>
      <c r="D1426" s="5">
        <v>38006</v>
      </c>
    </row>
    <row r="1427" spans="1:4" s="1" customFormat="1" ht="12.75" customHeight="1" x14ac:dyDescent="0.2">
      <c r="A1427" s="2" t="s">
        <v>1323</v>
      </c>
      <c r="B1427" s="2" t="str">
        <f>"0000F8E916"</f>
        <v>0000F8E916</v>
      </c>
      <c r="C1427" s="3">
        <v>38761</v>
      </c>
      <c r="D1427" s="3">
        <v>39265</v>
      </c>
    </row>
    <row r="1428" spans="1:4" s="1" customFormat="1" ht="12.75" customHeight="1" x14ac:dyDescent="0.2">
      <c r="A1428" s="4" t="s">
        <v>1324</v>
      </c>
      <c r="B1428" s="4" t="str">
        <f>"000688237D"</f>
        <v>000688237D</v>
      </c>
      <c r="C1428" s="5">
        <v>40735</v>
      </c>
      <c r="D1428" s="4"/>
    </row>
    <row r="1429" spans="1:4" s="1" customFormat="1" ht="12.75" customHeight="1" x14ac:dyDescent="0.2">
      <c r="A1429" s="2" t="s">
        <v>1325</v>
      </c>
      <c r="B1429" s="2" t="str">
        <f>"0000F8E998"</f>
        <v>0000F8E998</v>
      </c>
      <c r="C1429" s="3">
        <v>38118</v>
      </c>
      <c r="D1429" s="3">
        <v>43137</v>
      </c>
    </row>
    <row r="1430" spans="1:4" s="1" customFormat="1" ht="12.75" customHeight="1" x14ac:dyDescent="0.2">
      <c r="A1430" s="4" t="s">
        <v>1326</v>
      </c>
      <c r="B1430" s="4" t="str">
        <f>"0000F8F50A"</f>
        <v>0000F8F50A</v>
      </c>
      <c r="C1430" s="5">
        <v>38447</v>
      </c>
      <c r="D1430" s="4"/>
    </row>
    <row r="1431" spans="1:4" s="1" customFormat="1" ht="12.75" customHeight="1" x14ac:dyDescent="0.2">
      <c r="A1431" s="2" t="s">
        <v>1327</v>
      </c>
      <c r="B1431" s="2" t="str">
        <f>"0000FBF470"</f>
        <v>0000FBF470</v>
      </c>
      <c r="C1431" s="3">
        <v>38719</v>
      </c>
      <c r="D1431" s="3">
        <v>41044</v>
      </c>
    </row>
    <row r="1432" spans="1:4" s="1" customFormat="1" ht="12.75" customHeight="1" x14ac:dyDescent="0.2">
      <c r="A1432" s="4" t="s">
        <v>1328</v>
      </c>
      <c r="B1432" s="4" t="str">
        <f>"0000F8FDC0"</f>
        <v>0000F8FDC0</v>
      </c>
      <c r="C1432" s="5">
        <v>37803</v>
      </c>
      <c r="D1432" s="5">
        <v>40289</v>
      </c>
    </row>
    <row r="1433" spans="1:4" s="1" customFormat="1" ht="12.75" customHeight="1" x14ac:dyDescent="0.2">
      <c r="A1433" s="2" t="s">
        <v>1329</v>
      </c>
      <c r="B1433" s="2" t="str">
        <f>"0000FBFDEC"</f>
        <v>0000FBFDEC</v>
      </c>
      <c r="C1433" s="3">
        <v>37804</v>
      </c>
      <c r="D1433" s="2"/>
    </row>
    <row r="1434" spans="1:4" s="1" customFormat="1" ht="12.75" customHeight="1" x14ac:dyDescent="0.2">
      <c r="A1434" s="4" t="s">
        <v>1330</v>
      </c>
      <c r="B1434" s="4" t="str">
        <f>"0000F8EBF1"</f>
        <v>0000F8EBF1</v>
      </c>
      <c r="C1434" s="5">
        <v>43333</v>
      </c>
      <c r="D1434" s="4"/>
    </row>
    <row r="1435" spans="1:4" s="1" customFormat="1" ht="12.75" customHeight="1" x14ac:dyDescent="0.2">
      <c r="A1435" s="2" t="s">
        <v>1331</v>
      </c>
      <c r="B1435" s="2" t="str">
        <f>"0000FBF447"</f>
        <v>0000FBF447</v>
      </c>
      <c r="C1435" s="3">
        <v>37803</v>
      </c>
      <c r="D1435" s="3">
        <v>41478</v>
      </c>
    </row>
    <row r="1436" spans="1:4" s="1" customFormat="1" ht="12.75" customHeight="1" x14ac:dyDescent="0.2">
      <c r="A1436" s="4" t="s">
        <v>1332</v>
      </c>
      <c r="B1436" s="4" t="str">
        <f>"0000FBED26"</f>
        <v>0000FBED26</v>
      </c>
      <c r="C1436" s="5">
        <v>37804</v>
      </c>
      <c r="D1436" s="5">
        <v>38726</v>
      </c>
    </row>
    <row r="1437" spans="1:4" s="1" customFormat="1" ht="12.75" customHeight="1" x14ac:dyDescent="0.2">
      <c r="A1437" s="2" t="s">
        <v>1333</v>
      </c>
      <c r="B1437" s="2" t="str">
        <f>"0000F8F728"</f>
        <v>0000F8F728</v>
      </c>
      <c r="C1437" s="3">
        <v>37803</v>
      </c>
      <c r="D1437" s="2"/>
    </row>
    <row r="1438" spans="1:4" s="1" customFormat="1" ht="12.75" customHeight="1" x14ac:dyDescent="0.2">
      <c r="A1438" s="4" t="s">
        <v>1334</v>
      </c>
      <c r="B1438" s="4" t="str">
        <f>"00003AEED9"</f>
        <v>00003AEED9</v>
      </c>
      <c r="C1438" s="5">
        <v>40056</v>
      </c>
      <c r="D1438" s="4"/>
    </row>
    <row r="1439" spans="1:4" s="1" customFormat="1" ht="12.75" customHeight="1" x14ac:dyDescent="0.2">
      <c r="A1439" s="2" t="s">
        <v>1335</v>
      </c>
      <c r="B1439" s="2" t="str">
        <f>"0000F8F40D"</f>
        <v>0000F8F40D</v>
      </c>
      <c r="C1439" s="3">
        <v>37803</v>
      </c>
      <c r="D1439" s="3">
        <v>38006</v>
      </c>
    </row>
    <row r="1440" spans="1:4" s="1" customFormat="1" ht="12.75" customHeight="1" x14ac:dyDescent="0.2">
      <c r="A1440" s="4" t="s">
        <v>1336</v>
      </c>
      <c r="B1440" s="4" t="str">
        <f>"0000F8EC88"</f>
        <v>0000F8EC88</v>
      </c>
      <c r="C1440" s="5">
        <v>37803</v>
      </c>
      <c r="D1440" s="4"/>
    </row>
    <row r="1441" spans="1:4" s="1" customFormat="1" ht="12.75" customHeight="1" x14ac:dyDescent="0.2">
      <c r="A1441" s="2" t="s">
        <v>1337</v>
      </c>
      <c r="B1441" s="2" t="str">
        <f>"0000FD5171"</f>
        <v>0000FD5171</v>
      </c>
      <c r="C1441" s="3">
        <v>37803</v>
      </c>
      <c r="D1441" s="3">
        <v>41276</v>
      </c>
    </row>
    <row r="1442" spans="1:4" s="1" customFormat="1" ht="12.75" customHeight="1" x14ac:dyDescent="0.2">
      <c r="A1442" s="4" t="s">
        <v>1338</v>
      </c>
      <c r="B1442" s="4" t="str">
        <f>"00068821F8"</f>
        <v>00068821F8</v>
      </c>
      <c r="C1442" s="5">
        <v>42053</v>
      </c>
      <c r="D1442" s="4"/>
    </row>
    <row r="1443" spans="1:4" s="1" customFormat="1" ht="12.75" customHeight="1" x14ac:dyDescent="0.2">
      <c r="A1443" s="2" t="s">
        <v>1339</v>
      </c>
      <c r="B1443" s="2" t="str">
        <f>"0000FBF092"</f>
        <v>0000FBF092</v>
      </c>
      <c r="C1443" s="3">
        <v>38202</v>
      </c>
      <c r="D1443" s="2"/>
    </row>
    <row r="1444" spans="1:4" s="1" customFormat="1" ht="12.75" customHeight="1" x14ac:dyDescent="0.2">
      <c r="A1444" s="4" t="s">
        <v>1340</v>
      </c>
      <c r="B1444" s="4" t="str">
        <f>"0000952CC5"</f>
        <v>0000952CC5</v>
      </c>
      <c r="C1444" s="5">
        <v>42024</v>
      </c>
      <c r="D1444" s="4"/>
    </row>
    <row r="1445" spans="1:4" s="1" customFormat="1" ht="12.75" customHeight="1" x14ac:dyDescent="0.2">
      <c r="A1445" s="2" t="s">
        <v>1341</v>
      </c>
      <c r="B1445" s="2" t="str">
        <f>"0000E83884"</f>
        <v>0000E83884</v>
      </c>
      <c r="C1445" s="3">
        <v>37803</v>
      </c>
      <c r="D1445" s="3">
        <v>39055</v>
      </c>
    </row>
    <row r="1446" spans="1:4" s="1" customFormat="1" ht="12.75" customHeight="1" x14ac:dyDescent="0.2">
      <c r="A1446" s="4" t="s">
        <v>1342</v>
      </c>
      <c r="B1446" s="4" t="str">
        <f>"0001186A6B"</f>
        <v>0001186A6B</v>
      </c>
      <c r="C1446" s="5">
        <v>37811</v>
      </c>
      <c r="D1446" s="5">
        <v>44453</v>
      </c>
    </row>
    <row r="1447" spans="1:4" s="1" customFormat="1" ht="12.75" customHeight="1" x14ac:dyDescent="0.2">
      <c r="A1447" s="2" t="s">
        <v>1343</v>
      </c>
      <c r="B1447" s="2" t="str">
        <f>"0006883108"</f>
        <v>0006883108</v>
      </c>
      <c r="C1447" s="3">
        <v>44243</v>
      </c>
      <c r="D1447" s="3">
        <v>44789</v>
      </c>
    </row>
    <row r="1448" spans="1:4" s="1" customFormat="1" ht="12.75" customHeight="1" x14ac:dyDescent="0.2">
      <c r="A1448" s="4" t="s">
        <v>1344</v>
      </c>
      <c r="B1448" s="4" t="str">
        <f>"00068826E7"</f>
        <v>00068826E7</v>
      </c>
      <c r="C1448" s="5">
        <v>39307</v>
      </c>
      <c r="D1448" s="5">
        <v>39650</v>
      </c>
    </row>
    <row r="1449" spans="1:4" s="1" customFormat="1" ht="12.75" customHeight="1" x14ac:dyDescent="0.2">
      <c r="A1449" s="2" t="s">
        <v>1345</v>
      </c>
      <c r="B1449" s="2" t="str">
        <f>"0000FBFE2F"</f>
        <v>0000FBFE2F</v>
      </c>
      <c r="C1449" s="3">
        <v>41303</v>
      </c>
      <c r="D1449" s="3">
        <v>42871</v>
      </c>
    </row>
    <row r="1450" spans="1:4" s="1" customFormat="1" ht="12.75" customHeight="1" x14ac:dyDescent="0.2">
      <c r="A1450" s="4" t="s">
        <v>1346</v>
      </c>
      <c r="B1450" s="4" t="str">
        <f>"0000F8F93D"</f>
        <v>0000F8F93D</v>
      </c>
      <c r="C1450" s="5">
        <v>38754</v>
      </c>
      <c r="D1450" s="5">
        <v>39608</v>
      </c>
    </row>
    <row r="1451" spans="1:4" s="1" customFormat="1" ht="12.75" customHeight="1" x14ac:dyDescent="0.2">
      <c r="A1451" s="2" t="s">
        <v>1347</v>
      </c>
      <c r="B1451" s="2" t="str">
        <f>"0000FBF3B1"</f>
        <v>0000FBF3B1</v>
      </c>
      <c r="C1451" s="3">
        <v>37943</v>
      </c>
      <c r="D1451" s="2"/>
    </row>
    <row r="1452" spans="1:4" s="1" customFormat="1" ht="12.75" customHeight="1" x14ac:dyDescent="0.2">
      <c r="A1452" s="4" t="s">
        <v>1348</v>
      </c>
      <c r="B1452" s="4" t="str">
        <f>"0000F8F27F"</f>
        <v>0000F8F27F</v>
      </c>
      <c r="C1452" s="5">
        <v>39748</v>
      </c>
      <c r="D1452" s="5">
        <v>43194</v>
      </c>
    </row>
    <row r="1453" spans="1:4" s="1" customFormat="1" ht="12.75" customHeight="1" x14ac:dyDescent="0.2">
      <c r="A1453" s="2" t="s">
        <v>1349</v>
      </c>
      <c r="B1453" s="2" t="str">
        <f>"0000FBFD3D"</f>
        <v>0000FBFD3D</v>
      </c>
      <c r="C1453" s="3">
        <v>37803</v>
      </c>
      <c r="D1453" s="3">
        <v>39545</v>
      </c>
    </row>
    <row r="1454" spans="1:4" s="1" customFormat="1" ht="12.75" customHeight="1" x14ac:dyDescent="0.2">
      <c r="A1454" s="4" t="s">
        <v>1350</v>
      </c>
      <c r="B1454" s="4" t="str">
        <f>"0000FBEDDE"</f>
        <v>0000FBEDDE</v>
      </c>
      <c r="C1454" s="5">
        <v>37803</v>
      </c>
      <c r="D1454" s="5">
        <v>41303</v>
      </c>
    </row>
    <row r="1455" spans="1:4" s="1" customFormat="1" ht="12.75" customHeight="1" x14ac:dyDescent="0.2">
      <c r="A1455" s="2" t="s">
        <v>1351</v>
      </c>
      <c r="B1455" s="2" t="str">
        <f>"00011859FA"</f>
        <v>00011859FA</v>
      </c>
      <c r="C1455" s="3">
        <v>38042</v>
      </c>
      <c r="D1455" s="2"/>
    </row>
    <row r="1456" spans="1:4" s="1" customFormat="1" ht="12.75" customHeight="1" x14ac:dyDescent="0.2">
      <c r="A1456" s="4" t="s">
        <v>1352</v>
      </c>
      <c r="B1456" s="4" t="str">
        <f>"0006881F78"</f>
        <v>0006881F78</v>
      </c>
      <c r="C1456" s="5">
        <v>41373</v>
      </c>
      <c r="D1456" s="4"/>
    </row>
    <row r="1457" spans="1:4" s="1" customFormat="1" ht="12.75" customHeight="1" x14ac:dyDescent="0.2">
      <c r="A1457" s="2" t="s">
        <v>1353</v>
      </c>
      <c r="B1457" s="2" t="str">
        <f>"0000F8F393"</f>
        <v>0000F8F393</v>
      </c>
      <c r="C1457" s="3">
        <v>37803</v>
      </c>
      <c r="D1457" s="3">
        <v>38140</v>
      </c>
    </row>
    <row r="1458" spans="1:4" s="1" customFormat="1" ht="12.75" customHeight="1" x14ac:dyDescent="0.2">
      <c r="A1458" s="4" t="s">
        <v>1353</v>
      </c>
      <c r="B1458" s="4" t="str">
        <f>"0000FBF931"</f>
        <v>0000FBF931</v>
      </c>
      <c r="C1458" s="5">
        <v>38789</v>
      </c>
      <c r="D1458" s="5">
        <v>39734</v>
      </c>
    </row>
    <row r="1459" spans="1:4" s="1" customFormat="1" ht="12.75" customHeight="1" x14ac:dyDescent="0.2">
      <c r="A1459" s="2" t="s">
        <v>1354</v>
      </c>
      <c r="B1459" s="2" t="str">
        <f>"0001185A76"</f>
        <v>0001185A76</v>
      </c>
      <c r="C1459" s="3">
        <v>38538</v>
      </c>
      <c r="D1459" s="2"/>
    </row>
    <row r="1460" spans="1:4" s="1" customFormat="1" ht="12.75" customHeight="1" x14ac:dyDescent="0.2">
      <c r="A1460" s="4" t="s">
        <v>1354</v>
      </c>
      <c r="B1460" s="4" t="str">
        <f>"0000FBF735"</f>
        <v>0000FBF735</v>
      </c>
      <c r="C1460" s="5">
        <v>37803</v>
      </c>
      <c r="D1460" s="5">
        <v>38314</v>
      </c>
    </row>
    <row r="1461" spans="1:4" s="1" customFormat="1" ht="12.75" customHeight="1" x14ac:dyDescent="0.2">
      <c r="A1461" s="2" t="s">
        <v>1355</v>
      </c>
      <c r="B1461" s="2" t="str">
        <f>"000687EE91"</f>
        <v>000687EE91</v>
      </c>
      <c r="C1461" s="3">
        <v>45013</v>
      </c>
      <c r="D1461" s="2"/>
    </row>
    <row r="1462" spans="1:4" s="1" customFormat="1" ht="12.75" customHeight="1" x14ac:dyDescent="0.2">
      <c r="A1462" s="4" t="s">
        <v>1356</v>
      </c>
      <c r="B1462" s="4" t="str">
        <f>"0000F8F5FA"</f>
        <v>0000F8F5FA</v>
      </c>
      <c r="C1462" s="5">
        <v>37803</v>
      </c>
      <c r="D1462" s="4"/>
    </row>
    <row r="1463" spans="1:4" s="1" customFormat="1" ht="12.75" customHeight="1" x14ac:dyDescent="0.2">
      <c r="A1463" s="2" t="s">
        <v>1357</v>
      </c>
      <c r="B1463" s="2" t="str">
        <f>"0000F8EFCA"</f>
        <v>0000F8EFCA</v>
      </c>
      <c r="C1463" s="3">
        <v>37803</v>
      </c>
      <c r="D1463" s="2"/>
    </row>
    <row r="1464" spans="1:4" s="1" customFormat="1" ht="12.75" customHeight="1" x14ac:dyDescent="0.2">
      <c r="A1464" s="4" t="s">
        <v>1358</v>
      </c>
      <c r="B1464" s="4" t="str">
        <f>"0000F8FCBC"</f>
        <v>0000F8FCBC</v>
      </c>
      <c r="C1464" s="5">
        <v>37803</v>
      </c>
      <c r="D1464" s="4"/>
    </row>
    <row r="1465" spans="1:4" s="1" customFormat="1" ht="12.75" customHeight="1" x14ac:dyDescent="0.2">
      <c r="A1465" s="2" t="s">
        <v>1359</v>
      </c>
      <c r="B1465" s="2" t="str">
        <f>"0000FBE799"</f>
        <v>0000FBE799</v>
      </c>
      <c r="C1465" s="3">
        <v>37803</v>
      </c>
      <c r="D1465" s="2"/>
    </row>
    <row r="1466" spans="1:4" s="1" customFormat="1" ht="12.75" customHeight="1" x14ac:dyDescent="0.2">
      <c r="A1466" s="4" t="s">
        <v>1360</v>
      </c>
      <c r="B1466" s="4" t="str">
        <f>"000688228B"</f>
        <v>000688228B</v>
      </c>
      <c r="C1466" s="5">
        <v>39356</v>
      </c>
      <c r="D1466" s="4"/>
    </row>
    <row r="1467" spans="1:4" s="1" customFormat="1" ht="12.75" customHeight="1" x14ac:dyDescent="0.2">
      <c r="A1467" s="2" t="s">
        <v>1361</v>
      </c>
      <c r="B1467" s="2" t="str">
        <f>"0006883331"</f>
        <v>0006883331</v>
      </c>
      <c r="C1467" s="3">
        <v>41506</v>
      </c>
      <c r="D1467" s="2"/>
    </row>
    <row r="1468" spans="1:4" s="1" customFormat="1" ht="12.75" customHeight="1" x14ac:dyDescent="0.2">
      <c r="A1468" s="4" t="s">
        <v>1362</v>
      </c>
      <c r="B1468" s="4" t="str">
        <f>"00068830E8"</f>
        <v>00068830E8</v>
      </c>
      <c r="C1468" s="5">
        <v>42766</v>
      </c>
      <c r="D1468" s="5">
        <v>42885</v>
      </c>
    </row>
    <row r="1469" spans="1:4" s="1" customFormat="1" ht="12.75" customHeight="1" x14ac:dyDescent="0.2">
      <c r="A1469" s="2" t="s">
        <v>1363</v>
      </c>
      <c r="B1469" s="2" t="str">
        <f>"0000A3052F"</f>
        <v>0000A3052F</v>
      </c>
      <c r="C1469" s="3">
        <v>40274</v>
      </c>
      <c r="D1469" s="3">
        <v>44019</v>
      </c>
    </row>
    <row r="1470" spans="1:4" s="1" customFormat="1" ht="12.75" customHeight="1" x14ac:dyDescent="0.2">
      <c r="A1470" s="4" t="s">
        <v>1364</v>
      </c>
      <c r="B1470" s="4" t="str">
        <f>"0006880DBD"</f>
        <v>0006880DBD</v>
      </c>
      <c r="C1470" s="5">
        <v>40518</v>
      </c>
      <c r="D1470" s="4"/>
    </row>
    <row r="1471" spans="1:4" s="1" customFormat="1" ht="12.75" customHeight="1" x14ac:dyDescent="0.2">
      <c r="A1471" s="2" t="s">
        <v>1365</v>
      </c>
      <c r="B1471" s="2" t="str">
        <f>"0000FBEE32"</f>
        <v>0000FBEE32</v>
      </c>
      <c r="C1471" s="3">
        <v>37803</v>
      </c>
      <c r="D1471" s="2"/>
    </row>
    <row r="1472" spans="1:4" s="1" customFormat="1" ht="12.75" customHeight="1" x14ac:dyDescent="0.2">
      <c r="A1472" s="4" t="s">
        <v>1366</v>
      </c>
      <c r="B1472" s="4" t="str">
        <f>"0000FBF13A"</f>
        <v>0000FBF13A</v>
      </c>
      <c r="C1472" s="5">
        <v>37803</v>
      </c>
      <c r="D1472" s="4"/>
    </row>
    <row r="1473" spans="1:4" s="1" customFormat="1" ht="12.75" customHeight="1" x14ac:dyDescent="0.2">
      <c r="A1473" s="2" t="s">
        <v>1367</v>
      </c>
      <c r="B1473" s="2" t="str">
        <f>"0007AB938D"</f>
        <v>0007AB938D</v>
      </c>
      <c r="C1473" s="3">
        <v>44293</v>
      </c>
      <c r="D1473" s="2"/>
    </row>
    <row r="1474" spans="1:4" s="1" customFormat="1" ht="12.75" customHeight="1" x14ac:dyDescent="0.2">
      <c r="A1474" s="4" t="s">
        <v>1368</v>
      </c>
      <c r="B1474" s="4" t="str">
        <f>"0000FBEFEA"</f>
        <v>0000FBEFEA</v>
      </c>
      <c r="C1474" s="5">
        <v>37803</v>
      </c>
      <c r="D1474" s="5">
        <v>39874</v>
      </c>
    </row>
    <row r="1475" spans="1:4" s="1" customFormat="1" ht="12.75" customHeight="1" x14ac:dyDescent="0.2">
      <c r="A1475" s="2" t="s">
        <v>1369</v>
      </c>
      <c r="B1475" s="2" t="str">
        <f>"0000FBEDA3"</f>
        <v>0000FBEDA3</v>
      </c>
      <c r="C1475" s="3">
        <v>37803</v>
      </c>
      <c r="D1475" s="2"/>
    </row>
    <row r="1476" spans="1:4" s="1" customFormat="1" ht="12.75" customHeight="1" x14ac:dyDescent="0.2">
      <c r="A1476" s="4" t="s">
        <v>1370</v>
      </c>
      <c r="B1476" s="4" t="str">
        <f>"0000FBEBA4"</f>
        <v>0000FBEBA4</v>
      </c>
      <c r="C1476" s="5">
        <v>37803</v>
      </c>
      <c r="D1476" s="5">
        <v>42648</v>
      </c>
    </row>
    <row r="1477" spans="1:4" s="1" customFormat="1" ht="12.75" customHeight="1" x14ac:dyDescent="0.2">
      <c r="A1477" s="2" t="s">
        <v>1371</v>
      </c>
      <c r="B1477" s="2" t="str">
        <f>"000052F76D"</f>
        <v>000052F76D</v>
      </c>
      <c r="C1477" s="3">
        <v>39917</v>
      </c>
      <c r="D1477" s="3">
        <v>41541</v>
      </c>
    </row>
    <row r="1478" spans="1:4" s="1" customFormat="1" ht="12.75" customHeight="1" x14ac:dyDescent="0.2">
      <c r="A1478" s="4" t="s">
        <v>1372</v>
      </c>
      <c r="B1478" s="4" t="str">
        <f>"000055D04E"</f>
        <v>000055D04E</v>
      </c>
      <c r="C1478" s="5">
        <v>39832</v>
      </c>
      <c r="D1478" s="5">
        <v>39917</v>
      </c>
    </row>
    <row r="1479" spans="1:4" s="1" customFormat="1" ht="12.75" customHeight="1" x14ac:dyDescent="0.2">
      <c r="A1479" s="2" t="s">
        <v>1373</v>
      </c>
      <c r="B1479" s="2" t="str">
        <f>"0000FBF4B8"</f>
        <v>0000FBF4B8</v>
      </c>
      <c r="C1479" s="3">
        <v>37803</v>
      </c>
      <c r="D1479" s="2"/>
    </row>
    <row r="1480" spans="1:4" s="1" customFormat="1" ht="12.75" customHeight="1" x14ac:dyDescent="0.2">
      <c r="A1480" s="4" t="s">
        <v>1374</v>
      </c>
      <c r="B1480" s="4" t="str">
        <f>"0000F8FB20"</f>
        <v>0000F8FB20</v>
      </c>
      <c r="C1480" s="5">
        <v>42563</v>
      </c>
      <c r="D1480" s="5">
        <v>42955</v>
      </c>
    </row>
    <row r="1481" spans="1:4" s="1" customFormat="1" ht="12.75" customHeight="1" x14ac:dyDescent="0.2">
      <c r="A1481" s="2" t="s">
        <v>1375</v>
      </c>
      <c r="B1481" s="2" t="str">
        <f>"0000F8FED6"</f>
        <v>0000F8FED6</v>
      </c>
      <c r="C1481" s="3">
        <v>38195</v>
      </c>
      <c r="D1481" s="3">
        <v>39237</v>
      </c>
    </row>
    <row r="1482" spans="1:4" s="1" customFormat="1" ht="12.75" customHeight="1" x14ac:dyDescent="0.2">
      <c r="A1482" s="4" t="s">
        <v>1376</v>
      </c>
      <c r="B1482" s="4" t="str">
        <f>"00068738ED"</f>
        <v>00068738ED</v>
      </c>
      <c r="C1482" s="5">
        <v>40525</v>
      </c>
      <c r="D1482" s="5">
        <v>42983</v>
      </c>
    </row>
    <row r="1483" spans="1:4" s="1" customFormat="1" ht="12.75" customHeight="1" x14ac:dyDescent="0.2">
      <c r="A1483" s="2" t="s">
        <v>1377</v>
      </c>
      <c r="B1483" s="2" t="str">
        <f>"0000F8FCDB"</f>
        <v>0000F8FCDB</v>
      </c>
      <c r="C1483" s="3">
        <v>37803</v>
      </c>
      <c r="D1483" s="3">
        <v>38153</v>
      </c>
    </row>
    <row r="1484" spans="1:4" s="1" customFormat="1" ht="12.75" customHeight="1" x14ac:dyDescent="0.2">
      <c r="A1484" s="4" t="s">
        <v>1378</v>
      </c>
      <c r="B1484" s="4" t="str">
        <f>"0000F8FFDE"</f>
        <v>0000F8FFDE</v>
      </c>
      <c r="C1484" s="5">
        <v>37803</v>
      </c>
      <c r="D1484" s="5">
        <v>40896</v>
      </c>
    </row>
    <row r="1485" spans="1:4" s="1" customFormat="1" ht="12.75" customHeight="1" x14ac:dyDescent="0.2">
      <c r="A1485" s="2" t="s">
        <v>1379</v>
      </c>
      <c r="B1485" s="2" t="str">
        <f>"0000FBEC68"</f>
        <v>0000FBEC68</v>
      </c>
      <c r="C1485" s="3">
        <v>38286</v>
      </c>
      <c r="D1485" s="3">
        <v>38328</v>
      </c>
    </row>
    <row r="1486" spans="1:4" s="1" customFormat="1" ht="12.75" customHeight="1" x14ac:dyDescent="0.2">
      <c r="A1486" s="4" t="s">
        <v>1380</v>
      </c>
      <c r="B1486" s="4" t="str">
        <f>"0006880EC9"</f>
        <v>0006880EC9</v>
      </c>
      <c r="C1486" s="5">
        <v>42185</v>
      </c>
      <c r="D1486" s="5">
        <v>44747</v>
      </c>
    </row>
    <row r="1487" spans="1:4" s="1" customFormat="1" ht="12.75" customHeight="1" x14ac:dyDescent="0.2">
      <c r="A1487" s="2" t="s">
        <v>1381</v>
      </c>
      <c r="B1487" s="2" t="str">
        <f>"000687F7B2"</f>
        <v>000687F7B2</v>
      </c>
      <c r="C1487" s="3">
        <v>42815</v>
      </c>
      <c r="D1487" s="3">
        <v>43445</v>
      </c>
    </row>
    <row r="1488" spans="1:4" s="1" customFormat="1" ht="12.75" customHeight="1" x14ac:dyDescent="0.2">
      <c r="A1488" s="4" t="s">
        <v>1382</v>
      </c>
      <c r="B1488" s="4" t="str">
        <f>"0006882294"</f>
        <v>0006882294</v>
      </c>
      <c r="C1488" s="5">
        <v>42227</v>
      </c>
      <c r="D1488" s="4"/>
    </row>
    <row r="1489" spans="1:4" s="1" customFormat="1" ht="12.75" customHeight="1" x14ac:dyDescent="0.2">
      <c r="A1489" s="2" t="s">
        <v>1383</v>
      </c>
      <c r="B1489" s="2" t="str">
        <f>"0000F8F82B"</f>
        <v>0000F8F82B</v>
      </c>
      <c r="C1489" s="3">
        <v>37803</v>
      </c>
      <c r="D1489" s="2"/>
    </row>
    <row r="1490" spans="1:4" s="1" customFormat="1" ht="12.75" customHeight="1" x14ac:dyDescent="0.2">
      <c r="A1490" s="4" t="s">
        <v>1384</v>
      </c>
      <c r="B1490" s="4" t="str">
        <f>"000030771F"</f>
        <v>000030771F</v>
      </c>
      <c r="C1490" s="5">
        <v>44621</v>
      </c>
      <c r="D1490" s="4"/>
    </row>
    <row r="1491" spans="1:4" s="1" customFormat="1" ht="12.75" customHeight="1" x14ac:dyDescent="0.2">
      <c r="A1491" s="2" t="s">
        <v>1385</v>
      </c>
      <c r="B1491" s="2" t="str">
        <f>"0000FBF0DF"</f>
        <v>0000FBF0DF</v>
      </c>
      <c r="C1491" s="3">
        <v>43291</v>
      </c>
      <c r="D1491" s="3">
        <v>44488</v>
      </c>
    </row>
    <row r="1492" spans="1:4" s="1" customFormat="1" ht="12.75" customHeight="1" x14ac:dyDescent="0.2">
      <c r="A1492" s="4" t="s">
        <v>1386</v>
      </c>
      <c r="B1492" s="4" t="str">
        <f>"0006881BC6"</f>
        <v>0006881BC6</v>
      </c>
      <c r="C1492" s="5">
        <v>41863</v>
      </c>
      <c r="D1492" s="4"/>
    </row>
    <row r="1493" spans="1:4" s="1" customFormat="1" ht="12.75" customHeight="1" x14ac:dyDescent="0.2">
      <c r="A1493" s="2" t="s">
        <v>1387</v>
      </c>
      <c r="B1493" s="2" t="str">
        <f>"0000FBF500"</f>
        <v>0000FBF500</v>
      </c>
      <c r="C1493" s="3">
        <v>38188</v>
      </c>
      <c r="D1493" s="2"/>
    </row>
    <row r="1494" spans="1:4" s="1" customFormat="1" ht="12.75" customHeight="1" x14ac:dyDescent="0.2">
      <c r="A1494" s="4" t="s">
        <v>1388</v>
      </c>
      <c r="B1494" s="4" t="str">
        <f>"0000F8F620"</f>
        <v>0000F8F620</v>
      </c>
      <c r="C1494" s="5">
        <v>38852</v>
      </c>
      <c r="D1494" s="5">
        <v>40070</v>
      </c>
    </row>
    <row r="1495" spans="1:4" s="1" customFormat="1" ht="12.75" customHeight="1" x14ac:dyDescent="0.2">
      <c r="A1495" s="2" t="s">
        <v>1388</v>
      </c>
      <c r="B1495" s="2" t="str">
        <f>"0006883615"</f>
        <v>0006883615</v>
      </c>
      <c r="C1495" s="3">
        <v>40071</v>
      </c>
      <c r="D1495" s="2"/>
    </row>
    <row r="1496" spans="1:4" s="1" customFormat="1" ht="12.75" customHeight="1" x14ac:dyDescent="0.2">
      <c r="A1496" s="4" t="s">
        <v>1389</v>
      </c>
      <c r="B1496" s="4" t="str">
        <f>"0000FBEB14"</f>
        <v>0000FBEB14</v>
      </c>
      <c r="C1496" s="5">
        <v>37803</v>
      </c>
      <c r="D1496" s="4"/>
    </row>
    <row r="1497" spans="1:4" s="1" customFormat="1" ht="12.75" customHeight="1" x14ac:dyDescent="0.2">
      <c r="A1497" s="2" t="s">
        <v>1390</v>
      </c>
      <c r="B1497" s="2" t="str">
        <f>"0000FBFE35"</f>
        <v>0000FBFE35</v>
      </c>
      <c r="C1497" s="3">
        <v>38754</v>
      </c>
      <c r="D1497" s="3">
        <v>43431</v>
      </c>
    </row>
    <row r="1498" spans="1:4" s="1" customFormat="1" ht="12.75" customHeight="1" x14ac:dyDescent="0.2">
      <c r="A1498" s="4" t="s">
        <v>1391</v>
      </c>
      <c r="B1498" s="4" t="str">
        <f>"000687E6EE"</f>
        <v>000687E6EE</v>
      </c>
      <c r="C1498" s="5">
        <v>42479</v>
      </c>
      <c r="D1498" s="5">
        <v>42732</v>
      </c>
    </row>
    <row r="1499" spans="1:4" s="1" customFormat="1" ht="12.75" customHeight="1" x14ac:dyDescent="0.2">
      <c r="A1499" s="2" t="s">
        <v>1392</v>
      </c>
      <c r="B1499" s="2" t="str">
        <f>"0000F8F91B"</f>
        <v>0000F8F91B</v>
      </c>
      <c r="C1499" s="3">
        <v>37803</v>
      </c>
      <c r="D1499" s="3">
        <v>39195</v>
      </c>
    </row>
    <row r="1500" spans="1:4" s="1" customFormat="1" ht="12.75" customHeight="1" x14ac:dyDescent="0.2">
      <c r="A1500" s="4" t="s">
        <v>1393</v>
      </c>
      <c r="B1500" s="4" t="str">
        <f>"0006880E4D"</f>
        <v>0006880E4D</v>
      </c>
      <c r="C1500" s="5">
        <v>41842</v>
      </c>
      <c r="D1500" s="4"/>
    </row>
    <row r="1501" spans="1:4" s="1" customFormat="1" ht="12.75" customHeight="1" x14ac:dyDescent="0.2">
      <c r="A1501" s="2" t="s">
        <v>1394</v>
      </c>
      <c r="B1501" s="2" t="str">
        <f>"0000F8FFB5"</f>
        <v>0000F8FFB5</v>
      </c>
      <c r="C1501" s="3">
        <v>37803</v>
      </c>
      <c r="D1501" s="3">
        <v>37838</v>
      </c>
    </row>
    <row r="1502" spans="1:4" s="1" customFormat="1" ht="12.75" customHeight="1" x14ac:dyDescent="0.2">
      <c r="A1502" s="4" t="s">
        <v>1394</v>
      </c>
      <c r="B1502" s="4" t="str">
        <f>"0000319A25"</f>
        <v>0000319A25</v>
      </c>
      <c r="C1502" s="5">
        <v>39839</v>
      </c>
      <c r="D1502" s="5">
        <v>41324</v>
      </c>
    </row>
    <row r="1503" spans="1:4" s="1" customFormat="1" ht="12.75" customHeight="1" x14ac:dyDescent="0.2">
      <c r="A1503" s="2" t="s">
        <v>1395</v>
      </c>
      <c r="B1503" s="2" t="str">
        <f>"0000F8FF23"</f>
        <v>0000F8FF23</v>
      </c>
      <c r="C1503" s="3">
        <v>37803</v>
      </c>
      <c r="D1503" s="3">
        <v>40574</v>
      </c>
    </row>
    <row r="1504" spans="1:4" s="1" customFormat="1" ht="12.75" customHeight="1" x14ac:dyDescent="0.2">
      <c r="A1504" s="4" t="s">
        <v>1396</v>
      </c>
      <c r="B1504" s="4" t="str">
        <f>"0006881915"</f>
        <v>0006881915</v>
      </c>
      <c r="C1504" s="5">
        <v>39146</v>
      </c>
      <c r="D1504" s="5">
        <v>40420</v>
      </c>
    </row>
    <row r="1505" spans="1:4" s="1" customFormat="1" ht="12.75" customHeight="1" x14ac:dyDescent="0.2">
      <c r="A1505" s="2" t="s">
        <v>1397</v>
      </c>
      <c r="B1505" s="2" t="str">
        <f>"000094C69E"</f>
        <v>000094C69E</v>
      </c>
      <c r="C1505" s="3">
        <v>40911</v>
      </c>
      <c r="D1505" s="2"/>
    </row>
    <row r="1506" spans="1:4" s="1" customFormat="1" ht="12.75" customHeight="1" x14ac:dyDescent="0.2">
      <c r="A1506" s="4" t="s">
        <v>1398</v>
      </c>
      <c r="B1506" s="4" t="str">
        <f>"000118620C"</f>
        <v>000118620C</v>
      </c>
      <c r="C1506" s="5">
        <v>37803</v>
      </c>
      <c r="D1506" s="5">
        <v>41086</v>
      </c>
    </row>
    <row r="1507" spans="1:4" s="1" customFormat="1" ht="12.75" customHeight="1" x14ac:dyDescent="0.2">
      <c r="A1507" s="2" t="s">
        <v>1399</v>
      </c>
      <c r="B1507" s="2" t="str">
        <f>"00009B18E5"</f>
        <v>00009B18E5</v>
      </c>
      <c r="C1507" s="3">
        <v>38286</v>
      </c>
      <c r="D1507" s="3">
        <v>39573</v>
      </c>
    </row>
    <row r="1508" spans="1:4" s="1" customFormat="1" ht="12.75" customHeight="1" x14ac:dyDescent="0.2">
      <c r="A1508" s="4" t="s">
        <v>1399</v>
      </c>
      <c r="B1508" s="4" t="str">
        <f>"0000F8F0CC"</f>
        <v>0000F8F0CC</v>
      </c>
      <c r="C1508" s="5">
        <v>37803</v>
      </c>
      <c r="D1508" s="5">
        <v>38285</v>
      </c>
    </row>
    <row r="1509" spans="1:4" s="1" customFormat="1" ht="12.75" customHeight="1" x14ac:dyDescent="0.2">
      <c r="A1509" s="2" t="s">
        <v>1399</v>
      </c>
      <c r="B1509" s="2" t="str">
        <f>"0000B51556"</f>
        <v>0000B51556</v>
      </c>
      <c r="C1509" s="3">
        <v>39574</v>
      </c>
      <c r="D1509" s="2"/>
    </row>
    <row r="1510" spans="1:4" s="1" customFormat="1" ht="12.75" customHeight="1" x14ac:dyDescent="0.2">
      <c r="A1510" s="4" t="s">
        <v>1400</v>
      </c>
      <c r="B1510" s="4" t="str">
        <f>"0000F8EE7A"</f>
        <v>0000F8EE7A</v>
      </c>
      <c r="C1510" s="5">
        <v>37803</v>
      </c>
      <c r="D1510" s="4"/>
    </row>
    <row r="1511" spans="1:4" s="1" customFormat="1" ht="12.75" customHeight="1" x14ac:dyDescent="0.2">
      <c r="A1511" s="2" t="s">
        <v>1401</v>
      </c>
      <c r="B1511" s="2" t="str">
        <f>"0000F8FCD8"</f>
        <v>0000F8FCD8</v>
      </c>
      <c r="C1511" s="3">
        <v>37803</v>
      </c>
      <c r="D1511" s="2"/>
    </row>
    <row r="1512" spans="1:4" s="1" customFormat="1" ht="12.75" customHeight="1" x14ac:dyDescent="0.2">
      <c r="A1512" s="4" t="s">
        <v>1402</v>
      </c>
      <c r="B1512" s="4" t="str">
        <f>"0000349602"</f>
        <v>0000349602</v>
      </c>
      <c r="C1512" s="5">
        <v>42535</v>
      </c>
      <c r="D1512" s="4"/>
    </row>
    <row r="1513" spans="1:4" s="1" customFormat="1" ht="12.75" customHeight="1" x14ac:dyDescent="0.2">
      <c r="A1513" s="2" t="s">
        <v>1403</v>
      </c>
      <c r="B1513" s="2" t="str">
        <f>"00068801D1"</f>
        <v>00068801D1</v>
      </c>
      <c r="C1513" s="3">
        <v>42213</v>
      </c>
      <c r="D1513" s="2"/>
    </row>
    <row r="1514" spans="1:4" s="1" customFormat="1" ht="12.75" customHeight="1" x14ac:dyDescent="0.2">
      <c r="A1514" s="4" t="s">
        <v>1404</v>
      </c>
      <c r="B1514" s="4" t="str">
        <f>"000687FBD0"</f>
        <v>000687FBD0</v>
      </c>
      <c r="C1514" s="5">
        <v>42171</v>
      </c>
      <c r="D1514" s="4"/>
    </row>
    <row r="1515" spans="1:4" s="1" customFormat="1" ht="12.75" customHeight="1" x14ac:dyDescent="0.2">
      <c r="A1515" s="2" t="s">
        <v>1405</v>
      </c>
      <c r="B1515" s="2" t="str">
        <f>"0000B60668"</f>
        <v>0000B60668</v>
      </c>
      <c r="C1515" s="3">
        <v>42010</v>
      </c>
      <c r="D1515" s="2"/>
    </row>
    <row r="1516" spans="1:4" s="1" customFormat="1" ht="12.75" customHeight="1" x14ac:dyDescent="0.2">
      <c r="A1516" s="4" t="s">
        <v>1406</v>
      </c>
      <c r="B1516" s="4" t="str">
        <f>"000688198E"</f>
        <v>000688198E</v>
      </c>
      <c r="C1516" s="5">
        <v>41891</v>
      </c>
      <c r="D1516" s="4"/>
    </row>
    <row r="1517" spans="1:4" s="1" customFormat="1" ht="12.75" customHeight="1" x14ac:dyDescent="0.2">
      <c r="A1517" s="2" t="s">
        <v>1407</v>
      </c>
      <c r="B1517" s="2" t="str">
        <f>"0000FBF543"</f>
        <v>0000FBF543</v>
      </c>
      <c r="C1517" s="3">
        <v>38685</v>
      </c>
      <c r="D1517" s="3">
        <v>42459</v>
      </c>
    </row>
    <row r="1518" spans="1:4" s="1" customFormat="1" ht="12.75" customHeight="1" x14ac:dyDescent="0.2">
      <c r="A1518" s="4" t="s">
        <v>1408</v>
      </c>
      <c r="B1518" s="4" t="str">
        <f>"0006872016"</f>
        <v>0006872016</v>
      </c>
      <c r="C1518" s="5">
        <v>42508</v>
      </c>
      <c r="D1518" s="4"/>
    </row>
    <row r="1519" spans="1:4" s="1" customFormat="1" ht="12.75" customHeight="1" x14ac:dyDescent="0.2">
      <c r="A1519" s="2" t="s">
        <v>1409</v>
      </c>
      <c r="B1519" s="2" t="str">
        <f>"000687DE00"</f>
        <v>000687DE00</v>
      </c>
      <c r="C1519" s="3">
        <v>40623</v>
      </c>
      <c r="D1519" s="2"/>
    </row>
    <row r="1520" spans="1:4" s="1" customFormat="1" ht="12.75" customHeight="1" x14ac:dyDescent="0.2">
      <c r="A1520" s="4" t="s">
        <v>1410</v>
      </c>
      <c r="B1520" s="4" t="str">
        <f>"0000F8FCB4"</f>
        <v>0000F8FCB4</v>
      </c>
      <c r="C1520" s="5">
        <v>37803</v>
      </c>
      <c r="D1520" s="5">
        <v>40623</v>
      </c>
    </row>
    <row r="1521" spans="1:4" s="1" customFormat="1" ht="12.75" customHeight="1" x14ac:dyDescent="0.2">
      <c r="A1521" s="2" t="s">
        <v>1411</v>
      </c>
      <c r="B1521" s="2" t="str">
        <f>"0006881372"</f>
        <v>0006881372</v>
      </c>
      <c r="C1521" s="3">
        <v>41276</v>
      </c>
      <c r="D1521" s="3">
        <v>41450</v>
      </c>
    </row>
    <row r="1522" spans="1:4" s="1" customFormat="1" ht="12.75" customHeight="1" x14ac:dyDescent="0.2">
      <c r="A1522" s="4" t="s">
        <v>1412</v>
      </c>
      <c r="B1522" s="4" t="str">
        <f>"0000FBF139"</f>
        <v>0000FBF139</v>
      </c>
      <c r="C1522" s="5">
        <v>42542</v>
      </c>
      <c r="D1522" s="5">
        <v>42640</v>
      </c>
    </row>
    <row r="1523" spans="1:4" s="1" customFormat="1" ht="12.75" customHeight="1" x14ac:dyDescent="0.2">
      <c r="A1523" s="2" t="s">
        <v>1413</v>
      </c>
      <c r="B1523" s="2" t="str">
        <f>"0000F8FD2D"</f>
        <v>0000F8FD2D</v>
      </c>
      <c r="C1523" s="3">
        <v>37803</v>
      </c>
      <c r="D1523" s="2"/>
    </row>
    <row r="1524" spans="1:4" s="1" customFormat="1" ht="12.75" customHeight="1" x14ac:dyDescent="0.2">
      <c r="A1524" s="4" t="s">
        <v>1414</v>
      </c>
      <c r="B1524" s="4" t="str">
        <f>"0000FBFCD4"</f>
        <v>0000FBFCD4</v>
      </c>
      <c r="C1524" s="5">
        <v>37818</v>
      </c>
      <c r="D1524" s="4"/>
    </row>
    <row r="1525" spans="1:4" s="1" customFormat="1" ht="12.75" customHeight="1" x14ac:dyDescent="0.2">
      <c r="A1525" s="2" t="s">
        <v>1415</v>
      </c>
      <c r="B1525" s="2" t="str">
        <f>"0000F8EF2D"</f>
        <v>0000F8EF2D</v>
      </c>
      <c r="C1525" s="3">
        <v>37803</v>
      </c>
      <c r="D1525" s="3">
        <v>43194</v>
      </c>
    </row>
    <row r="1526" spans="1:4" s="1" customFormat="1" ht="12.75" customHeight="1" x14ac:dyDescent="0.2">
      <c r="A1526" s="4" t="s">
        <v>1416</v>
      </c>
      <c r="B1526" s="4" t="str">
        <f>"0000F8F993"</f>
        <v>0000F8F993</v>
      </c>
      <c r="C1526" s="5">
        <v>37845</v>
      </c>
      <c r="D1526" s="4"/>
    </row>
    <row r="1527" spans="1:4" s="1" customFormat="1" ht="12.75" customHeight="1" x14ac:dyDescent="0.2">
      <c r="A1527" s="2" t="s">
        <v>1417</v>
      </c>
      <c r="B1527" s="2" t="str">
        <f>"000687FEF5"</f>
        <v>000687FEF5</v>
      </c>
      <c r="C1527" s="3">
        <v>42899</v>
      </c>
      <c r="D1527" s="3">
        <v>44215</v>
      </c>
    </row>
    <row r="1528" spans="1:4" s="1" customFormat="1" ht="12.75" customHeight="1" x14ac:dyDescent="0.2">
      <c r="A1528" s="4" t="s">
        <v>1418</v>
      </c>
      <c r="B1528" s="4" t="str">
        <f>"0000F8F6E6"</f>
        <v>0000F8F6E6</v>
      </c>
      <c r="C1528" s="5">
        <v>42577</v>
      </c>
      <c r="D1528" s="5">
        <v>43235</v>
      </c>
    </row>
    <row r="1529" spans="1:4" s="1" customFormat="1" ht="12.75" customHeight="1" x14ac:dyDescent="0.2">
      <c r="A1529" s="2" t="s">
        <v>1419</v>
      </c>
      <c r="B1529" s="2" t="str">
        <f>"000031B371"</f>
        <v>000031B371</v>
      </c>
      <c r="C1529" s="3">
        <v>44516</v>
      </c>
      <c r="D1529" s="2"/>
    </row>
    <row r="1530" spans="1:4" s="1" customFormat="1" ht="12.75" customHeight="1" x14ac:dyDescent="0.2">
      <c r="A1530" s="4" t="s">
        <v>1420</v>
      </c>
      <c r="B1530" s="4" t="str">
        <f>"0000FBFD72"</f>
        <v>0000FBFD72</v>
      </c>
      <c r="C1530" s="5">
        <v>43305</v>
      </c>
      <c r="D1530" s="4"/>
    </row>
    <row r="1531" spans="1:4" s="1" customFormat="1" ht="12.75" customHeight="1" x14ac:dyDescent="0.2">
      <c r="A1531" s="2" t="s">
        <v>1421</v>
      </c>
      <c r="B1531" s="2" t="str">
        <f>"0000FBF09E"</f>
        <v>0000FBF09E</v>
      </c>
      <c r="C1531" s="3">
        <v>38013</v>
      </c>
      <c r="D1531" s="3">
        <v>41135</v>
      </c>
    </row>
    <row r="1532" spans="1:4" s="1" customFormat="1" ht="12.75" customHeight="1" x14ac:dyDescent="0.2">
      <c r="A1532" s="4" t="s">
        <v>1422</v>
      </c>
      <c r="B1532" s="4" t="str">
        <f>"0000FBE9A9"</f>
        <v>0000FBE9A9</v>
      </c>
      <c r="C1532" s="5">
        <v>37803</v>
      </c>
      <c r="D1532" s="5">
        <v>41730</v>
      </c>
    </row>
    <row r="1533" spans="1:4" s="1" customFormat="1" ht="12.75" customHeight="1" x14ac:dyDescent="0.2">
      <c r="A1533" s="2" t="s">
        <v>1423</v>
      </c>
      <c r="B1533" s="2" t="str">
        <f>"00007297D4"</f>
        <v>00007297D4</v>
      </c>
      <c r="C1533" s="3">
        <v>43592</v>
      </c>
      <c r="D1533" s="2"/>
    </row>
    <row r="1534" spans="1:4" s="1" customFormat="1" ht="12.75" customHeight="1" x14ac:dyDescent="0.2">
      <c r="A1534" s="4" t="s">
        <v>1424</v>
      </c>
      <c r="B1534" s="4" t="str">
        <f>"0000FBE949"</f>
        <v>0000FBE949</v>
      </c>
      <c r="C1534" s="5">
        <v>38719</v>
      </c>
      <c r="D1534" s="5">
        <v>43158</v>
      </c>
    </row>
    <row r="1535" spans="1:4" s="1" customFormat="1" ht="12.75" customHeight="1" x14ac:dyDescent="0.2">
      <c r="A1535" s="2" t="s">
        <v>1424</v>
      </c>
      <c r="B1535" s="2" t="str">
        <f>"0000FBF197"</f>
        <v>0000FBF197</v>
      </c>
      <c r="C1535" s="3">
        <v>37803</v>
      </c>
      <c r="D1535" s="3">
        <v>38349</v>
      </c>
    </row>
    <row r="1536" spans="1:4" s="1" customFormat="1" ht="12.75" customHeight="1" x14ac:dyDescent="0.2">
      <c r="A1536" s="4" t="s">
        <v>1425</v>
      </c>
      <c r="B1536" s="4" t="str">
        <f>"0000FBEED7"</f>
        <v>0000FBEED7</v>
      </c>
      <c r="C1536" s="5">
        <v>37803</v>
      </c>
      <c r="D1536" s="5">
        <v>38055</v>
      </c>
    </row>
    <row r="1537" spans="1:4" s="1" customFormat="1" ht="12.75" customHeight="1" x14ac:dyDescent="0.2">
      <c r="A1537" s="2" t="s">
        <v>1426</v>
      </c>
      <c r="B1537" s="2" t="str">
        <f>"00068838E4"</f>
        <v>00068838E4</v>
      </c>
      <c r="C1537" s="3">
        <v>44593</v>
      </c>
      <c r="D1537" s="2"/>
    </row>
    <row r="1538" spans="1:4" s="1" customFormat="1" ht="12.75" customHeight="1" x14ac:dyDescent="0.2">
      <c r="A1538" s="4" t="s">
        <v>1427</v>
      </c>
      <c r="B1538" s="4" t="str">
        <f>"0000FBF140"</f>
        <v>0000FBF140</v>
      </c>
      <c r="C1538" s="5">
        <v>42471</v>
      </c>
      <c r="D1538" s="5">
        <v>44649</v>
      </c>
    </row>
    <row r="1539" spans="1:4" s="1" customFormat="1" ht="12.75" customHeight="1" x14ac:dyDescent="0.2">
      <c r="A1539" s="2" t="s">
        <v>1428</v>
      </c>
      <c r="B1539" s="2" t="str">
        <f>"0000F8F575"</f>
        <v>0000F8F575</v>
      </c>
      <c r="C1539" s="3">
        <v>42850</v>
      </c>
      <c r="D1539" s="2"/>
    </row>
    <row r="1540" spans="1:4" s="1" customFormat="1" ht="12.75" customHeight="1" x14ac:dyDescent="0.2">
      <c r="A1540" s="4" t="s">
        <v>1429</v>
      </c>
      <c r="B1540" s="4" t="str">
        <f>"0000FBF140"</f>
        <v>0000FBF140</v>
      </c>
      <c r="C1540" s="5">
        <v>37803</v>
      </c>
      <c r="D1540" s="5">
        <v>42470</v>
      </c>
    </row>
    <row r="1541" spans="1:4" s="1" customFormat="1" ht="12.75" customHeight="1" x14ac:dyDescent="0.2">
      <c r="A1541" s="2" t="s">
        <v>1430</v>
      </c>
      <c r="B1541" s="2" t="str">
        <f>"0000FBEEC7"</f>
        <v>0000FBEEC7</v>
      </c>
      <c r="C1541" s="3">
        <v>37803</v>
      </c>
      <c r="D1541" s="3">
        <v>38027</v>
      </c>
    </row>
    <row r="1542" spans="1:4" s="1" customFormat="1" ht="12.75" customHeight="1" x14ac:dyDescent="0.2">
      <c r="A1542" s="4" t="s">
        <v>1431</v>
      </c>
      <c r="B1542" s="4" t="str">
        <f>"0001186712"</f>
        <v>0001186712</v>
      </c>
      <c r="C1542" s="5">
        <v>38034</v>
      </c>
      <c r="D1542" s="5">
        <v>38335</v>
      </c>
    </row>
    <row r="1543" spans="1:4" s="1" customFormat="1" ht="12.75" customHeight="1" x14ac:dyDescent="0.2">
      <c r="A1543" s="2" t="s">
        <v>1432</v>
      </c>
      <c r="B1543" s="2" t="str">
        <f>"0000F8F84D"</f>
        <v>0000F8F84D</v>
      </c>
      <c r="C1543" s="3">
        <v>37803</v>
      </c>
      <c r="D1543" s="3">
        <v>38006</v>
      </c>
    </row>
    <row r="1544" spans="1:4" s="1" customFormat="1" ht="12.75" customHeight="1" x14ac:dyDescent="0.2">
      <c r="A1544" s="4" t="s">
        <v>1433</v>
      </c>
      <c r="B1544" s="4" t="str">
        <f>"0000319A25"</f>
        <v>0000319A25</v>
      </c>
      <c r="C1544" s="5">
        <v>41367</v>
      </c>
      <c r="D1544" s="4"/>
    </row>
    <row r="1545" spans="1:4" s="1" customFormat="1" ht="12.75" customHeight="1" x14ac:dyDescent="0.2">
      <c r="A1545" s="2" t="s">
        <v>1434</v>
      </c>
      <c r="B1545" s="2" t="str">
        <f>"0000F8EEFB"</f>
        <v>0000F8EEFB</v>
      </c>
      <c r="C1545" s="3">
        <v>37803</v>
      </c>
      <c r="D1545" s="3">
        <v>40763</v>
      </c>
    </row>
    <row r="1546" spans="1:4" s="1" customFormat="1" ht="12.75" customHeight="1" x14ac:dyDescent="0.2">
      <c r="A1546" s="4" t="s">
        <v>1435</v>
      </c>
      <c r="B1546" s="4" t="str">
        <f>"000118623A"</f>
        <v>000118623A</v>
      </c>
      <c r="C1546" s="5">
        <v>38042</v>
      </c>
      <c r="D1546" s="4"/>
    </row>
    <row r="1547" spans="1:4" s="1" customFormat="1" ht="12.75" customHeight="1" x14ac:dyDescent="0.2">
      <c r="A1547" s="2" t="s">
        <v>1436</v>
      </c>
      <c r="B1547" s="2" t="str">
        <f>"0000F8EA3C"</f>
        <v>0000F8EA3C</v>
      </c>
      <c r="C1547" s="3">
        <v>39993</v>
      </c>
      <c r="D1547" s="3">
        <v>42927</v>
      </c>
    </row>
    <row r="1548" spans="1:4" s="1" customFormat="1" ht="12.75" customHeight="1" x14ac:dyDescent="0.2">
      <c r="A1548" s="4" t="s">
        <v>1436</v>
      </c>
      <c r="B1548" s="4" t="str">
        <f>"0000F8FEF3"</f>
        <v>0000F8FEF3</v>
      </c>
      <c r="C1548" s="5">
        <v>37803</v>
      </c>
      <c r="D1548" s="5">
        <v>39587</v>
      </c>
    </row>
    <row r="1549" spans="1:4" s="1" customFormat="1" ht="12.75" customHeight="1" x14ac:dyDescent="0.2">
      <c r="A1549" s="2" t="s">
        <v>1437</v>
      </c>
      <c r="B1549" s="2" t="str">
        <f>"0000FBEF54"</f>
        <v>0000FBEF54</v>
      </c>
      <c r="C1549" s="3">
        <v>37803</v>
      </c>
      <c r="D1549" s="3">
        <v>41457</v>
      </c>
    </row>
    <row r="1550" spans="1:4" s="1" customFormat="1" ht="12.75" customHeight="1" x14ac:dyDescent="0.2">
      <c r="A1550" s="4" t="s">
        <v>1438</v>
      </c>
      <c r="B1550" s="4" t="str">
        <f>"00068815B7"</f>
        <v>00068815B7</v>
      </c>
      <c r="C1550" s="5">
        <v>42410</v>
      </c>
      <c r="D1550" s="5">
        <v>42822</v>
      </c>
    </row>
    <row r="1551" spans="1:4" s="1" customFormat="1" ht="12.75" customHeight="1" x14ac:dyDescent="0.2">
      <c r="A1551" s="2" t="s">
        <v>1439</v>
      </c>
      <c r="B1551" s="2" t="str">
        <f>"0000F8EE4A"</f>
        <v>0000F8EE4A</v>
      </c>
      <c r="C1551" s="3">
        <v>37803</v>
      </c>
      <c r="D1551" s="3">
        <v>44622</v>
      </c>
    </row>
    <row r="1552" spans="1:4" s="1" customFormat="1" ht="12.75" customHeight="1" x14ac:dyDescent="0.2">
      <c r="A1552" s="4" t="s">
        <v>1440</v>
      </c>
      <c r="B1552" s="4" t="str">
        <f>"0006881613"</f>
        <v>0006881613</v>
      </c>
      <c r="C1552" s="5">
        <v>44621</v>
      </c>
      <c r="D1552" s="4"/>
    </row>
    <row r="1553" spans="1:4" s="1" customFormat="1" ht="12.75" customHeight="1" x14ac:dyDescent="0.2">
      <c r="A1553" s="2" t="s">
        <v>1441</v>
      </c>
      <c r="B1553" s="2" t="str">
        <f>"0000F8FBE2"</f>
        <v>0000F8FBE2</v>
      </c>
      <c r="C1553" s="3">
        <v>40602</v>
      </c>
      <c r="D1553" s="2"/>
    </row>
    <row r="1554" spans="1:4" s="1" customFormat="1" ht="12.75" customHeight="1" x14ac:dyDescent="0.2">
      <c r="A1554" s="4" t="s">
        <v>1442</v>
      </c>
      <c r="B1554" s="4" t="str">
        <f>"0000F8EE8F"</f>
        <v>0000F8EE8F</v>
      </c>
      <c r="C1554" s="5">
        <v>39839</v>
      </c>
      <c r="D1554" s="5">
        <v>42465</v>
      </c>
    </row>
    <row r="1555" spans="1:4" s="1" customFormat="1" ht="12.75" customHeight="1" x14ac:dyDescent="0.2">
      <c r="A1555" s="2" t="s">
        <v>1443</v>
      </c>
      <c r="B1555" s="2" t="str">
        <f>"0000F8F81C"</f>
        <v>0000F8F81C</v>
      </c>
      <c r="C1555" s="3">
        <v>38335</v>
      </c>
      <c r="D1555" s="3">
        <v>44803</v>
      </c>
    </row>
    <row r="1556" spans="1:4" s="1" customFormat="1" ht="12.75" customHeight="1" x14ac:dyDescent="0.2">
      <c r="A1556" s="4" t="s">
        <v>1444</v>
      </c>
      <c r="B1556" s="4" t="str">
        <f>"00080D7AD0"</f>
        <v>00080D7AD0</v>
      </c>
      <c r="C1556" s="5">
        <v>44803</v>
      </c>
      <c r="D1556" s="4"/>
    </row>
    <row r="1557" spans="1:4" s="1" customFormat="1" ht="12.75" customHeight="1" x14ac:dyDescent="0.2">
      <c r="A1557" s="2" t="s">
        <v>1445</v>
      </c>
      <c r="B1557" s="2" t="str">
        <f>"0000FBF2D5"</f>
        <v>0000FBF2D5</v>
      </c>
      <c r="C1557" s="3">
        <v>38608</v>
      </c>
      <c r="D1557" s="2"/>
    </row>
    <row r="1558" spans="1:4" s="1" customFormat="1" ht="12.75" customHeight="1" x14ac:dyDescent="0.2">
      <c r="A1558" s="4" t="s">
        <v>1446</v>
      </c>
      <c r="B1558" s="4" t="str">
        <f>"0006935810"</f>
        <v>0006935810</v>
      </c>
      <c r="C1558" s="5">
        <v>43970</v>
      </c>
      <c r="D1558" s="4"/>
    </row>
    <row r="1559" spans="1:4" s="1" customFormat="1" ht="12.75" customHeight="1" x14ac:dyDescent="0.2">
      <c r="A1559" s="2" t="s">
        <v>1447</v>
      </c>
      <c r="B1559" s="2" t="str">
        <f>"0000FBFA4E"</f>
        <v>0000FBFA4E</v>
      </c>
      <c r="C1559" s="3">
        <v>43970</v>
      </c>
      <c r="D1559" s="3">
        <v>44593</v>
      </c>
    </row>
    <row r="1560" spans="1:4" s="1" customFormat="1" ht="12.75" customHeight="1" x14ac:dyDescent="0.2">
      <c r="A1560" s="4" t="s">
        <v>1448</v>
      </c>
      <c r="B1560" s="4" t="str">
        <f>"0000F8E974"</f>
        <v>0000F8E974</v>
      </c>
      <c r="C1560" s="5">
        <v>37803</v>
      </c>
      <c r="D1560" s="5">
        <v>44313</v>
      </c>
    </row>
    <row r="1561" spans="1:4" s="1" customFormat="1" ht="12.75" customHeight="1" x14ac:dyDescent="0.2">
      <c r="A1561" s="2" t="s">
        <v>1449</v>
      </c>
      <c r="B1561" s="2" t="str">
        <f>"0000FBEA6C"</f>
        <v>0000FBEA6C</v>
      </c>
      <c r="C1561" s="3">
        <v>38174</v>
      </c>
      <c r="D1561" s="2"/>
    </row>
    <row r="1562" spans="1:4" s="1" customFormat="1" ht="12.75" customHeight="1" x14ac:dyDescent="0.2">
      <c r="A1562" s="4" t="s">
        <v>1450</v>
      </c>
      <c r="B1562" s="4" t="str">
        <f>"0000F8FC19"</f>
        <v>0000F8FC19</v>
      </c>
      <c r="C1562" s="5">
        <v>37803</v>
      </c>
      <c r="D1562" s="5">
        <v>37817</v>
      </c>
    </row>
    <row r="1563" spans="1:4" s="1" customFormat="1" ht="12.75" customHeight="1" x14ac:dyDescent="0.2">
      <c r="A1563" s="2" t="s">
        <v>1451</v>
      </c>
      <c r="B1563" s="2" t="str">
        <f>"0006880098"</f>
        <v>0006880098</v>
      </c>
      <c r="C1563" s="3">
        <v>42549</v>
      </c>
      <c r="D1563" s="2"/>
    </row>
    <row r="1564" spans="1:4" s="1" customFormat="1" ht="12.75" customHeight="1" x14ac:dyDescent="0.2">
      <c r="A1564" s="4" t="s">
        <v>1452</v>
      </c>
      <c r="B1564" s="4" t="str">
        <f>"0000F8F2A7"</f>
        <v>0000F8F2A7</v>
      </c>
      <c r="C1564" s="5">
        <v>37803</v>
      </c>
      <c r="D1564" s="5">
        <v>40000</v>
      </c>
    </row>
    <row r="1565" spans="1:4" s="1" customFormat="1" ht="12.75" customHeight="1" x14ac:dyDescent="0.2">
      <c r="A1565" s="2" t="s">
        <v>1453</v>
      </c>
      <c r="B1565" s="2" t="str">
        <f>"0006883A84"</f>
        <v>0006883A84</v>
      </c>
      <c r="C1565" s="3">
        <v>42339</v>
      </c>
      <c r="D1565" s="2"/>
    </row>
    <row r="1566" spans="1:4" s="1" customFormat="1" ht="12.75" customHeight="1" x14ac:dyDescent="0.2">
      <c r="A1566" s="4" t="s">
        <v>1454</v>
      </c>
      <c r="B1566" s="4" t="str">
        <f>"0000F8F729"</f>
        <v>0000F8F729</v>
      </c>
      <c r="C1566" s="5">
        <v>37803</v>
      </c>
      <c r="D1566" s="5">
        <v>39237</v>
      </c>
    </row>
    <row r="1567" spans="1:4" s="1" customFormat="1" ht="12.75" customHeight="1" x14ac:dyDescent="0.2">
      <c r="A1567" s="2" t="s">
        <v>1455</v>
      </c>
      <c r="B1567" s="2" t="str">
        <f>"000687E6B6"</f>
        <v>000687E6B6</v>
      </c>
      <c r="C1567" s="3">
        <v>43487</v>
      </c>
      <c r="D1567" s="2"/>
    </row>
    <row r="1568" spans="1:4" s="1" customFormat="1" ht="12.75" customHeight="1" x14ac:dyDescent="0.2">
      <c r="A1568" s="4" t="s">
        <v>1456</v>
      </c>
      <c r="B1568" s="4" t="str">
        <f>"0000FBE844"</f>
        <v>0000FBE844</v>
      </c>
      <c r="C1568" s="5">
        <v>37803</v>
      </c>
      <c r="D1568" s="5">
        <v>38237</v>
      </c>
    </row>
    <row r="1569" spans="1:4" s="1" customFormat="1" ht="12.75" customHeight="1" x14ac:dyDescent="0.2">
      <c r="A1569" s="2" t="s">
        <v>1457</v>
      </c>
      <c r="B1569" s="2" t="str">
        <f>"0000FB6BD3"</f>
        <v>0000FB6BD3</v>
      </c>
      <c r="C1569" s="3">
        <v>37803</v>
      </c>
      <c r="D1569" s="3">
        <v>42206</v>
      </c>
    </row>
    <row r="1570" spans="1:4" s="1" customFormat="1" ht="12.75" customHeight="1" x14ac:dyDescent="0.2">
      <c r="A1570" s="4" t="s">
        <v>1458</v>
      </c>
      <c r="B1570" s="4" t="str">
        <f>"000053FD74"</f>
        <v>000053FD74</v>
      </c>
      <c r="C1570" s="5">
        <v>39483</v>
      </c>
      <c r="D1570" s="4"/>
    </row>
    <row r="1571" spans="1:4" s="1" customFormat="1" ht="12.75" customHeight="1" x14ac:dyDescent="0.2">
      <c r="A1571" s="2" t="s">
        <v>1458</v>
      </c>
      <c r="B1571" s="2" t="str">
        <f>"0000F8F65D"</f>
        <v>0000F8F65D</v>
      </c>
      <c r="C1571" s="3">
        <v>37845</v>
      </c>
      <c r="D1571" s="3">
        <v>39118</v>
      </c>
    </row>
    <row r="1572" spans="1:4" s="1" customFormat="1" ht="12.75" customHeight="1" x14ac:dyDescent="0.2">
      <c r="A1572" s="4" t="s">
        <v>1459</v>
      </c>
      <c r="B1572" s="4" t="str">
        <f>"000196995B"</f>
        <v>000196995B</v>
      </c>
      <c r="C1572" s="5">
        <v>37803</v>
      </c>
      <c r="D1572" s="5">
        <v>44817</v>
      </c>
    </row>
    <row r="1573" spans="1:4" s="1" customFormat="1" ht="12.75" customHeight="1" x14ac:dyDescent="0.2">
      <c r="A1573" s="2" t="s">
        <v>1460</v>
      </c>
      <c r="B1573" s="2" t="str">
        <f>"0006880EC9"</f>
        <v>0006880EC9</v>
      </c>
      <c r="C1573" s="3">
        <v>44817</v>
      </c>
      <c r="D1573" s="2"/>
    </row>
    <row r="1574" spans="1:4" s="1" customFormat="1" ht="12.75" customHeight="1" x14ac:dyDescent="0.2">
      <c r="A1574" s="4" t="s">
        <v>1461</v>
      </c>
      <c r="B1574" s="4" t="str">
        <f>"0006882387"</f>
        <v>0006882387</v>
      </c>
      <c r="C1574" s="5">
        <v>43655</v>
      </c>
      <c r="D1574" s="5">
        <v>44215</v>
      </c>
    </row>
    <row r="1575" spans="1:4" s="1" customFormat="1" ht="12.75" customHeight="1" x14ac:dyDescent="0.2">
      <c r="A1575" s="2" t="s">
        <v>1462</v>
      </c>
      <c r="B1575" s="2" t="str">
        <f>"0000557DFE"</f>
        <v>0000557DFE</v>
      </c>
      <c r="C1575" s="3">
        <v>39615</v>
      </c>
      <c r="D1575" s="3">
        <v>42045</v>
      </c>
    </row>
    <row r="1576" spans="1:4" s="1" customFormat="1" ht="12.75" customHeight="1" x14ac:dyDescent="0.2">
      <c r="A1576" s="4" t="s">
        <v>1463</v>
      </c>
      <c r="B1576" s="4" t="str">
        <f>"00011864A0"</f>
        <v>00011864A0</v>
      </c>
      <c r="C1576" s="5">
        <v>43116</v>
      </c>
      <c r="D1576" s="4"/>
    </row>
    <row r="1577" spans="1:4" s="1" customFormat="1" ht="12.75" customHeight="1" x14ac:dyDescent="0.2">
      <c r="A1577" s="2" t="s">
        <v>1464</v>
      </c>
      <c r="B1577" s="2" t="str">
        <f>"0000F8FA92"</f>
        <v>0000F8FA92</v>
      </c>
      <c r="C1577" s="3">
        <v>42549</v>
      </c>
      <c r="D1577" s="2"/>
    </row>
    <row r="1578" spans="1:4" s="1" customFormat="1" ht="12.75" customHeight="1" x14ac:dyDescent="0.2">
      <c r="A1578" s="4" t="s">
        <v>1465</v>
      </c>
      <c r="B1578" s="4" t="str">
        <f>"0000FBEF6F"</f>
        <v>0000FBEF6F</v>
      </c>
      <c r="C1578" s="5">
        <v>37803</v>
      </c>
      <c r="D1578" s="5">
        <v>43858</v>
      </c>
    </row>
    <row r="1579" spans="1:4" s="1" customFormat="1" ht="12.75" customHeight="1" x14ac:dyDescent="0.2">
      <c r="A1579" s="2" t="s">
        <v>1466</v>
      </c>
      <c r="B1579" s="2" t="str">
        <f>"00007297D4"</f>
        <v>00007297D4</v>
      </c>
      <c r="C1579" s="3">
        <v>41059</v>
      </c>
      <c r="D1579" s="3">
        <v>42871</v>
      </c>
    </row>
    <row r="1580" spans="1:4" s="1" customFormat="1" ht="12.75" customHeight="1" x14ac:dyDescent="0.2">
      <c r="A1580" s="4" t="s">
        <v>1467</v>
      </c>
      <c r="B1580" s="4" t="str">
        <f>"0000FBF992"</f>
        <v>0000FBF992</v>
      </c>
      <c r="C1580" s="5">
        <v>38461</v>
      </c>
      <c r="D1580" s="5">
        <v>41059</v>
      </c>
    </row>
    <row r="1581" spans="1:4" s="1" customFormat="1" ht="12.75" customHeight="1" x14ac:dyDescent="0.2">
      <c r="A1581" s="2" t="s">
        <v>1468</v>
      </c>
      <c r="B1581" s="2" t="str">
        <f>"000688122B"</f>
        <v>000688122B</v>
      </c>
      <c r="C1581" s="3">
        <v>40791</v>
      </c>
      <c r="D1581" s="2"/>
    </row>
    <row r="1582" spans="1:4" s="1" customFormat="1" ht="12.75" customHeight="1" x14ac:dyDescent="0.2">
      <c r="A1582" s="4" t="s">
        <v>1469</v>
      </c>
      <c r="B1582" s="4" t="str">
        <f>"0000F8F461"</f>
        <v>0000F8F461</v>
      </c>
      <c r="C1582" s="5">
        <v>37803</v>
      </c>
      <c r="D1582" s="5">
        <v>40791</v>
      </c>
    </row>
    <row r="1583" spans="1:4" s="1" customFormat="1" ht="12.75" customHeight="1" x14ac:dyDescent="0.2">
      <c r="A1583" s="2" t="s">
        <v>1470</v>
      </c>
      <c r="B1583" s="2" t="str">
        <f>"0000F8E914"</f>
        <v>0000F8E914</v>
      </c>
      <c r="C1583" s="3">
        <v>37803</v>
      </c>
      <c r="D1583" s="3">
        <v>38573</v>
      </c>
    </row>
    <row r="1584" spans="1:4" s="1" customFormat="1" ht="12.75" customHeight="1" x14ac:dyDescent="0.2">
      <c r="A1584" s="4" t="s">
        <v>1471</v>
      </c>
      <c r="B1584" s="4" t="str">
        <f>"0000F8ED77"</f>
        <v>0000F8ED77</v>
      </c>
      <c r="C1584" s="5">
        <v>37803</v>
      </c>
      <c r="D1584" s="5">
        <v>42920</v>
      </c>
    </row>
    <row r="1585" spans="1:4" s="1" customFormat="1" ht="12.75" customHeight="1" x14ac:dyDescent="0.2">
      <c r="A1585" s="2" t="s">
        <v>1472</v>
      </c>
      <c r="B1585" s="2" t="str">
        <f>"0006881040"</f>
        <v>0006881040</v>
      </c>
      <c r="C1585" s="3">
        <v>41856</v>
      </c>
      <c r="D1585" s="2"/>
    </row>
    <row r="1586" spans="1:4" s="1" customFormat="1" ht="12.75" customHeight="1" x14ac:dyDescent="0.2">
      <c r="A1586" s="4" t="s">
        <v>1473</v>
      </c>
      <c r="B1586" s="4" t="str">
        <f>"0006882C67"</f>
        <v>0006882C67</v>
      </c>
      <c r="C1586" s="5">
        <v>41513</v>
      </c>
      <c r="D1586" s="5">
        <v>41940</v>
      </c>
    </row>
    <row r="1587" spans="1:4" s="1" customFormat="1" ht="12.75" customHeight="1" x14ac:dyDescent="0.2">
      <c r="A1587" s="2" t="s">
        <v>1474</v>
      </c>
      <c r="B1587" s="2" t="str">
        <f>"0000FBFC3D"</f>
        <v>0000FBFC3D</v>
      </c>
      <c r="C1587" s="3">
        <v>38894</v>
      </c>
      <c r="D1587" s="3">
        <v>41660</v>
      </c>
    </row>
    <row r="1588" spans="1:4" s="1" customFormat="1" ht="12.75" customHeight="1" x14ac:dyDescent="0.2">
      <c r="A1588" s="4" t="s">
        <v>1475</v>
      </c>
      <c r="B1588" s="4" t="str">
        <f>"0000F8ECEB"</f>
        <v>0000F8ECEB</v>
      </c>
      <c r="C1588" s="5">
        <v>37977</v>
      </c>
      <c r="D1588" s="5">
        <v>40021</v>
      </c>
    </row>
    <row r="1589" spans="1:4" s="1" customFormat="1" ht="12.75" customHeight="1" x14ac:dyDescent="0.2">
      <c r="A1589" s="2" t="s">
        <v>1475</v>
      </c>
      <c r="B1589" s="2" t="str">
        <f>"0000A05C3C"</f>
        <v>0000A05C3C</v>
      </c>
      <c r="C1589" s="3">
        <v>40022</v>
      </c>
      <c r="D1589" s="3">
        <v>41261</v>
      </c>
    </row>
    <row r="1590" spans="1:4" s="1" customFormat="1" ht="12.75" customHeight="1" x14ac:dyDescent="0.2">
      <c r="A1590" s="4" t="s">
        <v>1476</v>
      </c>
      <c r="B1590" s="4" t="str">
        <f>"0000F8F77F"</f>
        <v>0000F8F77F</v>
      </c>
      <c r="C1590" s="5">
        <v>37803</v>
      </c>
      <c r="D1590" s="4"/>
    </row>
    <row r="1591" spans="1:4" s="1" customFormat="1" ht="12.75" customHeight="1" x14ac:dyDescent="0.2">
      <c r="A1591" s="2" t="s">
        <v>1477</v>
      </c>
      <c r="B1591" s="2" t="str">
        <f>"0000FBF459"</f>
        <v>0000FBF459</v>
      </c>
      <c r="C1591" s="3">
        <v>38083</v>
      </c>
      <c r="D1591" s="2"/>
    </row>
    <row r="1592" spans="1:4" s="1" customFormat="1" ht="12.75" customHeight="1" x14ac:dyDescent="0.2">
      <c r="A1592" s="4" t="s">
        <v>1478</v>
      </c>
      <c r="B1592" s="4" t="str">
        <f>"0000FD56A8"</f>
        <v>0000FD56A8</v>
      </c>
      <c r="C1592" s="5">
        <v>37803</v>
      </c>
      <c r="D1592" s="5">
        <v>38188</v>
      </c>
    </row>
    <row r="1593" spans="1:4" s="1" customFormat="1" ht="12.75" customHeight="1" x14ac:dyDescent="0.2">
      <c r="A1593" s="2" t="s">
        <v>1479</v>
      </c>
      <c r="B1593" s="2" t="str">
        <f>"0006935BD4"</f>
        <v>0006935BD4</v>
      </c>
      <c r="C1593" s="3">
        <v>39160</v>
      </c>
      <c r="D1593" s="2"/>
    </row>
    <row r="1594" spans="1:4" s="1" customFormat="1" ht="12.75" customHeight="1" x14ac:dyDescent="0.2">
      <c r="A1594" s="4" t="s">
        <v>1480</v>
      </c>
      <c r="B1594" s="4" t="str">
        <f>"0000FD4EA2"</f>
        <v>0000FD4EA2</v>
      </c>
      <c r="C1594" s="5">
        <v>37803</v>
      </c>
      <c r="D1594" s="5">
        <v>37817</v>
      </c>
    </row>
    <row r="1595" spans="1:4" s="1" customFormat="1" ht="12.75" customHeight="1" x14ac:dyDescent="0.2">
      <c r="A1595" s="2" t="s">
        <v>1481</v>
      </c>
      <c r="B1595" s="2" t="str">
        <f>"0000FBF0B1"</f>
        <v>0000FBF0B1</v>
      </c>
      <c r="C1595" s="3">
        <v>38587</v>
      </c>
      <c r="D1595" s="3">
        <v>42787</v>
      </c>
    </row>
    <row r="1596" spans="1:4" s="1" customFormat="1" ht="12.75" customHeight="1" x14ac:dyDescent="0.2">
      <c r="A1596" s="4" t="s">
        <v>1482</v>
      </c>
      <c r="B1596" s="4" t="str">
        <f>"00008BCD45"</f>
        <v>00008BCD45</v>
      </c>
      <c r="C1596" s="5">
        <v>39566</v>
      </c>
      <c r="D1596" s="5">
        <v>39622</v>
      </c>
    </row>
    <row r="1597" spans="1:4" s="1" customFormat="1" ht="12.75" customHeight="1" x14ac:dyDescent="0.2">
      <c r="A1597" s="2" t="s">
        <v>1483</v>
      </c>
      <c r="B1597" s="2" t="str">
        <f>"0000F8FB66"</f>
        <v>0000F8FB66</v>
      </c>
      <c r="C1597" s="3">
        <v>40014</v>
      </c>
      <c r="D1597" s="3">
        <v>40553</v>
      </c>
    </row>
    <row r="1598" spans="1:4" s="1" customFormat="1" ht="12.75" customHeight="1" x14ac:dyDescent="0.2">
      <c r="A1598" s="4" t="s">
        <v>1484</v>
      </c>
      <c r="B1598" s="4" t="str">
        <f>"00007297D4"</f>
        <v>00007297D4</v>
      </c>
      <c r="C1598" s="5">
        <v>41002</v>
      </c>
      <c r="D1598" s="5">
        <v>41037</v>
      </c>
    </row>
    <row r="1599" spans="1:4" s="1" customFormat="1" ht="12.75" customHeight="1" x14ac:dyDescent="0.2">
      <c r="A1599" s="2" t="s">
        <v>1485</v>
      </c>
      <c r="B1599" s="2" t="str">
        <f>"00005E7E38"</f>
        <v>00005E7E38</v>
      </c>
      <c r="C1599" s="3">
        <v>39874</v>
      </c>
      <c r="D1599" s="3">
        <v>39958</v>
      </c>
    </row>
    <row r="1600" spans="1:4" s="1" customFormat="1" ht="12.75" customHeight="1" x14ac:dyDescent="0.2">
      <c r="A1600" s="4" t="s">
        <v>1486</v>
      </c>
      <c r="B1600" s="4" t="str">
        <f>"0000F8FCF7"</f>
        <v>0000F8FCF7</v>
      </c>
      <c r="C1600" s="5">
        <v>39993</v>
      </c>
      <c r="D1600" s="4"/>
    </row>
    <row r="1601" spans="1:4" s="1" customFormat="1" ht="12.75" customHeight="1" x14ac:dyDescent="0.2">
      <c r="A1601" s="2" t="s">
        <v>1487</v>
      </c>
      <c r="B1601" s="2" t="str">
        <f>"000687DD56"</f>
        <v>000687DD56</v>
      </c>
      <c r="C1601" s="3">
        <v>41681</v>
      </c>
      <c r="D1601" s="2"/>
    </row>
    <row r="1602" spans="1:4" s="1" customFormat="1" ht="12.75" customHeight="1" x14ac:dyDescent="0.2">
      <c r="A1602" s="4" t="s">
        <v>1488</v>
      </c>
      <c r="B1602" s="4" t="str">
        <f>"0000FBF2EE"</f>
        <v>0000FBF2EE</v>
      </c>
      <c r="C1602" s="5">
        <v>37803</v>
      </c>
      <c r="D1602" s="5">
        <v>41681</v>
      </c>
    </row>
    <row r="1603" spans="1:4" s="1" customFormat="1" ht="12.75" customHeight="1" x14ac:dyDescent="0.2">
      <c r="A1603" s="2" t="s">
        <v>1489</v>
      </c>
      <c r="B1603" s="2" t="str">
        <f>"0006882C30"</f>
        <v>0006882C30</v>
      </c>
      <c r="C1603" s="3">
        <v>41681</v>
      </c>
      <c r="D1603" s="2"/>
    </row>
    <row r="1604" spans="1:4" s="1" customFormat="1" ht="12.75" customHeight="1" x14ac:dyDescent="0.2">
      <c r="A1604" s="4" t="s">
        <v>1490</v>
      </c>
      <c r="B1604" s="4" t="str">
        <f>"0000FBE794"</f>
        <v>0000FBE794</v>
      </c>
      <c r="C1604" s="5">
        <v>37803</v>
      </c>
      <c r="D1604" s="5">
        <v>41681</v>
      </c>
    </row>
    <row r="1605" spans="1:4" s="1" customFormat="1" ht="12.75" customHeight="1" x14ac:dyDescent="0.2">
      <c r="A1605" s="2" t="s">
        <v>1491</v>
      </c>
      <c r="B1605" s="2" t="str">
        <f>"0000FBEB04"</f>
        <v>0000FBEB04</v>
      </c>
      <c r="C1605" s="3">
        <v>37804</v>
      </c>
      <c r="D1605" s="3">
        <v>37905</v>
      </c>
    </row>
    <row r="1606" spans="1:4" s="1" customFormat="1" ht="12.75" customHeight="1" x14ac:dyDescent="0.2">
      <c r="A1606" s="4" t="s">
        <v>1491</v>
      </c>
      <c r="B1606" s="4" t="str">
        <f>"0000FBFA01"</f>
        <v>0000FBFA01</v>
      </c>
      <c r="C1606" s="5">
        <v>37906</v>
      </c>
      <c r="D1606" s="5">
        <v>42262</v>
      </c>
    </row>
    <row r="1607" spans="1:4" s="1" customFormat="1" ht="12.75" customHeight="1" x14ac:dyDescent="0.2">
      <c r="A1607" s="2" t="s">
        <v>1492</v>
      </c>
      <c r="B1607" s="2" t="str">
        <f>"000687E5EF"</f>
        <v>000687E5EF</v>
      </c>
      <c r="C1607" s="3">
        <v>42262</v>
      </c>
      <c r="D1607" s="3">
        <v>42885</v>
      </c>
    </row>
    <row r="1608" spans="1:4" s="1" customFormat="1" ht="12.75" customHeight="1" x14ac:dyDescent="0.2">
      <c r="A1608" s="4" t="s">
        <v>1493</v>
      </c>
      <c r="B1608" s="4" t="str">
        <f>"0006936092"</f>
        <v>0006936092</v>
      </c>
      <c r="C1608" s="5">
        <v>40154</v>
      </c>
      <c r="D1608" s="5">
        <v>40161</v>
      </c>
    </row>
    <row r="1609" spans="1:4" s="1" customFormat="1" ht="12.75" customHeight="1" x14ac:dyDescent="0.2">
      <c r="A1609" s="2" t="s">
        <v>1494</v>
      </c>
      <c r="B1609" s="2" t="str">
        <f>"000688320B"</f>
        <v>000688320B</v>
      </c>
      <c r="C1609" s="3">
        <v>39104</v>
      </c>
      <c r="D1609" s="3">
        <v>40385</v>
      </c>
    </row>
    <row r="1610" spans="1:4" s="1" customFormat="1" ht="12.75" customHeight="1" x14ac:dyDescent="0.2">
      <c r="A1610" s="4" t="s">
        <v>1495</v>
      </c>
      <c r="B1610" s="4" t="str">
        <f>"000687F2B7"</f>
        <v>000687F2B7</v>
      </c>
      <c r="C1610" s="5">
        <v>41618</v>
      </c>
      <c r="D1610" s="4"/>
    </row>
    <row r="1611" spans="1:4" s="1" customFormat="1" ht="12.75" customHeight="1" x14ac:dyDescent="0.2">
      <c r="A1611" s="2" t="s">
        <v>1496</v>
      </c>
      <c r="B1611" s="2" t="str">
        <f>"0006935265"</f>
        <v>0006935265</v>
      </c>
      <c r="C1611" s="3">
        <v>41114</v>
      </c>
      <c r="D1611" s="3">
        <v>41618</v>
      </c>
    </row>
    <row r="1612" spans="1:4" s="1" customFormat="1" ht="12.75" customHeight="1" x14ac:dyDescent="0.2">
      <c r="A1612" s="4" t="s">
        <v>1497</v>
      </c>
      <c r="B1612" s="4" t="str">
        <f>"00011865B9"</f>
        <v>00011865B9</v>
      </c>
      <c r="C1612" s="5">
        <v>37803</v>
      </c>
      <c r="D1612" s="5">
        <v>39853</v>
      </c>
    </row>
    <row r="1613" spans="1:4" s="1" customFormat="1" ht="12.75" customHeight="1" x14ac:dyDescent="0.2">
      <c r="A1613" s="2" t="s">
        <v>1498</v>
      </c>
      <c r="B1613" s="2" t="str">
        <f>"0001A9359F"</f>
        <v>0001A9359F</v>
      </c>
      <c r="C1613" s="3">
        <v>41801</v>
      </c>
      <c r="D1613" s="3">
        <v>42108</v>
      </c>
    </row>
    <row r="1614" spans="1:4" s="1" customFormat="1" ht="12.75" customHeight="1" x14ac:dyDescent="0.2">
      <c r="A1614" s="4" t="s">
        <v>1499</v>
      </c>
      <c r="B1614" s="4" t="str">
        <f>"0000FBF2A2"</f>
        <v>0000FBF2A2</v>
      </c>
      <c r="C1614" s="5">
        <v>38384</v>
      </c>
      <c r="D1614" s="5">
        <v>38419</v>
      </c>
    </row>
    <row r="1615" spans="1:4" s="1" customFormat="1" ht="12.75" customHeight="1" x14ac:dyDescent="0.2">
      <c r="A1615" s="2" t="s">
        <v>1500</v>
      </c>
      <c r="B1615" s="2" t="str">
        <f>"0006883AD0"</f>
        <v>0006883AD0</v>
      </c>
      <c r="C1615" s="3">
        <v>40651</v>
      </c>
      <c r="D1615" s="3">
        <v>40728</v>
      </c>
    </row>
    <row r="1616" spans="1:4" s="1" customFormat="1" ht="12.75" customHeight="1" x14ac:dyDescent="0.2">
      <c r="A1616" s="4" t="s">
        <v>1501</v>
      </c>
      <c r="B1616" s="4" t="str">
        <f>"0001185EDA"</f>
        <v>0001185EDA</v>
      </c>
      <c r="C1616" s="5">
        <v>37803</v>
      </c>
      <c r="D1616" s="5">
        <v>37838</v>
      </c>
    </row>
    <row r="1617" spans="1:4" s="1" customFormat="1" ht="12.75" customHeight="1" x14ac:dyDescent="0.2">
      <c r="A1617" s="2" t="s">
        <v>1502</v>
      </c>
      <c r="B1617" s="2" t="str">
        <f>"0001A97625"</f>
        <v>0001A97625</v>
      </c>
      <c r="C1617" s="3">
        <v>44355</v>
      </c>
      <c r="D1617" s="2"/>
    </row>
    <row r="1618" spans="1:4" s="1" customFormat="1" ht="12.75" customHeight="1" x14ac:dyDescent="0.2">
      <c r="A1618" s="4" t="s">
        <v>1503</v>
      </c>
      <c r="B1618" s="4" t="str">
        <f>"0000F8EF25"</f>
        <v>0000F8EF25</v>
      </c>
      <c r="C1618" s="5">
        <v>37803</v>
      </c>
      <c r="D1618" s="5">
        <v>39860</v>
      </c>
    </row>
    <row r="1619" spans="1:4" s="1" customFormat="1" ht="12.75" customHeight="1" x14ac:dyDescent="0.2">
      <c r="A1619" s="2" t="s">
        <v>1503</v>
      </c>
      <c r="B1619" s="2" t="str">
        <f>"0000F8EAB1"</f>
        <v>0000F8EAB1</v>
      </c>
      <c r="C1619" s="3">
        <v>40364</v>
      </c>
      <c r="D1619" s="3">
        <v>44481</v>
      </c>
    </row>
    <row r="1620" spans="1:4" s="1" customFormat="1" ht="12.75" customHeight="1" x14ac:dyDescent="0.2">
      <c r="A1620" s="4" t="s">
        <v>1504</v>
      </c>
      <c r="B1620" s="4" t="str">
        <f>"0001185920"</f>
        <v>0001185920</v>
      </c>
      <c r="C1620" s="5">
        <v>37797</v>
      </c>
      <c r="D1620" s="4"/>
    </row>
    <row r="1621" spans="1:4" s="1" customFormat="1" ht="12.75" customHeight="1" x14ac:dyDescent="0.2">
      <c r="A1621" s="2" t="s">
        <v>1505</v>
      </c>
      <c r="B1621" s="2" t="str">
        <f>"0000FBF211"</f>
        <v>0000FBF211</v>
      </c>
      <c r="C1621" s="3">
        <v>37803</v>
      </c>
      <c r="D1621" s="2"/>
    </row>
    <row r="1622" spans="1:4" s="1" customFormat="1" ht="12.75" customHeight="1" x14ac:dyDescent="0.2">
      <c r="A1622" s="4" t="s">
        <v>1506</v>
      </c>
      <c r="B1622" s="4" t="str">
        <f>"0000FBF5DF"</f>
        <v>0000FBF5DF</v>
      </c>
      <c r="C1622" s="5">
        <v>37908</v>
      </c>
      <c r="D1622" s="5">
        <v>37999</v>
      </c>
    </row>
    <row r="1623" spans="1:4" s="1" customFormat="1" ht="12.75" customHeight="1" x14ac:dyDescent="0.2">
      <c r="A1623" s="2" t="s">
        <v>1507</v>
      </c>
      <c r="B1623" s="2" t="str">
        <f>"0000FBF279"</f>
        <v>0000FBF279</v>
      </c>
      <c r="C1623" s="3">
        <v>37803</v>
      </c>
      <c r="D1623" s="3">
        <v>39034</v>
      </c>
    </row>
    <row r="1624" spans="1:4" s="1" customFormat="1" ht="12.75" customHeight="1" x14ac:dyDescent="0.2">
      <c r="A1624" s="4" t="s">
        <v>1507</v>
      </c>
      <c r="B1624" s="4" t="str">
        <f>"0006935DE9"</f>
        <v>0006935DE9</v>
      </c>
      <c r="C1624" s="5">
        <v>39034</v>
      </c>
      <c r="D1624" s="5">
        <v>40925</v>
      </c>
    </row>
    <row r="1625" spans="1:4" s="1" customFormat="1" ht="12.75" customHeight="1" x14ac:dyDescent="0.2">
      <c r="A1625" s="2" t="s">
        <v>1508</v>
      </c>
      <c r="B1625" s="2" t="str">
        <f>"0000F8FC13"</f>
        <v>0000F8FC13</v>
      </c>
      <c r="C1625" s="3">
        <v>37803</v>
      </c>
      <c r="D1625" s="3">
        <v>40630</v>
      </c>
    </row>
    <row r="1626" spans="1:4" s="1" customFormat="1" ht="12.75" customHeight="1" x14ac:dyDescent="0.2">
      <c r="A1626" s="4" t="s">
        <v>1509</v>
      </c>
      <c r="B1626" s="4" t="str">
        <f>"0000F8FDEA"</f>
        <v>0000F8FDEA</v>
      </c>
      <c r="C1626" s="5">
        <v>37803</v>
      </c>
      <c r="D1626" s="5">
        <v>44243</v>
      </c>
    </row>
    <row r="1627" spans="1:4" s="1" customFormat="1" ht="12.75" customHeight="1" x14ac:dyDescent="0.2">
      <c r="A1627" s="2" t="s">
        <v>1510</v>
      </c>
      <c r="B1627" s="2" t="str">
        <f>"00068801B5"</f>
        <v>00068801B5</v>
      </c>
      <c r="C1627" s="3">
        <v>40567</v>
      </c>
      <c r="D1627" s="2"/>
    </row>
    <row r="1628" spans="1:4" s="1" customFormat="1" ht="12.75" customHeight="1" x14ac:dyDescent="0.2">
      <c r="A1628" s="4" t="s">
        <v>1511</v>
      </c>
      <c r="B1628" s="4" t="str">
        <f>"0000F8F3A5"</f>
        <v>0000F8F3A5</v>
      </c>
      <c r="C1628" s="5">
        <v>37803</v>
      </c>
      <c r="D1628" s="4"/>
    </row>
    <row r="1629" spans="1:4" s="1" customFormat="1" ht="12.75" customHeight="1" x14ac:dyDescent="0.2">
      <c r="A1629" s="2" t="s">
        <v>1512</v>
      </c>
      <c r="B1629" s="2" t="str">
        <f>"0000FBED5B"</f>
        <v>0000FBED5B</v>
      </c>
      <c r="C1629" s="3">
        <v>39581</v>
      </c>
      <c r="D1629" s="3">
        <v>40708</v>
      </c>
    </row>
    <row r="1630" spans="1:4" s="1" customFormat="1" ht="12.75" customHeight="1" x14ac:dyDescent="0.2">
      <c r="A1630" s="4" t="s">
        <v>1513</v>
      </c>
      <c r="B1630" s="4" t="str">
        <f>"0000F8ECAB"</f>
        <v>0000F8ECAB</v>
      </c>
      <c r="C1630" s="5">
        <v>37803</v>
      </c>
      <c r="D1630" s="5">
        <v>39643</v>
      </c>
    </row>
    <row r="1631" spans="1:4" s="1" customFormat="1" ht="12.75" customHeight="1" x14ac:dyDescent="0.2">
      <c r="A1631" s="2" t="s">
        <v>1514</v>
      </c>
      <c r="B1631" s="2" t="str">
        <f>"0000F8ED30"</f>
        <v>0000F8ED30</v>
      </c>
      <c r="C1631" s="3">
        <v>37803</v>
      </c>
      <c r="D1631" s="2"/>
    </row>
    <row r="1632" spans="1:4" s="1" customFormat="1" ht="12.75" customHeight="1" x14ac:dyDescent="0.2">
      <c r="A1632" s="4" t="s">
        <v>1515</v>
      </c>
      <c r="B1632" s="4" t="str">
        <f>"0000FBF2EE"</f>
        <v>0000FBF2EE</v>
      </c>
      <c r="C1632" s="5">
        <v>42549</v>
      </c>
      <c r="D1632" s="5">
        <v>42626</v>
      </c>
    </row>
    <row r="1633" spans="1:4" s="1" customFormat="1" ht="12.75" customHeight="1" x14ac:dyDescent="0.2">
      <c r="A1633" s="2" t="s">
        <v>1516</v>
      </c>
      <c r="B1633" s="2" t="str">
        <f>"0006882310"</f>
        <v>0006882310</v>
      </c>
      <c r="C1633" s="3">
        <v>40896</v>
      </c>
      <c r="D1633" s="2"/>
    </row>
    <row r="1634" spans="1:4" s="1" customFormat="1" ht="12.75" customHeight="1" x14ac:dyDescent="0.2">
      <c r="A1634" s="4" t="s">
        <v>1517</v>
      </c>
      <c r="B1634" s="4" t="str">
        <f>"0000C607A6"</f>
        <v>0000C607A6</v>
      </c>
      <c r="C1634" s="5">
        <v>37920</v>
      </c>
      <c r="D1634" s="5">
        <v>42031</v>
      </c>
    </row>
    <row r="1635" spans="1:4" s="1" customFormat="1" ht="12.75" customHeight="1" x14ac:dyDescent="0.2">
      <c r="A1635" s="2" t="s">
        <v>1517</v>
      </c>
      <c r="B1635" s="2" t="str">
        <f>"0000FBF911"</f>
        <v>0000FBF911</v>
      </c>
      <c r="C1635" s="3">
        <v>37817</v>
      </c>
      <c r="D1635" s="3">
        <v>37919</v>
      </c>
    </row>
    <row r="1636" spans="1:4" s="1" customFormat="1" ht="12.75" customHeight="1" x14ac:dyDescent="0.2">
      <c r="A1636" s="4" t="s">
        <v>1518</v>
      </c>
      <c r="B1636" s="4" t="str">
        <f>"000687E0C9"</f>
        <v>000687E0C9</v>
      </c>
      <c r="C1636" s="5">
        <v>40932</v>
      </c>
      <c r="D1636" s="5">
        <v>41457</v>
      </c>
    </row>
    <row r="1637" spans="1:4" s="1" customFormat="1" ht="12.75" customHeight="1" x14ac:dyDescent="0.2">
      <c r="A1637" s="2" t="s">
        <v>1519</v>
      </c>
      <c r="B1637" s="2" t="str">
        <f>"000055CE43"</f>
        <v>000055CE43</v>
      </c>
      <c r="C1637" s="3">
        <v>44530</v>
      </c>
      <c r="D1637" s="3">
        <v>44663</v>
      </c>
    </row>
    <row r="1638" spans="1:4" s="1" customFormat="1" ht="12.75" customHeight="1" x14ac:dyDescent="0.2">
      <c r="A1638" s="4" t="s">
        <v>1520</v>
      </c>
      <c r="B1638" s="4" t="str">
        <f>"000687F8DD"</f>
        <v>000687F8DD</v>
      </c>
      <c r="C1638" s="5">
        <v>41457</v>
      </c>
      <c r="D1638" s="4"/>
    </row>
    <row r="1639" spans="1:4" s="1" customFormat="1" ht="12.75" customHeight="1" x14ac:dyDescent="0.2">
      <c r="A1639" s="2" t="s">
        <v>1521</v>
      </c>
      <c r="B1639" s="2" t="str">
        <f>"0001969B6A"</f>
        <v>0001969B6A</v>
      </c>
      <c r="C1639" s="3">
        <v>40616</v>
      </c>
      <c r="D1639" s="3">
        <v>42703</v>
      </c>
    </row>
    <row r="1640" spans="1:4" s="1" customFormat="1" ht="12.75" customHeight="1" x14ac:dyDescent="0.2">
      <c r="A1640" s="4" t="s">
        <v>1522</v>
      </c>
      <c r="B1640" s="4" t="str">
        <f>"0000FBF2C5"</f>
        <v>0000FBF2C5</v>
      </c>
      <c r="C1640" s="5">
        <v>39321</v>
      </c>
      <c r="D1640" s="5">
        <v>41772</v>
      </c>
    </row>
    <row r="1641" spans="1:4" s="1" customFormat="1" ht="12.75" customHeight="1" x14ac:dyDescent="0.2">
      <c r="A1641" s="2" t="s">
        <v>1523</v>
      </c>
      <c r="B1641" s="2" t="str">
        <f>"000687FAE5"</f>
        <v>000687FAE5</v>
      </c>
      <c r="C1641" s="3">
        <v>41996</v>
      </c>
      <c r="D1641" s="3">
        <v>44411</v>
      </c>
    </row>
    <row r="1642" spans="1:4" s="1" customFormat="1" ht="12.75" customHeight="1" x14ac:dyDescent="0.2">
      <c r="A1642" s="4" t="s">
        <v>1524</v>
      </c>
      <c r="B1642" s="4" t="str">
        <f>"0000FBFAFA"</f>
        <v>0000FBFAFA</v>
      </c>
      <c r="C1642" s="5">
        <v>37803</v>
      </c>
      <c r="D1642" s="4"/>
    </row>
    <row r="1643" spans="1:4" s="1" customFormat="1" ht="12.75" customHeight="1" x14ac:dyDescent="0.2">
      <c r="A1643" s="2" t="s">
        <v>1525</v>
      </c>
      <c r="B1643" s="2" t="str">
        <f>"0000948713"</f>
        <v>0000948713</v>
      </c>
      <c r="C1643" s="3">
        <v>44586</v>
      </c>
      <c r="D1643" s="2"/>
    </row>
    <row r="1644" spans="1:4" s="1" customFormat="1" ht="12.75" customHeight="1" x14ac:dyDescent="0.2">
      <c r="A1644" s="4" t="s">
        <v>1526</v>
      </c>
      <c r="B1644" s="4" t="str">
        <f>"00005B0DEC"</f>
        <v>00005B0DEC</v>
      </c>
      <c r="C1644" s="5">
        <v>44138</v>
      </c>
      <c r="D1644" s="5">
        <v>44208</v>
      </c>
    </row>
    <row r="1645" spans="1:4" s="1" customFormat="1" ht="12.75" customHeight="1" x14ac:dyDescent="0.2">
      <c r="A1645" s="2" t="s">
        <v>1527</v>
      </c>
      <c r="B1645" s="2" t="str">
        <f>"000687FEF5"</f>
        <v>000687FEF5</v>
      </c>
      <c r="C1645" s="3">
        <v>44243</v>
      </c>
      <c r="D1645" s="2"/>
    </row>
    <row r="1646" spans="1:4" s="1" customFormat="1" ht="12.75" customHeight="1" x14ac:dyDescent="0.2">
      <c r="A1646" s="4" t="s">
        <v>1528</v>
      </c>
      <c r="B1646" s="4" t="str">
        <f>"0000FBFD72"</f>
        <v>0000FBFD72</v>
      </c>
      <c r="C1646" s="5">
        <v>37803</v>
      </c>
      <c r="D1646" s="5">
        <v>42549</v>
      </c>
    </row>
    <row r="1647" spans="1:4" s="1" customFormat="1" ht="12.75" customHeight="1" x14ac:dyDescent="0.2">
      <c r="A1647" s="2" t="s">
        <v>1529</v>
      </c>
      <c r="B1647" s="2" t="str">
        <f>"0000F8F375"</f>
        <v>0000F8F375</v>
      </c>
      <c r="C1647" s="3">
        <v>38901</v>
      </c>
      <c r="D1647" s="3">
        <v>40077</v>
      </c>
    </row>
    <row r="1648" spans="1:4" s="1" customFormat="1" ht="12.75" customHeight="1" x14ac:dyDescent="0.2">
      <c r="A1648" s="4" t="s">
        <v>1530</v>
      </c>
      <c r="B1648" s="4" t="str">
        <f>"00011861A7"</f>
        <v>00011861A7</v>
      </c>
      <c r="C1648" s="5">
        <v>37803</v>
      </c>
      <c r="D1648" s="4"/>
    </row>
    <row r="1649" spans="1:4" s="1" customFormat="1" ht="12.75" customHeight="1" x14ac:dyDescent="0.2">
      <c r="A1649" s="2" t="s">
        <v>1531</v>
      </c>
      <c r="B1649" s="2" t="str">
        <f>"0000FBF0C6"</f>
        <v>0000FBF0C6</v>
      </c>
      <c r="C1649" s="3">
        <v>37803</v>
      </c>
      <c r="D1649" s="2"/>
    </row>
    <row r="1650" spans="1:4" s="1" customFormat="1" ht="12.75" customHeight="1" x14ac:dyDescent="0.2">
      <c r="A1650" s="4" t="s">
        <v>1532</v>
      </c>
      <c r="B1650" s="4" t="str">
        <f>"0000FBF803"</f>
        <v>0000FBF803</v>
      </c>
      <c r="C1650" s="5">
        <v>37803</v>
      </c>
      <c r="D1650" s="5">
        <v>38908</v>
      </c>
    </row>
    <row r="1651" spans="1:4" s="1" customFormat="1" ht="12.75" customHeight="1" x14ac:dyDescent="0.2">
      <c r="A1651" s="2" t="s">
        <v>1533</v>
      </c>
      <c r="B1651" s="2" t="str">
        <f>"0000FBF673"</f>
        <v>0000FBF673</v>
      </c>
      <c r="C1651" s="3">
        <v>37803</v>
      </c>
      <c r="D1651" s="2"/>
    </row>
    <row r="1652" spans="1:4" s="1" customFormat="1" ht="12.75" customHeight="1" x14ac:dyDescent="0.2">
      <c r="A1652" s="4" t="s">
        <v>1534</v>
      </c>
      <c r="B1652" s="4" t="str">
        <f>"0000FBF015"</f>
        <v>0000FBF015</v>
      </c>
      <c r="C1652" s="5">
        <v>37803</v>
      </c>
      <c r="D1652" s="5">
        <v>37824</v>
      </c>
    </row>
    <row r="1653" spans="1:4" s="1" customFormat="1" ht="12.75" customHeight="1" x14ac:dyDescent="0.2">
      <c r="A1653" s="2" t="s">
        <v>1535</v>
      </c>
      <c r="B1653" s="2" t="str">
        <f>"000687F275"</f>
        <v>000687F275</v>
      </c>
      <c r="C1653" s="3">
        <v>39433</v>
      </c>
      <c r="D1653" s="3">
        <v>39573</v>
      </c>
    </row>
    <row r="1654" spans="1:4" s="1" customFormat="1" ht="12.75" customHeight="1" x14ac:dyDescent="0.2">
      <c r="A1654" s="4" t="s">
        <v>1536</v>
      </c>
      <c r="B1654" s="4" t="str">
        <f>"0000F8F238"</f>
        <v>0000F8F238</v>
      </c>
      <c r="C1654" s="5">
        <v>37803</v>
      </c>
      <c r="D1654" s="4"/>
    </row>
    <row r="1655" spans="1:4" s="1" customFormat="1" ht="12.75" customHeight="1" x14ac:dyDescent="0.2">
      <c r="A1655" s="2" t="s">
        <v>1537</v>
      </c>
      <c r="B1655" s="2" t="str">
        <f>"0000FBFD15"</f>
        <v>0000FBFD15</v>
      </c>
      <c r="C1655" s="3">
        <v>37803</v>
      </c>
      <c r="D1655" s="3">
        <v>38202</v>
      </c>
    </row>
    <row r="1656" spans="1:4" s="1" customFormat="1" ht="12.75" customHeight="1" x14ac:dyDescent="0.2">
      <c r="A1656" s="4" t="s">
        <v>1538</v>
      </c>
      <c r="B1656" s="4" t="str">
        <f>"0000F8F7BE"</f>
        <v>0000F8F7BE</v>
      </c>
      <c r="C1656" s="5">
        <v>41254</v>
      </c>
      <c r="D1656" s="4"/>
    </row>
    <row r="1657" spans="1:4" s="1" customFormat="1" ht="12.75" customHeight="1" x14ac:dyDescent="0.2">
      <c r="A1657" s="2" t="s">
        <v>1539</v>
      </c>
      <c r="B1657" s="2" t="str">
        <f>"0000F8FD36"</f>
        <v>0000F8FD36</v>
      </c>
      <c r="C1657" s="3">
        <v>43858</v>
      </c>
      <c r="D1657" s="2"/>
    </row>
    <row r="1658" spans="1:4" s="1" customFormat="1" ht="12.75" customHeight="1" x14ac:dyDescent="0.2">
      <c r="A1658" s="4" t="s">
        <v>1540</v>
      </c>
      <c r="B1658" s="4" t="str">
        <f>"0001185AD4"</f>
        <v>0001185AD4</v>
      </c>
      <c r="C1658" s="5">
        <v>37803</v>
      </c>
      <c r="D1658" s="4"/>
    </row>
    <row r="1659" spans="1:4" s="1" customFormat="1" ht="12.75" customHeight="1" x14ac:dyDescent="0.2">
      <c r="A1659" s="2" t="s">
        <v>1541</v>
      </c>
      <c r="B1659" s="2" t="str">
        <f>"000054AB4A"</f>
        <v>000054AB4A</v>
      </c>
      <c r="C1659" s="3">
        <v>40896</v>
      </c>
      <c r="D1659" s="3">
        <v>43550</v>
      </c>
    </row>
    <row r="1660" spans="1:4" s="1" customFormat="1" ht="12.75" customHeight="1" x14ac:dyDescent="0.2">
      <c r="A1660" s="4" t="s">
        <v>1542</v>
      </c>
      <c r="B1660" s="4" t="str">
        <f>"0006934E7C"</f>
        <v>0006934E7C</v>
      </c>
      <c r="C1660" s="5">
        <v>38937</v>
      </c>
      <c r="D1660" s="5">
        <v>40511</v>
      </c>
    </row>
    <row r="1661" spans="1:4" s="1" customFormat="1" ht="12.75" customHeight="1" x14ac:dyDescent="0.2">
      <c r="A1661" s="2" t="s">
        <v>1543</v>
      </c>
      <c r="B1661" s="2" t="str">
        <f>"0000F8F5D2"</f>
        <v>0000F8F5D2</v>
      </c>
      <c r="C1661" s="3">
        <v>42682</v>
      </c>
      <c r="D1661" s="2"/>
    </row>
    <row r="1662" spans="1:4" s="1" customFormat="1" ht="12.75" customHeight="1" x14ac:dyDescent="0.2">
      <c r="A1662" s="4" t="s">
        <v>1544</v>
      </c>
      <c r="B1662" s="4" t="str">
        <f>"0000FBF5A8"</f>
        <v>0000FBF5A8</v>
      </c>
      <c r="C1662" s="5">
        <v>37803</v>
      </c>
      <c r="D1662" s="4"/>
    </row>
    <row r="1663" spans="1:4" s="1" customFormat="1" ht="12.75" customHeight="1" x14ac:dyDescent="0.2">
      <c r="A1663" s="2" t="s">
        <v>1545</v>
      </c>
      <c r="B1663" s="2" t="str">
        <f>"0000FBF479"</f>
        <v>0000FBF479</v>
      </c>
      <c r="C1663" s="3">
        <v>37803</v>
      </c>
      <c r="D1663" s="2"/>
    </row>
    <row r="1664" spans="1:4" s="1" customFormat="1" ht="12.75" customHeight="1" x14ac:dyDescent="0.2">
      <c r="A1664" s="4" t="s">
        <v>1546</v>
      </c>
      <c r="B1664" s="4" t="str">
        <f>"0000FBF763"</f>
        <v>0000FBF763</v>
      </c>
      <c r="C1664" s="5">
        <v>37803</v>
      </c>
      <c r="D1664" s="5">
        <v>42766</v>
      </c>
    </row>
    <row r="1665" spans="1:4" s="1" customFormat="1" ht="12.75" customHeight="1" x14ac:dyDescent="0.2">
      <c r="A1665" s="2" t="s">
        <v>1547</v>
      </c>
      <c r="B1665" s="2" t="str">
        <f>"0000FBF320"</f>
        <v>0000FBF320</v>
      </c>
      <c r="C1665" s="3">
        <v>37803</v>
      </c>
      <c r="D1665" s="3">
        <v>42535</v>
      </c>
    </row>
    <row r="1666" spans="1:4" s="1" customFormat="1" ht="12.75" customHeight="1" x14ac:dyDescent="0.2">
      <c r="A1666" s="4" t="s">
        <v>1548</v>
      </c>
      <c r="B1666" s="4" t="str">
        <f>"0000F8F938"</f>
        <v>0000F8F938</v>
      </c>
      <c r="C1666" s="5">
        <v>37803</v>
      </c>
      <c r="D1666" s="5">
        <v>45049</v>
      </c>
    </row>
    <row r="1667" spans="1:4" s="1" customFormat="1" ht="12.75" customHeight="1" x14ac:dyDescent="0.2">
      <c r="A1667" s="2" t="s">
        <v>1548</v>
      </c>
      <c r="B1667" s="2" t="str">
        <f>"0000F8F938"</f>
        <v>0000F8F938</v>
      </c>
      <c r="C1667" s="3">
        <v>37803</v>
      </c>
      <c r="D1667" s="3">
        <v>45049</v>
      </c>
    </row>
    <row r="1668" spans="1:4" s="1" customFormat="1" ht="12.75" customHeight="1" x14ac:dyDescent="0.2">
      <c r="A1668" s="4" t="s">
        <v>1549</v>
      </c>
      <c r="B1668" s="4" t="str">
        <f>"000687FA20"</f>
        <v>000687FA20</v>
      </c>
      <c r="C1668" s="5">
        <v>45049</v>
      </c>
      <c r="D1668" s="4"/>
    </row>
    <row r="1669" spans="1:4" s="1" customFormat="1" ht="12.75" customHeight="1" x14ac:dyDescent="0.2">
      <c r="A1669" s="2" t="s">
        <v>1550</v>
      </c>
      <c r="B1669" s="2" t="str">
        <f>"0006883897"</f>
        <v>0006883897</v>
      </c>
      <c r="C1669" s="3">
        <v>39559</v>
      </c>
      <c r="D1669" s="3">
        <v>41772</v>
      </c>
    </row>
    <row r="1670" spans="1:4" s="1" customFormat="1" ht="12.75" customHeight="1" x14ac:dyDescent="0.2">
      <c r="A1670" s="4" t="s">
        <v>1551</v>
      </c>
      <c r="B1670" s="4" t="str">
        <f>"0006883897"</f>
        <v>0006883897</v>
      </c>
      <c r="C1670" s="5">
        <v>39559</v>
      </c>
      <c r="D1670" s="5">
        <v>41772</v>
      </c>
    </row>
    <row r="1671" spans="1:4" s="1" customFormat="1" ht="12.75" customHeight="1" x14ac:dyDescent="0.2">
      <c r="A1671" s="2" t="s">
        <v>1552</v>
      </c>
      <c r="B1671" s="2" t="str">
        <f>"00080D7DAA"</f>
        <v>00080D7DAA</v>
      </c>
      <c r="C1671" s="3">
        <v>44859</v>
      </c>
      <c r="D1671" s="2"/>
    </row>
    <row r="1672" spans="1:4" s="1" customFormat="1" ht="12.75" customHeight="1" x14ac:dyDescent="0.2">
      <c r="A1672" s="4" t="s">
        <v>1553</v>
      </c>
      <c r="B1672" s="4" t="str">
        <f>"0000FB700A"</f>
        <v>0000FB700A</v>
      </c>
      <c r="C1672" s="5">
        <v>37803</v>
      </c>
      <c r="D1672" s="4"/>
    </row>
    <row r="1673" spans="1:4" s="1" customFormat="1" ht="12.75" customHeight="1" x14ac:dyDescent="0.2">
      <c r="A1673" s="2" t="s">
        <v>1554</v>
      </c>
      <c r="B1673" s="2" t="str">
        <f>"0001968ED9"</f>
        <v>0001968ED9</v>
      </c>
      <c r="C1673" s="3">
        <v>37803</v>
      </c>
      <c r="D1673" s="3">
        <v>44908</v>
      </c>
    </row>
    <row r="1674" spans="1:4" s="1" customFormat="1" ht="12.75" customHeight="1" x14ac:dyDescent="0.2">
      <c r="A1674" s="4" t="s">
        <v>1554</v>
      </c>
      <c r="B1674" s="4" t="str">
        <f>"0001968ED9"</f>
        <v>0001968ED9</v>
      </c>
      <c r="C1674" s="5">
        <v>37803</v>
      </c>
      <c r="D1674" s="5">
        <v>44908</v>
      </c>
    </row>
    <row r="1675" spans="1:4" s="1" customFormat="1" ht="12.75" customHeight="1" x14ac:dyDescent="0.2">
      <c r="A1675" s="2" t="s">
        <v>1555</v>
      </c>
      <c r="B1675" s="2" t="str">
        <f>"0000F8FFE6"</f>
        <v>0000F8FFE6</v>
      </c>
      <c r="C1675" s="3">
        <v>42648</v>
      </c>
      <c r="D1675" s="2"/>
    </row>
    <row r="1676" spans="1:4" s="1" customFormat="1" ht="12.75" customHeight="1" x14ac:dyDescent="0.2">
      <c r="A1676" s="4" t="s">
        <v>1556</v>
      </c>
      <c r="B1676" s="4" t="str">
        <f>"0000FBEAD3"</f>
        <v>0000FBEAD3</v>
      </c>
      <c r="C1676" s="5">
        <v>44222</v>
      </c>
      <c r="D1676" s="4"/>
    </row>
    <row r="1677" spans="1:4" s="1" customFormat="1" ht="12.75" customHeight="1" x14ac:dyDescent="0.2">
      <c r="A1677" s="2" t="s">
        <v>1557</v>
      </c>
      <c r="B1677" s="2" t="str">
        <f>"000687E88B"</f>
        <v>000687E88B</v>
      </c>
      <c r="C1677" s="3">
        <v>41954</v>
      </c>
      <c r="D1677" s="2"/>
    </row>
    <row r="1678" spans="1:4" s="1" customFormat="1" ht="12.75" customHeight="1" x14ac:dyDescent="0.2">
      <c r="A1678" s="4" t="s">
        <v>1558</v>
      </c>
      <c r="B1678" s="4" t="str">
        <f>"000052F40C"</f>
        <v>000052F40C</v>
      </c>
      <c r="C1678" s="5">
        <v>40420</v>
      </c>
      <c r="D1678" s="5">
        <v>42850</v>
      </c>
    </row>
    <row r="1679" spans="1:4" s="1" customFormat="1" ht="12.75" customHeight="1" x14ac:dyDescent="0.2">
      <c r="A1679" s="2" t="s">
        <v>1558</v>
      </c>
      <c r="B1679" s="2" t="str">
        <f>"000052F40C"</f>
        <v>000052F40C</v>
      </c>
      <c r="C1679" s="3">
        <v>40420</v>
      </c>
      <c r="D1679" s="3">
        <v>42850</v>
      </c>
    </row>
    <row r="1680" spans="1:4" s="1" customFormat="1" ht="12.75" customHeight="1" x14ac:dyDescent="0.2">
      <c r="A1680" s="4" t="s">
        <v>1559</v>
      </c>
      <c r="B1680" s="4" t="str">
        <f>"000688220C"</f>
        <v>000688220C</v>
      </c>
      <c r="C1680" s="5">
        <v>43417</v>
      </c>
      <c r="D1680" s="4"/>
    </row>
    <row r="1681" spans="1:4" s="1" customFormat="1" ht="12.75" customHeight="1" x14ac:dyDescent="0.2">
      <c r="A1681" s="2" t="s">
        <v>1560</v>
      </c>
      <c r="B1681" s="2" t="str">
        <f>"0000F8FEF6"</f>
        <v>0000F8FEF6</v>
      </c>
      <c r="C1681" s="3">
        <v>37803</v>
      </c>
      <c r="D1681" s="3">
        <v>38328</v>
      </c>
    </row>
    <row r="1682" spans="1:4" s="1" customFormat="1" ht="12.75" customHeight="1" x14ac:dyDescent="0.2">
      <c r="A1682" s="4" t="s">
        <v>1561</v>
      </c>
      <c r="B1682" s="4" t="str">
        <f>"00011867C6"</f>
        <v>00011867C6</v>
      </c>
      <c r="C1682" s="5">
        <v>37818</v>
      </c>
      <c r="D1682" s="5">
        <v>37936</v>
      </c>
    </row>
    <row r="1683" spans="1:4" s="1" customFormat="1" ht="12.75" customHeight="1" x14ac:dyDescent="0.2">
      <c r="A1683" s="2" t="s">
        <v>1562</v>
      </c>
      <c r="B1683" s="2" t="str">
        <f>"0000F8EC26"</f>
        <v>0000F8EC26</v>
      </c>
      <c r="C1683" s="3">
        <v>38363</v>
      </c>
      <c r="D1683" s="3">
        <v>42871</v>
      </c>
    </row>
    <row r="1684" spans="1:4" s="1" customFormat="1" ht="12.75" customHeight="1" x14ac:dyDescent="0.2">
      <c r="A1684" s="4" t="s">
        <v>1563</v>
      </c>
      <c r="B1684" s="4" t="str">
        <f>"00011859E2"</f>
        <v>00011859E2</v>
      </c>
      <c r="C1684" s="5">
        <v>37803</v>
      </c>
      <c r="D1684" s="4"/>
    </row>
    <row r="1685" spans="1:4" s="1" customFormat="1" ht="12.75" customHeight="1" x14ac:dyDescent="0.2">
      <c r="A1685" s="2" t="s">
        <v>1564</v>
      </c>
      <c r="B1685" s="2" t="str">
        <f>"0000F8EBD0"</f>
        <v>0000F8EBD0</v>
      </c>
      <c r="C1685" s="3">
        <v>37803</v>
      </c>
      <c r="D1685" s="2"/>
    </row>
    <row r="1686" spans="1:4" s="1" customFormat="1" ht="12.75" customHeight="1" x14ac:dyDescent="0.2">
      <c r="A1686" s="4" t="s">
        <v>1565</v>
      </c>
      <c r="B1686" s="4" t="str">
        <f>"0000FBFE81"</f>
        <v>0000FBFE81</v>
      </c>
      <c r="C1686" s="5">
        <v>38342</v>
      </c>
      <c r="D1686" s="5">
        <v>43186</v>
      </c>
    </row>
    <row r="1687" spans="1:4" s="1" customFormat="1" ht="12.75" customHeight="1" x14ac:dyDescent="0.2">
      <c r="A1687" s="2" t="s">
        <v>1566</v>
      </c>
      <c r="B1687" s="2" t="str">
        <f>"0000FBEBBF"</f>
        <v>0000FBEBBF</v>
      </c>
      <c r="C1687" s="3">
        <v>38069</v>
      </c>
      <c r="D1687" s="2"/>
    </row>
    <row r="1688" spans="1:4" s="1" customFormat="1" ht="12.75" customHeight="1" x14ac:dyDescent="0.2">
      <c r="A1688" s="4" t="s">
        <v>1567</v>
      </c>
      <c r="B1688" s="4" t="str">
        <f>"0000A3A92A"</f>
        <v>0000A3A92A</v>
      </c>
      <c r="C1688" s="5">
        <v>42045</v>
      </c>
      <c r="D1688" s="5">
        <v>43354</v>
      </c>
    </row>
    <row r="1689" spans="1:4" s="1" customFormat="1" ht="12.75" customHeight="1" x14ac:dyDescent="0.2">
      <c r="A1689" s="2" t="s">
        <v>1568</v>
      </c>
      <c r="B1689" s="2" t="str">
        <f>"000687E198"</f>
        <v>000687E198</v>
      </c>
      <c r="C1689" s="3">
        <v>42472</v>
      </c>
      <c r="D1689" s="3">
        <v>42948</v>
      </c>
    </row>
    <row r="1690" spans="1:4" s="1" customFormat="1" ht="12.75" customHeight="1" x14ac:dyDescent="0.2">
      <c r="A1690" s="4" t="s">
        <v>1569</v>
      </c>
      <c r="B1690" s="4" t="str">
        <f>"0000F8FF88"</f>
        <v>0000F8FF88</v>
      </c>
      <c r="C1690" s="5">
        <v>37803</v>
      </c>
      <c r="D1690" s="5">
        <v>39741</v>
      </c>
    </row>
    <row r="1691" spans="1:4" s="1" customFormat="1" ht="12.75" customHeight="1" x14ac:dyDescent="0.2">
      <c r="A1691" s="2" t="s">
        <v>1570</v>
      </c>
      <c r="B1691" s="2" t="str">
        <f>"0000FBEDDE"</f>
        <v>0000FBEDDE</v>
      </c>
      <c r="C1691" s="3">
        <v>41310</v>
      </c>
      <c r="D1691" s="3">
        <v>42759</v>
      </c>
    </row>
    <row r="1692" spans="1:4" s="1" customFormat="1" ht="12.75" customHeight="1" x14ac:dyDescent="0.2">
      <c r="A1692" s="4" t="s">
        <v>1571</v>
      </c>
      <c r="B1692" s="4" t="str">
        <f>"0000322553"</f>
        <v>0000322553</v>
      </c>
      <c r="C1692" s="5">
        <v>39874</v>
      </c>
      <c r="D1692" s="5">
        <v>40476</v>
      </c>
    </row>
    <row r="1693" spans="1:4" s="1" customFormat="1" ht="12.75" customHeight="1" x14ac:dyDescent="0.2">
      <c r="A1693" s="2" t="s">
        <v>1572</v>
      </c>
      <c r="B1693" s="2" t="str">
        <f>"0000F8EE3C"</f>
        <v>0000F8EE3C</v>
      </c>
      <c r="C1693" s="3">
        <v>44439</v>
      </c>
      <c r="D1693" s="2"/>
    </row>
    <row r="1694" spans="1:4" s="1" customFormat="1" ht="12.75" customHeight="1" x14ac:dyDescent="0.2">
      <c r="A1694" s="4" t="s">
        <v>1573</v>
      </c>
      <c r="B1694" s="4" t="str">
        <f>"00069351E5"</f>
        <v>00069351E5</v>
      </c>
      <c r="C1694" s="5">
        <v>45006</v>
      </c>
      <c r="D1694" s="4"/>
    </row>
    <row r="1695" spans="1:4" s="1" customFormat="1" ht="12.75" customHeight="1" x14ac:dyDescent="0.2">
      <c r="A1695" s="2" t="s">
        <v>1574</v>
      </c>
      <c r="B1695" s="2" t="str">
        <f>"0000FBFD11"</f>
        <v>0000FBFD11</v>
      </c>
      <c r="C1695" s="3">
        <v>37803</v>
      </c>
      <c r="D1695" s="3">
        <v>42549</v>
      </c>
    </row>
    <row r="1696" spans="1:4" s="1" customFormat="1" ht="12.75" customHeight="1" x14ac:dyDescent="0.2">
      <c r="A1696" s="4" t="s">
        <v>1575</v>
      </c>
      <c r="B1696" s="4" t="str">
        <f>"0000FBFD11"</f>
        <v>0000FBFD11</v>
      </c>
      <c r="C1696" s="5">
        <v>42550</v>
      </c>
      <c r="D1696" s="4"/>
    </row>
    <row r="1697" spans="1:4" s="1" customFormat="1" ht="12.75" customHeight="1" x14ac:dyDescent="0.2">
      <c r="A1697" s="2" t="s">
        <v>1576</v>
      </c>
      <c r="B1697" s="2" t="str">
        <f>"0000FBFD52"</f>
        <v>0000FBFD52</v>
      </c>
      <c r="C1697" s="3">
        <v>37803</v>
      </c>
      <c r="D1697" s="3">
        <v>39272</v>
      </c>
    </row>
    <row r="1698" spans="1:4" s="1" customFormat="1" ht="12.75" customHeight="1" x14ac:dyDescent="0.2">
      <c r="A1698" s="4" t="s">
        <v>1577</v>
      </c>
      <c r="B1698" s="4" t="str">
        <f>"0000F8FD3A"</f>
        <v>0000F8FD3A</v>
      </c>
      <c r="C1698" s="5">
        <v>37803</v>
      </c>
      <c r="D1698" s="4"/>
    </row>
    <row r="1699" spans="1:4" s="1" customFormat="1" ht="12.75" customHeight="1" x14ac:dyDescent="0.2">
      <c r="A1699" s="2" t="s">
        <v>1578</v>
      </c>
      <c r="B1699" s="2" t="str">
        <f>"0006883C2F"</f>
        <v>0006883C2F</v>
      </c>
      <c r="C1699" s="3">
        <v>44867</v>
      </c>
      <c r="D1699" s="2"/>
    </row>
    <row r="1700" spans="1:4" s="1" customFormat="1" ht="12.75" customHeight="1" x14ac:dyDescent="0.2">
      <c r="A1700" s="4" t="s">
        <v>1579</v>
      </c>
      <c r="B1700" s="4" t="str">
        <f>"0000FBF84D"</f>
        <v>0000FBF84D</v>
      </c>
      <c r="C1700" s="5">
        <v>43284</v>
      </c>
      <c r="D1700" s="5">
        <v>44867</v>
      </c>
    </row>
    <row r="1701" spans="1:4" s="1" customFormat="1" ht="12.75" customHeight="1" x14ac:dyDescent="0.2">
      <c r="A1701" s="2" t="s">
        <v>1580</v>
      </c>
      <c r="B1701" s="2" t="str">
        <f>"0000FBF804"</f>
        <v>0000FBF804</v>
      </c>
      <c r="C1701" s="3">
        <v>37803</v>
      </c>
      <c r="D1701" s="3">
        <v>43179</v>
      </c>
    </row>
    <row r="1702" spans="1:4" s="1" customFormat="1" ht="12.75" customHeight="1" x14ac:dyDescent="0.2">
      <c r="A1702" s="4" t="s">
        <v>1581</v>
      </c>
      <c r="B1702" s="4" t="str">
        <f>"0000F8F6C6"</f>
        <v>0000F8F6C6</v>
      </c>
      <c r="C1702" s="5">
        <v>43697</v>
      </c>
      <c r="D1702" s="5">
        <v>44103</v>
      </c>
    </row>
    <row r="1703" spans="1:4" s="1" customFormat="1" ht="12.75" customHeight="1" x14ac:dyDescent="0.2">
      <c r="A1703" s="2" t="s">
        <v>1582</v>
      </c>
      <c r="B1703" s="2" t="str">
        <f>"0000F8FBFE"</f>
        <v>0000F8FBFE</v>
      </c>
      <c r="C1703" s="3">
        <v>37803</v>
      </c>
      <c r="D1703" s="2"/>
    </row>
    <row r="1704" spans="1:4" s="1" customFormat="1" ht="12.75" customHeight="1" x14ac:dyDescent="0.2">
      <c r="A1704" s="4" t="s">
        <v>1583</v>
      </c>
      <c r="B1704" s="4" t="str">
        <f>"0000FBF734"</f>
        <v>0000FBF734</v>
      </c>
      <c r="C1704" s="5">
        <v>38643</v>
      </c>
      <c r="D1704" s="5">
        <v>42080</v>
      </c>
    </row>
    <row r="1705" spans="1:4" s="1" customFormat="1" ht="12.75" customHeight="1" x14ac:dyDescent="0.2">
      <c r="A1705" s="2" t="s">
        <v>1584</v>
      </c>
      <c r="B1705" s="2" t="str">
        <f>"0001A924A9"</f>
        <v>0001A924A9</v>
      </c>
      <c r="C1705" s="3">
        <v>37803</v>
      </c>
      <c r="D1705" s="3">
        <v>40791</v>
      </c>
    </row>
    <row r="1706" spans="1:4" s="1" customFormat="1" ht="12.75" customHeight="1" x14ac:dyDescent="0.2">
      <c r="A1706" s="4" t="s">
        <v>1585</v>
      </c>
      <c r="B1706" s="4" t="str">
        <f>"0000557DFE"</f>
        <v>0000557DFE</v>
      </c>
      <c r="C1706" s="5">
        <v>42493</v>
      </c>
      <c r="D1706" s="5">
        <v>43347</v>
      </c>
    </row>
    <row r="1707" spans="1:4" s="1" customFormat="1" ht="12.75" customHeight="1" x14ac:dyDescent="0.2">
      <c r="A1707" s="2" t="s">
        <v>1586</v>
      </c>
      <c r="B1707" s="2" t="str">
        <f>"0000411521"</f>
        <v>0000411521</v>
      </c>
      <c r="C1707" s="3">
        <v>43347</v>
      </c>
      <c r="D1707" s="2"/>
    </row>
    <row r="1708" spans="1:4" s="1" customFormat="1" ht="12.75" customHeight="1" x14ac:dyDescent="0.2">
      <c r="A1708" s="4" t="s">
        <v>1587</v>
      </c>
      <c r="B1708" s="4" t="str">
        <f>"0000F8EA4B"</f>
        <v>0000F8EA4B</v>
      </c>
      <c r="C1708" s="5">
        <v>44222</v>
      </c>
      <c r="D1708" s="4"/>
    </row>
    <row r="1709" spans="1:4" s="1" customFormat="1" ht="12.75" customHeight="1" x14ac:dyDescent="0.2">
      <c r="A1709" s="2" t="s">
        <v>1588</v>
      </c>
      <c r="B1709" s="2" t="str">
        <f>"0000FB7101"</f>
        <v>0000FB7101</v>
      </c>
      <c r="C1709" s="3">
        <v>37803</v>
      </c>
      <c r="D1709" s="3">
        <v>38706</v>
      </c>
    </row>
    <row r="1710" spans="1:4" s="1" customFormat="1" ht="12.75" customHeight="1" x14ac:dyDescent="0.2">
      <c r="A1710" s="4" t="s">
        <v>1589</v>
      </c>
      <c r="B1710" s="4" t="str">
        <f>"0000FBFC4D"</f>
        <v>0000FBFC4D</v>
      </c>
      <c r="C1710" s="5">
        <v>37803</v>
      </c>
      <c r="D1710" s="5">
        <v>41010</v>
      </c>
    </row>
    <row r="1711" spans="1:4" s="1" customFormat="1" ht="12.75" customHeight="1" x14ac:dyDescent="0.2">
      <c r="A1711" s="2" t="s">
        <v>1590</v>
      </c>
      <c r="B1711" s="2" t="str">
        <f>"0000F8FBE0"</f>
        <v>0000F8FBE0</v>
      </c>
      <c r="C1711" s="3">
        <v>38719</v>
      </c>
      <c r="D1711" s="3">
        <v>38726</v>
      </c>
    </row>
    <row r="1712" spans="1:4" s="1" customFormat="1" ht="12.75" customHeight="1" x14ac:dyDescent="0.2">
      <c r="A1712" s="4" t="s">
        <v>1591</v>
      </c>
      <c r="B1712" s="4" t="str">
        <f>"0000FBFCF8"</f>
        <v>0000FBFCF8</v>
      </c>
      <c r="C1712" s="5">
        <v>44957</v>
      </c>
      <c r="D1712" s="4"/>
    </row>
    <row r="1713" spans="1:4" s="1" customFormat="1" ht="12.75" customHeight="1" x14ac:dyDescent="0.2">
      <c r="A1713" s="2" t="s">
        <v>1592</v>
      </c>
      <c r="B1713" s="2" t="str">
        <f>"0000FBFE3B"</f>
        <v>0000FBFE3B</v>
      </c>
      <c r="C1713" s="3">
        <v>37803</v>
      </c>
      <c r="D1713" s="3">
        <v>37818</v>
      </c>
    </row>
    <row r="1714" spans="1:4" s="1" customFormat="1" ht="12.75" customHeight="1" x14ac:dyDescent="0.2">
      <c r="A1714" s="4" t="s">
        <v>1593</v>
      </c>
      <c r="B1714" s="4" t="str">
        <f>"0000FBEDE7"</f>
        <v>0000FBEDE7</v>
      </c>
      <c r="C1714" s="5">
        <v>38300</v>
      </c>
      <c r="D1714" s="5">
        <v>38412</v>
      </c>
    </row>
    <row r="1715" spans="1:4" s="1" customFormat="1" ht="12.75" customHeight="1" x14ac:dyDescent="0.2">
      <c r="A1715" s="2" t="s">
        <v>1594</v>
      </c>
      <c r="B1715" s="2" t="str">
        <f>"0000F8F14C"</f>
        <v>0000F8F14C</v>
      </c>
      <c r="C1715" s="3">
        <v>37803</v>
      </c>
      <c r="D1715" s="3">
        <v>40126</v>
      </c>
    </row>
    <row r="1716" spans="1:4" s="1" customFormat="1" ht="12.75" customHeight="1" x14ac:dyDescent="0.2">
      <c r="A1716" s="4" t="s">
        <v>1595</v>
      </c>
      <c r="B1716" s="4" t="str">
        <f>"0000F8F8CD"</f>
        <v>0000F8F8CD</v>
      </c>
      <c r="C1716" s="5">
        <v>37803</v>
      </c>
      <c r="D1716" s="5">
        <v>43256</v>
      </c>
    </row>
    <row r="1717" spans="1:4" s="1" customFormat="1" ht="12.75" customHeight="1" x14ac:dyDescent="0.2">
      <c r="A1717" s="2" t="s">
        <v>1596</v>
      </c>
      <c r="B1717" s="2" t="str">
        <f>"0000F8F0D4"</f>
        <v>0000F8F0D4</v>
      </c>
      <c r="C1717" s="3">
        <v>37803</v>
      </c>
      <c r="D1717" s="2"/>
    </row>
    <row r="1718" spans="1:4" s="1" customFormat="1" ht="12.75" customHeight="1" x14ac:dyDescent="0.2">
      <c r="A1718" s="4" t="s">
        <v>1597</v>
      </c>
      <c r="B1718" s="4" t="str">
        <f>"0000FBF13C"</f>
        <v>0000FBF13C</v>
      </c>
      <c r="C1718" s="5">
        <v>37803</v>
      </c>
      <c r="D1718" s="4"/>
    </row>
    <row r="1719" spans="1:4" s="1" customFormat="1" ht="12.75" customHeight="1" x14ac:dyDescent="0.2">
      <c r="A1719" s="2" t="s">
        <v>1598</v>
      </c>
      <c r="B1719" s="2" t="str">
        <f>"0006882804"</f>
        <v>0006882804</v>
      </c>
      <c r="C1719" s="3">
        <v>41989</v>
      </c>
      <c r="D1719" s="2"/>
    </row>
    <row r="1720" spans="1:4" s="1" customFormat="1" ht="12.75" customHeight="1" x14ac:dyDescent="0.2">
      <c r="A1720" s="4" t="s">
        <v>1599</v>
      </c>
      <c r="B1720" s="4" t="str">
        <f>"0000FB5F30"</f>
        <v>0000FB5F30</v>
      </c>
      <c r="C1720" s="5">
        <v>37803</v>
      </c>
      <c r="D1720" s="5">
        <v>43179</v>
      </c>
    </row>
    <row r="1721" spans="1:4" s="1" customFormat="1" ht="12.75" customHeight="1" x14ac:dyDescent="0.2">
      <c r="A1721" s="2" t="s">
        <v>1600</v>
      </c>
      <c r="B1721" s="2" t="str">
        <f>"000094ED7F"</f>
        <v>000094ED7F</v>
      </c>
      <c r="C1721" s="3">
        <v>41059</v>
      </c>
      <c r="D1721" s="2"/>
    </row>
    <row r="1722" spans="1:4" s="1" customFormat="1" ht="12.75" customHeight="1" x14ac:dyDescent="0.2">
      <c r="A1722" s="4" t="s">
        <v>1601</v>
      </c>
      <c r="B1722" s="4" t="str">
        <f>"0000A43BC1"</f>
        <v>0000A43BC1</v>
      </c>
      <c r="C1722" s="5">
        <v>37906</v>
      </c>
      <c r="D1722" s="4"/>
    </row>
    <row r="1723" spans="1:4" s="1" customFormat="1" ht="12.75" customHeight="1" x14ac:dyDescent="0.2">
      <c r="A1723" s="2" t="s">
        <v>1601</v>
      </c>
      <c r="B1723" s="2" t="str">
        <f>"0001186622"</f>
        <v>0001186622</v>
      </c>
      <c r="C1723" s="3">
        <v>37811</v>
      </c>
      <c r="D1723" s="3">
        <v>37905</v>
      </c>
    </row>
    <row r="1724" spans="1:4" s="1" customFormat="1" ht="12.75" customHeight="1" x14ac:dyDescent="0.2">
      <c r="A1724" s="4" t="s">
        <v>1602</v>
      </c>
      <c r="B1724" s="4" t="str">
        <f>"0000F8F479"</f>
        <v>0000F8F479</v>
      </c>
      <c r="C1724" s="5">
        <v>43907</v>
      </c>
      <c r="D1724" s="4"/>
    </row>
    <row r="1725" spans="1:4" s="1" customFormat="1" ht="12.75" customHeight="1" x14ac:dyDescent="0.2">
      <c r="A1725" s="2" t="s">
        <v>1603</v>
      </c>
      <c r="B1725" s="2" t="str">
        <f>"0006881688"</f>
        <v>0006881688</v>
      </c>
      <c r="C1725" s="3">
        <v>41625</v>
      </c>
      <c r="D1725" s="3">
        <v>42521</v>
      </c>
    </row>
    <row r="1726" spans="1:4" s="1" customFormat="1" ht="12.75" customHeight="1" x14ac:dyDescent="0.2">
      <c r="A1726" s="4" t="s">
        <v>1604</v>
      </c>
      <c r="B1726" s="4" t="str">
        <f>"0006880F71"</f>
        <v>0006880F71</v>
      </c>
      <c r="C1726" s="5">
        <v>40770</v>
      </c>
      <c r="D1726" s="4"/>
    </row>
    <row r="1727" spans="1:4" s="1" customFormat="1" ht="12.75" customHeight="1" x14ac:dyDescent="0.2">
      <c r="A1727" s="2" t="s">
        <v>1605</v>
      </c>
      <c r="B1727" s="2" t="str">
        <f>"0000F8FF6E"</f>
        <v>0000F8FF6E</v>
      </c>
      <c r="C1727" s="3">
        <v>37803</v>
      </c>
      <c r="D1727" s="2"/>
    </row>
    <row r="1728" spans="1:4" s="1" customFormat="1" ht="12.75" customHeight="1" x14ac:dyDescent="0.2">
      <c r="A1728" s="4" t="s">
        <v>1606</v>
      </c>
      <c r="B1728" s="4" t="str">
        <f>"0006881613"</f>
        <v>0006881613</v>
      </c>
      <c r="C1728" s="5">
        <v>42927</v>
      </c>
      <c r="D1728" s="5">
        <v>43522</v>
      </c>
    </row>
    <row r="1729" spans="1:4" s="1" customFormat="1" ht="12.75" customHeight="1" x14ac:dyDescent="0.2">
      <c r="A1729" s="2" t="s">
        <v>1607</v>
      </c>
      <c r="B1729" s="2" t="str">
        <f>"0000FBFAE5"</f>
        <v>0000FBFAE5</v>
      </c>
      <c r="C1729" s="3">
        <v>37803</v>
      </c>
      <c r="D1729" s="3">
        <v>42668</v>
      </c>
    </row>
    <row r="1730" spans="1:4" s="1" customFormat="1" ht="12.75" customHeight="1" x14ac:dyDescent="0.2">
      <c r="A1730" s="4" t="s">
        <v>1608</v>
      </c>
      <c r="B1730" s="4" t="str">
        <f>"0006882EA4"</f>
        <v>0006882EA4</v>
      </c>
      <c r="C1730" s="5">
        <v>42815</v>
      </c>
      <c r="D1730" s="4"/>
    </row>
    <row r="1731" spans="1:4" s="1" customFormat="1" ht="12.75" customHeight="1" x14ac:dyDescent="0.2">
      <c r="A1731" s="2" t="s">
        <v>1609</v>
      </c>
      <c r="B1731" s="2" t="str">
        <f>"0000F8F24C"</f>
        <v>0000F8F24C</v>
      </c>
      <c r="C1731" s="3">
        <v>37803</v>
      </c>
      <c r="D1731" s="3">
        <v>40323</v>
      </c>
    </row>
    <row r="1732" spans="1:4" s="1" customFormat="1" ht="12.75" customHeight="1" x14ac:dyDescent="0.2">
      <c r="A1732" s="4" t="s">
        <v>1610</v>
      </c>
      <c r="B1732" s="4" t="str">
        <f>"00005414CC"</f>
        <v>00005414CC</v>
      </c>
      <c r="C1732" s="5">
        <v>41933</v>
      </c>
      <c r="D1732" s="4"/>
    </row>
    <row r="1733" spans="1:4" s="1" customFormat="1" ht="12.75" customHeight="1" x14ac:dyDescent="0.2">
      <c r="A1733" s="2" t="s">
        <v>1611</v>
      </c>
      <c r="B1733" s="2" t="str">
        <f>"0000FBF3B2"</f>
        <v>0000FBF3B2</v>
      </c>
      <c r="C1733" s="3">
        <v>37803</v>
      </c>
      <c r="D1733" s="2"/>
    </row>
    <row r="1734" spans="1:4" s="1" customFormat="1" ht="12.75" customHeight="1" x14ac:dyDescent="0.2">
      <c r="A1734" s="4" t="s">
        <v>1612</v>
      </c>
      <c r="B1734" s="4" t="str">
        <f>"0000F8F36C"</f>
        <v>0000F8F36C</v>
      </c>
      <c r="C1734" s="5">
        <v>44614</v>
      </c>
      <c r="D1734" s="4"/>
    </row>
    <row r="1735" spans="1:4" s="1" customFormat="1" ht="12.75" customHeight="1" x14ac:dyDescent="0.2">
      <c r="A1735" s="2" t="s">
        <v>1613</v>
      </c>
      <c r="B1735" s="2" t="str">
        <f>"0006881242"</f>
        <v>0006881242</v>
      </c>
      <c r="C1735" s="3">
        <v>42115</v>
      </c>
      <c r="D1735" s="2"/>
    </row>
    <row r="1736" spans="1:4" s="1" customFormat="1" ht="12.75" customHeight="1" x14ac:dyDescent="0.2">
      <c r="A1736" s="4" t="s">
        <v>1614</v>
      </c>
      <c r="B1736" s="4" t="str">
        <f>"0000FBF319"</f>
        <v>0000FBF319</v>
      </c>
      <c r="C1736" s="5">
        <v>41002</v>
      </c>
      <c r="D1736" s="4"/>
    </row>
    <row r="1737" spans="1:4" s="1" customFormat="1" ht="12.75" customHeight="1" x14ac:dyDescent="0.2">
      <c r="A1737" s="2" t="s">
        <v>1615</v>
      </c>
      <c r="B1737" s="2" t="str">
        <f>"0000FB67C6"</f>
        <v>0000FB67C6</v>
      </c>
      <c r="C1737" s="3">
        <v>41114</v>
      </c>
      <c r="D1737" s="2"/>
    </row>
    <row r="1738" spans="1:4" s="1" customFormat="1" ht="12.75" customHeight="1" x14ac:dyDescent="0.2">
      <c r="A1738" s="4" t="s">
        <v>1616</v>
      </c>
      <c r="B1738" s="4" t="str">
        <f>"0006882BA7"</f>
        <v>0006882BA7</v>
      </c>
      <c r="C1738" s="5">
        <v>40665</v>
      </c>
      <c r="D1738" s="4"/>
    </row>
    <row r="1739" spans="1:4" s="1" customFormat="1" ht="12.75" customHeight="1" x14ac:dyDescent="0.2">
      <c r="A1739" s="2" t="s">
        <v>1617</v>
      </c>
      <c r="B1739" s="2" t="str">
        <f>"00000908B8"</f>
        <v>00000908B8</v>
      </c>
      <c r="C1739" s="3">
        <v>40567</v>
      </c>
      <c r="D1739" s="3">
        <v>40651</v>
      </c>
    </row>
    <row r="1740" spans="1:4" s="1" customFormat="1" ht="12.75" customHeight="1" x14ac:dyDescent="0.2">
      <c r="A1740" s="4" t="s">
        <v>1617</v>
      </c>
      <c r="B1740" s="4" t="str">
        <f>"00000908B8"</f>
        <v>00000908B8</v>
      </c>
      <c r="C1740" s="5">
        <v>40567</v>
      </c>
      <c r="D1740" s="5">
        <v>40665</v>
      </c>
    </row>
    <row r="1741" spans="1:4" s="1" customFormat="1" ht="12.75" customHeight="1" x14ac:dyDescent="0.2">
      <c r="A1741" s="2" t="s">
        <v>1618</v>
      </c>
      <c r="B1741" s="2" t="str">
        <f>"00008BF9D1"</f>
        <v>00008BF9D1</v>
      </c>
      <c r="C1741" s="3">
        <v>42465</v>
      </c>
      <c r="D1741" s="2"/>
    </row>
    <row r="1742" spans="1:4" s="1" customFormat="1" ht="12.75" customHeight="1" x14ac:dyDescent="0.2">
      <c r="A1742" s="4" t="s">
        <v>1619</v>
      </c>
      <c r="B1742" s="4" t="str">
        <f>"0000FBF2A0"</f>
        <v>0000FBF2A0</v>
      </c>
      <c r="C1742" s="5">
        <v>37803</v>
      </c>
      <c r="D1742" s="5">
        <v>38020</v>
      </c>
    </row>
    <row r="1743" spans="1:4" s="1" customFormat="1" ht="12.75" customHeight="1" x14ac:dyDescent="0.2">
      <c r="A1743" s="2" t="s">
        <v>1620</v>
      </c>
      <c r="B1743" s="2" t="str">
        <f>"0006882387"</f>
        <v>0006882387</v>
      </c>
      <c r="C1743" s="3">
        <v>44327</v>
      </c>
      <c r="D1743" s="2"/>
    </row>
    <row r="1744" spans="1:4" s="1" customFormat="1" ht="12.75" customHeight="1" x14ac:dyDescent="0.2">
      <c r="A1744" s="4" t="s">
        <v>1621</v>
      </c>
      <c r="B1744" s="4" t="str">
        <f>"0000FD4D2F"</f>
        <v>0000FD4D2F</v>
      </c>
      <c r="C1744" s="5">
        <v>37803</v>
      </c>
      <c r="D1744" s="5">
        <v>43025</v>
      </c>
    </row>
    <row r="1745" spans="1:4" s="1" customFormat="1" ht="12.75" customHeight="1" x14ac:dyDescent="0.2">
      <c r="A1745" s="2" t="s">
        <v>1622</v>
      </c>
      <c r="B1745" s="2" t="str">
        <f>"00068831B9"</f>
        <v>00068831B9</v>
      </c>
      <c r="C1745" s="3">
        <v>42633</v>
      </c>
      <c r="D1745" s="2"/>
    </row>
    <row r="1746" spans="1:4" s="1" customFormat="1" ht="12.75" customHeight="1" x14ac:dyDescent="0.2">
      <c r="A1746" s="4" t="s">
        <v>1623</v>
      </c>
      <c r="B1746" s="4" t="str">
        <f>"0000F8F0B0"</f>
        <v>0000F8F0B0</v>
      </c>
      <c r="C1746" s="5">
        <v>37803</v>
      </c>
      <c r="D1746" s="4"/>
    </row>
    <row r="1747" spans="1:4" s="1" customFormat="1" ht="12.75" customHeight="1" x14ac:dyDescent="0.2">
      <c r="A1747" s="2" t="s">
        <v>1624</v>
      </c>
      <c r="B1747" s="2" t="str">
        <f>"0000840877"</f>
        <v>0000840877</v>
      </c>
      <c r="C1747" s="3">
        <v>38112</v>
      </c>
      <c r="D1747" s="3">
        <v>44635</v>
      </c>
    </row>
    <row r="1748" spans="1:4" s="1" customFormat="1" ht="12.75" customHeight="1" x14ac:dyDescent="0.2">
      <c r="A1748" s="4" t="s">
        <v>1625</v>
      </c>
      <c r="B1748" s="4" t="str">
        <f>"000055CB63"</f>
        <v>000055CB63</v>
      </c>
      <c r="C1748" s="5">
        <v>40553</v>
      </c>
      <c r="D1748" s="4"/>
    </row>
    <row r="1749" spans="1:4" s="1" customFormat="1" ht="12.75" customHeight="1" x14ac:dyDescent="0.2">
      <c r="A1749" s="2" t="s">
        <v>1626</v>
      </c>
      <c r="B1749" s="2" t="str">
        <f>"0000F8F1C4"</f>
        <v>0000F8F1C4</v>
      </c>
      <c r="C1749" s="3">
        <v>37803</v>
      </c>
      <c r="D1749" s="2"/>
    </row>
    <row r="1750" spans="1:4" s="1" customFormat="1" ht="12.75" customHeight="1" x14ac:dyDescent="0.2">
      <c r="A1750" s="4" t="s">
        <v>1627</v>
      </c>
      <c r="B1750" s="4" t="str">
        <f>"0006935BCD"</f>
        <v>0006935BCD</v>
      </c>
      <c r="C1750" s="5">
        <v>43194</v>
      </c>
      <c r="D1750" s="5">
        <v>43403</v>
      </c>
    </row>
    <row r="1751" spans="1:4" s="1" customFormat="1" ht="12.75" customHeight="1" x14ac:dyDescent="0.2">
      <c r="A1751" s="2" t="s">
        <v>1628</v>
      </c>
      <c r="B1751" s="2" t="str">
        <f>"0000FBFD09"</f>
        <v>0000FBFD09</v>
      </c>
      <c r="C1751" s="3">
        <v>39139</v>
      </c>
      <c r="D1751" s="3">
        <v>42717</v>
      </c>
    </row>
    <row r="1752" spans="1:4" s="1" customFormat="1" ht="12.75" customHeight="1" x14ac:dyDescent="0.2">
      <c r="A1752" s="4" t="s">
        <v>1629</v>
      </c>
      <c r="B1752" s="4" t="str">
        <f>"0000FBEAD6"</f>
        <v>0000FBEAD6</v>
      </c>
      <c r="C1752" s="5">
        <v>37999</v>
      </c>
      <c r="D1752" s="5">
        <v>39034</v>
      </c>
    </row>
    <row r="1753" spans="1:4" s="1" customFormat="1" ht="12.75" customHeight="1" x14ac:dyDescent="0.2">
      <c r="A1753" s="2" t="s">
        <v>1630</v>
      </c>
      <c r="B1753" s="2" t="str">
        <f>"0000FBF0BD"</f>
        <v>0000FBF0BD</v>
      </c>
      <c r="C1753" s="3">
        <v>37803</v>
      </c>
      <c r="D1753" s="3">
        <v>38943</v>
      </c>
    </row>
    <row r="1754" spans="1:4" s="1" customFormat="1" ht="12.75" customHeight="1" x14ac:dyDescent="0.2">
      <c r="A1754" s="4" t="s">
        <v>1631</v>
      </c>
      <c r="B1754" s="4" t="str">
        <f>"00008BADAD"</f>
        <v>00008BADAD</v>
      </c>
      <c r="C1754" s="5">
        <v>40238</v>
      </c>
      <c r="D1754" s="4"/>
    </row>
    <row r="1755" spans="1:4" s="1" customFormat="1" ht="12.75" customHeight="1" x14ac:dyDescent="0.2">
      <c r="A1755" s="2" t="s">
        <v>1632</v>
      </c>
      <c r="B1755" s="2" t="str">
        <f>"0000FB62C0"</f>
        <v>0000FB62C0</v>
      </c>
      <c r="C1755" s="3">
        <v>43522</v>
      </c>
      <c r="D1755" s="2"/>
    </row>
    <row r="1756" spans="1:4" s="1" customFormat="1" ht="12.75" customHeight="1" x14ac:dyDescent="0.2">
      <c r="A1756" s="4" t="s">
        <v>1633</v>
      </c>
      <c r="B1756" s="4" t="str">
        <f>"000687F126"</f>
        <v>000687F126</v>
      </c>
      <c r="C1756" s="5">
        <v>43214</v>
      </c>
      <c r="D1756" s="4"/>
    </row>
    <row r="1757" spans="1:4" s="1" customFormat="1" ht="12.75" customHeight="1" x14ac:dyDescent="0.2">
      <c r="A1757" s="2" t="s">
        <v>1634</v>
      </c>
      <c r="B1757" s="2" t="str">
        <f>"0006883114"</f>
        <v>0006883114</v>
      </c>
      <c r="C1757" s="3">
        <v>41527</v>
      </c>
      <c r="D1757" s="2"/>
    </row>
    <row r="1758" spans="1:4" s="1" customFormat="1" ht="12.75" customHeight="1" x14ac:dyDescent="0.2">
      <c r="A1758" s="4" t="s">
        <v>1635</v>
      </c>
      <c r="B1758" s="4" t="str">
        <f>"0000A3861E"</f>
        <v>0000A3861E</v>
      </c>
      <c r="C1758" s="5">
        <v>43522</v>
      </c>
      <c r="D1758" s="5">
        <v>43936</v>
      </c>
    </row>
    <row r="1759" spans="1:4" s="1" customFormat="1" ht="12.75" customHeight="1" x14ac:dyDescent="0.2">
      <c r="A1759" s="2" t="s">
        <v>1636</v>
      </c>
      <c r="B1759" s="2" t="str">
        <f>"0000F8FB6D"</f>
        <v>0000F8FB6D</v>
      </c>
      <c r="C1759" s="3">
        <v>42941</v>
      </c>
      <c r="D1759" s="2"/>
    </row>
    <row r="1760" spans="1:4" s="1" customFormat="1" ht="12.75" customHeight="1" x14ac:dyDescent="0.2">
      <c r="A1760" s="4" t="s">
        <v>1637</v>
      </c>
      <c r="B1760" s="4" t="str">
        <f>"0000F8F3EC"</f>
        <v>0000F8F3EC</v>
      </c>
      <c r="C1760" s="5">
        <v>37803</v>
      </c>
      <c r="D1760" s="5">
        <v>38803</v>
      </c>
    </row>
    <row r="1761" spans="1:4" s="1" customFormat="1" ht="12.75" customHeight="1" x14ac:dyDescent="0.2">
      <c r="A1761" s="2" t="s">
        <v>1638</v>
      </c>
      <c r="B1761" s="2" t="str">
        <f>"0000F8ECDB"</f>
        <v>0000F8ECDB</v>
      </c>
      <c r="C1761" s="3">
        <v>37803</v>
      </c>
      <c r="D1761" s="2"/>
    </row>
    <row r="1762" spans="1:4" s="1" customFormat="1" ht="12.75" customHeight="1" x14ac:dyDescent="0.2">
      <c r="A1762" s="4" t="s">
        <v>1639</v>
      </c>
      <c r="B1762" s="4" t="str">
        <f>"0000FBEF03"</f>
        <v>0000FBEF03</v>
      </c>
      <c r="C1762" s="5">
        <v>38062</v>
      </c>
      <c r="D1762" s="5">
        <v>38552</v>
      </c>
    </row>
    <row r="1763" spans="1:4" s="1" customFormat="1" ht="12.75" customHeight="1" x14ac:dyDescent="0.2">
      <c r="A1763" s="2" t="s">
        <v>1640</v>
      </c>
      <c r="B1763" s="2" t="str">
        <f>"000687DEBE"</f>
        <v>000687DEBE</v>
      </c>
      <c r="C1763" s="3">
        <v>39104</v>
      </c>
      <c r="D1763" s="3">
        <v>40336</v>
      </c>
    </row>
    <row r="1764" spans="1:4" s="1" customFormat="1" ht="12.75" customHeight="1" x14ac:dyDescent="0.2">
      <c r="A1764" s="4" t="s">
        <v>1641</v>
      </c>
      <c r="B1764" s="4" t="str">
        <f>"0000F8F421"</f>
        <v>0000F8F421</v>
      </c>
      <c r="C1764" s="5">
        <v>38216</v>
      </c>
      <c r="D1764" s="5">
        <v>40974</v>
      </c>
    </row>
    <row r="1765" spans="1:4" s="1" customFormat="1" ht="12.75" customHeight="1" x14ac:dyDescent="0.2">
      <c r="A1765" s="2" t="s">
        <v>1641</v>
      </c>
      <c r="B1765" s="2" t="str">
        <f>"0000FBEBDB"</f>
        <v>0000FBEBDB</v>
      </c>
      <c r="C1765" s="3">
        <v>38020</v>
      </c>
      <c r="D1765" s="3">
        <v>38215</v>
      </c>
    </row>
    <row r="1766" spans="1:4" s="1" customFormat="1" ht="12.75" customHeight="1" x14ac:dyDescent="0.2">
      <c r="A1766" s="4" t="s">
        <v>1642</v>
      </c>
      <c r="B1766" s="4" t="str">
        <f>"0000671B5C"</f>
        <v>0000671B5C</v>
      </c>
      <c r="C1766" s="5">
        <v>40120</v>
      </c>
      <c r="D1766" s="5">
        <v>44635</v>
      </c>
    </row>
    <row r="1767" spans="1:4" s="1" customFormat="1" ht="12.75" customHeight="1" x14ac:dyDescent="0.2">
      <c r="A1767" s="2" t="s">
        <v>1643</v>
      </c>
      <c r="B1767" s="2" t="str">
        <f>"0000F8FB3F"</f>
        <v>0000F8FB3F</v>
      </c>
      <c r="C1767" s="3">
        <v>44635</v>
      </c>
      <c r="D1767" s="2"/>
    </row>
    <row r="1768" spans="1:4" s="1" customFormat="1" ht="12.75" customHeight="1" x14ac:dyDescent="0.2">
      <c r="A1768" s="4" t="s">
        <v>1644</v>
      </c>
      <c r="B1768" s="4" t="str">
        <f>"0000FBF586"</f>
        <v>0000FBF586</v>
      </c>
      <c r="C1768" s="5">
        <v>37803</v>
      </c>
      <c r="D1768" s="5">
        <v>40539</v>
      </c>
    </row>
    <row r="1769" spans="1:4" s="1" customFormat="1" ht="12.75" customHeight="1" x14ac:dyDescent="0.2">
      <c r="A1769" s="2" t="s">
        <v>1644</v>
      </c>
      <c r="B1769" s="2" t="str">
        <f>"00068815A9"</f>
        <v>00068815A9</v>
      </c>
      <c r="C1769" s="3">
        <v>40540</v>
      </c>
      <c r="D1769" s="2"/>
    </row>
    <row r="1770" spans="1:4" s="1" customFormat="1" ht="12.75" customHeight="1" x14ac:dyDescent="0.2">
      <c r="A1770" s="4" t="s">
        <v>1645</v>
      </c>
      <c r="B1770" s="4" t="str">
        <f>"000118631E"</f>
        <v>000118631E</v>
      </c>
      <c r="C1770" s="5">
        <v>37803</v>
      </c>
      <c r="D1770" s="5">
        <v>40126</v>
      </c>
    </row>
    <row r="1771" spans="1:4" s="1" customFormat="1" ht="12.75" customHeight="1" x14ac:dyDescent="0.2">
      <c r="A1771" s="2" t="s">
        <v>1646</v>
      </c>
      <c r="B1771" s="2" t="str">
        <f>"0000F90053"</f>
        <v>0000F90053</v>
      </c>
      <c r="C1771" s="3">
        <v>38377</v>
      </c>
      <c r="D1771" s="3">
        <v>38405</v>
      </c>
    </row>
    <row r="1772" spans="1:4" s="1" customFormat="1" ht="12.75" customHeight="1" x14ac:dyDescent="0.2">
      <c r="A1772" s="4" t="s">
        <v>1647</v>
      </c>
      <c r="B1772" s="4" t="str">
        <f>"0000F8EA9A"</f>
        <v>0000F8EA9A</v>
      </c>
      <c r="C1772" s="5">
        <v>37803</v>
      </c>
      <c r="D1772" s="5">
        <v>43277</v>
      </c>
    </row>
    <row r="1773" spans="1:4" s="1" customFormat="1" ht="12.75" customHeight="1" x14ac:dyDescent="0.2">
      <c r="A1773" s="2" t="s">
        <v>1648</v>
      </c>
      <c r="B1773" s="2" t="str">
        <f>"00008B8AB7"</f>
        <v>00008B8AB7</v>
      </c>
      <c r="C1773" s="3">
        <v>42031</v>
      </c>
      <c r="D1773" s="3">
        <v>44733</v>
      </c>
    </row>
    <row r="1774" spans="1:4" s="1" customFormat="1" ht="12.75" customHeight="1" x14ac:dyDescent="0.2">
      <c r="A1774" s="4" t="s">
        <v>1649</v>
      </c>
      <c r="B1774" s="4" t="str">
        <f>"0000F8E9BC"</f>
        <v>0000F8E9BC</v>
      </c>
      <c r="C1774" s="5">
        <v>38370</v>
      </c>
      <c r="D1774" s="5">
        <v>38740</v>
      </c>
    </row>
    <row r="1775" spans="1:4" s="1" customFormat="1" ht="12.75" customHeight="1" x14ac:dyDescent="0.2">
      <c r="A1775" s="2" t="s">
        <v>1650</v>
      </c>
      <c r="B1775" s="2" t="str">
        <f>"0000FBEF64"</f>
        <v>0000FBEF64</v>
      </c>
      <c r="C1775" s="3">
        <v>37803</v>
      </c>
      <c r="D1775" s="2"/>
    </row>
    <row r="1776" spans="1:4" s="1" customFormat="1" ht="12.75" customHeight="1" x14ac:dyDescent="0.2">
      <c r="A1776" s="4" t="s">
        <v>1651</v>
      </c>
      <c r="B1776" s="4" t="str">
        <f>"00080D8FD4"</f>
        <v>00080D8FD4</v>
      </c>
      <c r="C1776" s="5">
        <v>44733</v>
      </c>
      <c r="D1776" s="4"/>
    </row>
    <row r="1777" spans="1:4" s="1" customFormat="1" ht="12.75" customHeight="1" x14ac:dyDescent="0.2">
      <c r="A1777" s="2" t="s">
        <v>1652</v>
      </c>
      <c r="B1777" s="2" t="str">
        <f>"0001185D07"</f>
        <v>0001185D07</v>
      </c>
      <c r="C1777" s="3">
        <v>37803</v>
      </c>
      <c r="D1777" s="2"/>
    </row>
    <row r="1778" spans="1:4" s="1" customFormat="1" ht="12.75" customHeight="1" x14ac:dyDescent="0.2">
      <c r="A1778" s="4" t="s">
        <v>1653</v>
      </c>
      <c r="B1778" s="4" t="str">
        <f>"00003AEF58"</f>
        <v>00003AEF58</v>
      </c>
      <c r="C1778" s="5">
        <v>39468</v>
      </c>
      <c r="D1778" s="5">
        <v>40189</v>
      </c>
    </row>
    <row r="1779" spans="1:4" s="1" customFormat="1" ht="12.75" customHeight="1" x14ac:dyDescent="0.2">
      <c r="A1779" s="2" t="s">
        <v>1654</v>
      </c>
      <c r="B1779" s="2" t="str">
        <f>"0000FBF9CE"</f>
        <v>0000FBF9CE</v>
      </c>
      <c r="C1779" s="3">
        <v>37943</v>
      </c>
      <c r="D1779" s="3">
        <v>39496</v>
      </c>
    </row>
    <row r="1780" spans="1:4" s="1" customFormat="1" ht="12.75" customHeight="1" x14ac:dyDescent="0.2">
      <c r="A1780" s="4" t="s">
        <v>1655</v>
      </c>
      <c r="B1780" s="4" t="str">
        <f>"0001186D1C"</f>
        <v>0001186D1C</v>
      </c>
      <c r="C1780" s="5">
        <v>40784</v>
      </c>
      <c r="D1780" s="5">
        <v>42689</v>
      </c>
    </row>
    <row r="1781" spans="1:4" s="1" customFormat="1" ht="12.75" customHeight="1" x14ac:dyDescent="0.2">
      <c r="A1781" s="2" t="s">
        <v>1656</v>
      </c>
      <c r="B1781" s="2" t="str">
        <f>"0000FBF9F1"</f>
        <v>0000FBF9F1</v>
      </c>
      <c r="C1781" s="3">
        <v>37803</v>
      </c>
      <c r="D1781" s="3">
        <v>44271</v>
      </c>
    </row>
    <row r="1782" spans="1:4" s="1" customFormat="1" ht="12.75" customHeight="1" x14ac:dyDescent="0.2">
      <c r="A1782" s="4" t="s">
        <v>1657</v>
      </c>
      <c r="B1782" s="4" t="str">
        <f>"0000FBEE34"</f>
        <v>0000FBEE34</v>
      </c>
      <c r="C1782" s="5">
        <v>37803</v>
      </c>
      <c r="D1782" s="5">
        <v>37929</v>
      </c>
    </row>
    <row r="1783" spans="1:4" s="1" customFormat="1" ht="12.75" customHeight="1" x14ac:dyDescent="0.2">
      <c r="A1783" s="2" t="s">
        <v>1658</v>
      </c>
      <c r="B1783" s="2" t="str">
        <f>"0006934BAD"</f>
        <v>0006934BAD</v>
      </c>
      <c r="C1783" s="3">
        <v>43585</v>
      </c>
      <c r="D1783" s="2"/>
    </row>
    <row r="1784" spans="1:4" s="1" customFormat="1" ht="12.75" customHeight="1" x14ac:dyDescent="0.2">
      <c r="A1784" s="4" t="s">
        <v>1659</v>
      </c>
      <c r="B1784" s="4" t="str">
        <f>"000687E9D7"</f>
        <v>000687E9D7</v>
      </c>
      <c r="C1784" s="5">
        <v>42395</v>
      </c>
      <c r="D1784" s="5">
        <v>44397</v>
      </c>
    </row>
    <row r="1785" spans="1:4" s="1" customFormat="1" ht="12.75" customHeight="1" x14ac:dyDescent="0.2">
      <c r="A1785" s="2" t="s">
        <v>1660</v>
      </c>
      <c r="B1785" s="2" t="str">
        <f>"0001186787"</f>
        <v>0001186787</v>
      </c>
      <c r="C1785" s="3">
        <v>37803</v>
      </c>
      <c r="D1785" s="3">
        <v>37811</v>
      </c>
    </row>
    <row r="1786" spans="1:4" s="1" customFormat="1" ht="12.75" customHeight="1" x14ac:dyDescent="0.2">
      <c r="A1786" s="4" t="s">
        <v>1661</v>
      </c>
      <c r="B1786" s="4" t="str">
        <f>"0001186787"</f>
        <v>0001186787</v>
      </c>
      <c r="C1786" s="5">
        <v>37812</v>
      </c>
      <c r="D1786" s="4"/>
    </row>
    <row r="1787" spans="1:4" s="1" customFormat="1" ht="12.75" customHeight="1" x14ac:dyDescent="0.2">
      <c r="A1787" s="2" t="s">
        <v>1662</v>
      </c>
      <c r="B1787" s="2" t="str">
        <f>"0000FBFC3D"</f>
        <v>0000FBFC3D</v>
      </c>
      <c r="C1787" s="3">
        <v>41703</v>
      </c>
      <c r="D1787" s="2"/>
    </row>
    <row r="1788" spans="1:4" s="1" customFormat="1" ht="12.75" customHeight="1" x14ac:dyDescent="0.2">
      <c r="A1788" s="4" t="s">
        <v>1663</v>
      </c>
      <c r="B1788" s="4" t="str">
        <f>"0001185999"</f>
        <v>0001185999</v>
      </c>
      <c r="C1788" s="5">
        <v>37824</v>
      </c>
      <c r="D1788" s="4"/>
    </row>
    <row r="1789" spans="1:4" s="1" customFormat="1" ht="12.75" customHeight="1" x14ac:dyDescent="0.2">
      <c r="A1789" s="2" t="s">
        <v>1664</v>
      </c>
      <c r="B1789" s="2" t="str">
        <f>"0006936A69"</f>
        <v>0006936A69</v>
      </c>
      <c r="C1789" s="3">
        <v>39118</v>
      </c>
      <c r="D1789" s="3">
        <v>39510</v>
      </c>
    </row>
    <row r="1790" spans="1:4" s="1" customFormat="1" ht="12.75" customHeight="1" x14ac:dyDescent="0.2">
      <c r="A1790" s="4" t="s">
        <v>1665</v>
      </c>
      <c r="B1790" s="4" t="str">
        <f>"000687E53A"</f>
        <v>000687E53A</v>
      </c>
      <c r="C1790" s="5">
        <v>40932</v>
      </c>
      <c r="D1790" s="5">
        <v>42591</v>
      </c>
    </row>
    <row r="1791" spans="1:4" s="1" customFormat="1" ht="12.75" customHeight="1" x14ac:dyDescent="0.2">
      <c r="A1791" s="2" t="s">
        <v>1665</v>
      </c>
      <c r="B1791" s="2" t="str">
        <f>"0000FBF7CD"</f>
        <v>0000FBF7CD</v>
      </c>
      <c r="C1791" s="3">
        <v>37803</v>
      </c>
      <c r="D1791" s="3">
        <v>37803</v>
      </c>
    </row>
    <row r="1792" spans="1:4" s="1" customFormat="1" ht="12.75" customHeight="1" x14ac:dyDescent="0.2">
      <c r="A1792" s="4" t="s">
        <v>1666</v>
      </c>
      <c r="B1792" s="4" t="str">
        <f>"0000FBFAC2"</f>
        <v>0000FBFAC2</v>
      </c>
      <c r="C1792" s="5">
        <v>42773</v>
      </c>
      <c r="D1792" s="5">
        <v>44803</v>
      </c>
    </row>
    <row r="1793" spans="1:4" s="1" customFormat="1" ht="12.75" customHeight="1" x14ac:dyDescent="0.2">
      <c r="A1793" s="2" t="s">
        <v>1667</v>
      </c>
      <c r="B1793" s="2" t="str">
        <f>"0006882BE6"</f>
        <v>0006882BE6</v>
      </c>
      <c r="C1793" s="3">
        <v>40413</v>
      </c>
      <c r="D1793" s="3">
        <v>43214</v>
      </c>
    </row>
    <row r="1794" spans="1:4" s="1" customFormat="1" ht="12.75" customHeight="1" x14ac:dyDescent="0.2">
      <c r="A1794" s="4" t="s">
        <v>1668</v>
      </c>
      <c r="B1794" s="4" t="str">
        <f>"000118631E"</f>
        <v>000118631E</v>
      </c>
      <c r="C1794" s="5">
        <v>43522</v>
      </c>
      <c r="D1794" s="4"/>
    </row>
    <row r="1795" spans="1:4" s="1" customFormat="1" ht="12.75" customHeight="1" x14ac:dyDescent="0.2">
      <c r="A1795" s="2" t="s">
        <v>1669</v>
      </c>
      <c r="B1795" s="2" t="str">
        <f>"0000F8F722"</f>
        <v>0000F8F722</v>
      </c>
      <c r="C1795" s="3">
        <v>37803</v>
      </c>
      <c r="D1795" s="2"/>
    </row>
    <row r="1796" spans="1:4" s="1" customFormat="1" ht="12.75" customHeight="1" x14ac:dyDescent="0.2">
      <c r="A1796" s="4" t="s">
        <v>1670</v>
      </c>
      <c r="B1796" s="4" t="str">
        <f>"0000F8F2A2"</f>
        <v>0000F8F2A2</v>
      </c>
      <c r="C1796" s="5">
        <v>38104</v>
      </c>
      <c r="D1796" s="5">
        <v>38140</v>
      </c>
    </row>
    <row r="1797" spans="1:4" s="1" customFormat="1" ht="12.75" customHeight="1" x14ac:dyDescent="0.2">
      <c r="A1797" s="2" t="s">
        <v>1671</v>
      </c>
      <c r="B1797" s="2" t="str">
        <f>"0001186064"</f>
        <v>0001186064</v>
      </c>
      <c r="C1797" s="3">
        <v>38517</v>
      </c>
      <c r="D1797" s="3">
        <v>38601</v>
      </c>
    </row>
    <row r="1798" spans="1:4" s="1" customFormat="1" ht="12.75" customHeight="1" x14ac:dyDescent="0.2">
      <c r="A1798" s="4" t="s">
        <v>1672</v>
      </c>
      <c r="B1798" s="4" t="str">
        <f>"0006881C04"</f>
        <v>0006881C04</v>
      </c>
      <c r="C1798" s="5">
        <v>44656</v>
      </c>
      <c r="D1798" s="4"/>
    </row>
    <row r="1799" spans="1:4" s="1" customFormat="1" ht="12.75" customHeight="1" x14ac:dyDescent="0.2">
      <c r="A1799" s="2" t="s">
        <v>1673</v>
      </c>
      <c r="B1799" s="2" t="str">
        <f>"0000FB6EBD"</f>
        <v>0000FB6EBD</v>
      </c>
      <c r="C1799" s="3">
        <v>38726</v>
      </c>
      <c r="D1799" s="3">
        <v>39552</v>
      </c>
    </row>
    <row r="1800" spans="1:4" s="1" customFormat="1" ht="12.75" customHeight="1" x14ac:dyDescent="0.2">
      <c r="A1800" s="4" t="s">
        <v>1674</v>
      </c>
      <c r="B1800" s="4" t="str">
        <f>"0000F8F24E"</f>
        <v>0000F8F24E</v>
      </c>
      <c r="C1800" s="5">
        <v>42381</v>
      </c>
      <c r="D1800" s="4"/>
    </row>
    <row r="1801" spans="1:4" s="1" customFormat="1" ht="12.75" customHeight="1" x14ac:dyDescent="0.2">
      <c r="A1801" s="2" t="s">
        <v>1675</v>
      </c>
      <c r="B1801" s="2" t="str">
        <f>"0001185B8B"</f>
        <v>0001185B8B</v>
      </c>
      <c r="C1801" s="3">
        <v>38831</v>
      </c>
      <c r="D1801" s="3">
        <v>39734</v>
      </c>
    </row>
    <row r="1802" spans="1:4" s="1" customFormat="1" ht="12.75" customHeight="1" x14ac:dyDescent="0.2">
      <c r="A1802" s="4" t="s">
        <v>1676</v>
      </c>
      <c r="B1802" s="4" t="str">
        <f>"0000FBE9F7"</f>
        <v>0000FBE9F7</v>
      </c>
      <c r="C1802" s="5">
        <v>42010</v>
      </c>
      <c r="D1802" s="4"/>
    </row>
    <row r="1803" spans="1:4" s="1" customFormat="1" ht="12.75" customHeight="1" x14ac:dyDescent="0.2">
      <c r="A1803" s="2" t="s">
        <v>1677</v>
      </c>
      <c r="B1803" s="2" t="str">
        <f>"0000F8FDC1"</f>
        <v>0000F8FDC1</v>
      </c>
      <c r="C1803" s="3">
        <v>42444</v>
      </c>
      <c r="D1803" s="3">
        <v>44390</v>
      </c>
    </row>
    <row r="1804" spans="1:4" s="1" customFormat="1" ht="12.75" customHeight="1" x14ac:dyDescent="0.2">
      <c r="A1804" s="4" t="s">
        <v>1678</v>
      </c>
      <c r="B1804" s="4" t="str">
        <f>"0000F8FB1D"</f>
        <v>0000F8FB1D</v>
      </c>
      <c r="C1804" s="5">
        <v>37803</v>
      </c>
      <c r="D1804" s="5">
        <v>38265</v>
      </c>
    </row>
    <row r="1805" spans="1:4" s="1" customFormat="1" ht="12.75" customHeight="1" x14ac:dyDescent="0.2">
      <c r="A1805" s="2" t="s">
        <v>1679</v>
      </c>
      <c r="B1805" s="2" t="str">
        <f>"00011867C6"</f>
        <v>00011867C6</v>
      </c>
      <c r="C1805" s="3">
        <v>37949</v>
      </c>
      <c r="D1805" s="3">
        <v>38747</v>
      </c>
    </row>
    <row r="1806" spans="1:4" s="1" customFormat="1" ht="12.75" customHeight="1" x14ac:dyDescent="0.2">
      <c r="A1806" s="4" t="s">
        <v>1680</v>
      </c>
      <c r="B1806" s="4" t="str">
        <f>"00011865C0"</f>
        <v>00011865C0</v>
      </c>
      <c r="C1806" s="5">
        <v>44236</v>
      </c>
      <c r="D1806" s="4"/>
    </row>
    <row r="1807" spans="1:4" s="1" customFormat="1" ht="12.75" customHeight="1" x14ac:dyDescent="0.2">
      <c r="A1807" s="2" t="s">
        <v>1681</v>
      </c>
      <c r="B1807" s="2" t="str">
        <f>"0006882075"</f>
        <v>0006882075</v>
      </c>
      <c r="C1807" s="3">
        <v>39980</v>
      </c>
      <c r="D1807" s="2"/>
    </row>
    <row r="1808" spans="1:4" s="1" customFormat="1" ht="12.75" customHeight="1" x14ac:dyDescent="0.2">
      <c r="A1808" s="4" t="s">
        <v>1682</v>
      </c>
      <c r="B1808" s="4" t="str">
        <f>"000687E021"</f>
        <v>000687E021</v>
      </c>
      <c r="C1808" s="5">
        <v>40567</v>
      </c>
      <c r="D1808" s="4"/>
    </row>
    <row r="1809" spans="1:4" s="1" customFormat="1" ht="12.75" customHeight="1" x14ac:dyDescent="0.2">
      <c r="A1809" s="2" t="s">
        <v>1683</v>
      </c>
      <c r="B1809" s="2" t="str">
        <f>"000066D7E8"</f>
        <v>000066D7E8</v>
      </c>
      <c r="C1809" s="3">
        <v>39399</v>
      </c>
      <c r="D1809" s="2"/>
    </row>
    <row r="1810" spans="1:4" s="1" customFormat="1" ht="12.75" customHeight="1" x14ac:dyDescent="0.2">
      <c r="A1810" s="4" t="s">
        <v>1683</v>
      </c>
      <c r="B1810" s="4" t="str">
        <f>"0000F8FD77"</f>
        <v>0000F8FD77</v>
      </c>
      <c r="C1810" s="5">
        <v>37803</v>
      </c>
      <c r="D1810" s="5">
        <v>39398</v>
      </c>
    </row>
    <row r="1811" spans="1:4" s="1" customFormat="1" ht="12.75" customHeight="1" x14ac:dyDescent="0.2">
      <c r="A1811" s="2" t="s">
        <v>1684</v>
      </c>
      <c r="B1811" s="2" t="str">
        <f>"0000FBF80C"</f>
        <v>0000FBF80C</v>
      </c>
      <c r="C1811" s="3">
        <v>37803</v>
      </c>
      <c r="D1811" s="2"/>
    </row>
    <row r="1812" spans="1:4" s="1" customFormat="1" ht="12.75" customHeight="1" x14ac:dyDescent="0.2">
      <c r="A1812" s="4" t="s">
        <v>1685</v>
      </c>
      <c r="B1812" s="4" t="str">
        <f>"0000FBF637"</f>
        <v>0000FBF637</v>
      </c>
      <c r="C1812" s="5">
        <v>40812</v>
      </c>
      <c r="D1812" s="4"/>
    </row>
    <row r="1813" spans="1:4" s="1" customFormat="1" ht="12.75" customHeight="1" x14ac:dyDescent="0.2">
      <c r="A1813" s="2" t="s">
        <v>1686</v>
      </c>
      <c r="B1813" s="2" t="str">
        <f>"0000F8FF53"</f>
        <v>0000F8FF53</v>
      </c>
      <c r="C1813" s="3">
        <v>37803</v>
      </c>
      <c r="D1813" s="3">
        <v>43025</v>
      </c>
    </row>
    <row r="1814" spans="1:4" s="1" customFormat="1" ht="12.75" customHeight="1" x14ac:dyDescent="0.2">
      <c r="A1814" s="4" t="s">
        <v>1687</v>
      </c>
      <c r="B1814" s="4" t="str">
        <f>"00019690CB"</f>
        <v>00019690CB</v>
      </c>
      <c r="C1814" s="5">
        <v>37803</v>
      </c>
      <c r="D1814" s="4"/>
    </row>
    <row r="1815" spans="1:4" s="1" customFormat="1" ht="12.75" customHeight="1" x14ac:dyDescent="0.2">
      <c r="A1815" s="2" t="s">
        <v>1688</v>
      </c>
      <c r="B1815" s="2" t="str">
        <f>"00009B2A36"</f>
        <v>00009B2A36</v>
      </c>
      <c r="C1815" s="3">
        <v>39371</v>
      </c>
      <c r="D1815" s="3">
        <v>44943</v>
      </c>
    </row>
    <row r="1816" spans="1:4" s="1" customFormat="1" ht="12.75" customHeight="1" x14ac:dyDescent="0.2">
      <c r="A1816" s="4" t="s">
        <v>1688</v>
      </c>
      <c r="B1816" s="4" t="str">
        <f>"00009B2A36"</f>
        <v>00009B2A36</v>
      </c>
      <c r="C1816" s="5">
        <v>39371</v>
      </c>
      <c r="D1816" s="5">
        <v>44943</v>
      </c>
    </row>
    <row r="1817" spans="1:4" s="1" customFormat="1" ht="12.75" customHeight="1" x14ac:dyDescent="0.2">
      <c r="A1817" s="2" t="s">
        <v>1688</v>
      </c>
      <c r="B1817" s="2" t="str">
        <f>"0000F8F4CF"</f>
        <v>0000F8F4CF</v>
      </c>
      <c r="C1817" s="3">
        <v>37803</v>
      </c>
      <c r="D1817" s="3">
        <v>39370</v>
      </c>
    </row>
    <row r="1818" spans="1:4" s="1" customFormat="1" ht="12.75" customHeight="1" x14ac:dyDescent="0.2">
      <c r="A1818" s="4" t="s">
        <v>1689</v>
      </c>
      <c r="B1818" s="4" t="str">
        <f>"000041AEA4"</f>
        <v>000041AEA4</v>
      </c>
      <c r="C1818" s="5">
        <v>39049</v>
      </c>
      <c r="D1818" s="5">
        <v>44698</v>
      </c>
    </row>
    <row r="1819" spans="1:4" s="1" customFormat="1" ht="12.75" customHeight="1" x14ac:dyDescent="0.2">
      <c r="A1819" s="2" t="s">
        <v>1689</v>
      </c>
      <c r="B1819" s="2" t="str">
        <f>"0000F8F815"</f>
        <v>0000F8F815</v>
      </c>
      <c r="C1819" s="3">
        <v>37803</v>
      </c>
      <c r="D1819" s="3">
        <v>39048</v>
      </c>
    </row>
    <row r="1820" spans="1:4" s="1" customFormat="1" ht="12.75" customHeight="1" x14ac:dyDescent="0.2">
      <c r="A1820" s="4" t="s">
        <v>1690</v>
      </c>
      <c r="B1820" s="4" t="str">
        <f>"0000F8F4DD"</f>
        <v>0000F8F4DD</v>
      </c>
      <c r="C1820" s="5">
        <v>37803</v>
      </c>
      <c r="D1820" s="4"/>
    </row>
    <row r="1821" spans="1:4" s="1" customFormat="1" ht="12.75" customHeight="1" x14ac:dyDescent="0.2">
      <c r="A1821" s="2" t="s">
        <v>1691</v>
      </c>
      <c r="B1821" s="2" t="str">
        <f>"0001969B6A"</f>
        <v>0001969B6A</v>
      </c>
      <c r="C1821" s="3">
        <v>38831</v>
      </c>
      <c r="D1821" s="3">
        <v>40595</v>
      </c>
    </row>
    <row r="1822" spans="1:4" s="1" customFormat="1" ht="12.75" customHeight="1" x14ac:dyDescent="0.2">
      <c r="A1822" s="4" t="s">
        <v>1692</v>
      </c>
      <c r="B1822" s="4" t="str">
        <f>"0001A92A59"</f>
        <v>0001A92A59</v>
      </c>
      <c r="C1822" s="5">
        <v>37803</v>
      </c>
      <c r="D1822" s="5">
        <v>39405</v>
      </c>
    </row>
    <row r="1823" spans="1:4" s="1" customFormat="1" ht="12.75" customHeight="1" x14ac:dyDescent="0.2">
      <c r="A1823" s="2" t="s">
        <v>1692</v>
      </c>
      <c r="B1823" s="2" t="str">
        <f>"00009A231B"</f>
        <v>00009A231B</v>
      </c>
      <c r="C1823" s="3">
        <v>39406</v>
      </c>
      <c r="D1823" s="2"/>
    </row>
    <row r="1824" spans="1:4" s="1" customFormat="1" ht="12.75" customHeight="1" x14ac:dyDescent="0.2">
      <c r="A1824" s="4" t="s">
        <v>1693</v>
      </c>
      <c r="B1824" s="4" t="str">
        <f>"0000F8F644"</f>
        <v>0000F8F644</v>
      </c>
      <c r="C1824" s="5">
        <v>37803</v>
      </c>
      <c r="D1824" s="4"/>
    </row>
    <row r="1825" spans="1:4" s="1" customFormat="1" ht="12.75" customHeight="1" x14ac:dyDescent="0.2">
      <c r="A1825" s="2" t="s">
        <v>1694</v>
      </c>
      <c r="B1825" s="2" t="str">
        <f>"0000FBF331"</f>
        <v>0000FBF331</v>
      </c>
      <c r="C1825" s="3">
        <v>38279</v>
      </c>
      <c r="D1825" s="2"/>
    </row>
    <row r="1826" spans="1:4" s="1" customFormat="1" ht="12.75" customHeight="1" x14ac:dyDescent="0.2">
      <c r="A1826" s="4" t="s">
        <v>1695</v>
      </c>
      <c r="B1826" s="4" t="str">
        <f>"0001969B6A"</f>
        <v>0001969B6A</v>
      </c>
      <c r="C1826" s="5">
        <v>42829</v>
      </c>
      <c r="D1826" s="4"/>
    </row>
    <row r="1827" spans="1:4" s="1" customFormat="1" ht="12.75" customHeight="1" x14ac:dyDescent="0.2">
      <c r="A1827" s="2" t="s">
        <v>1696</v>
      </c>
      <c r="B1827" s="2" t="str">
        <f>"000687E33B"</f>
        <v>000687E33B</v>
      </c>
      <c r="C1827" s="3">
        <v>41276</v>
      </c>
      <c r="D1827" s="2"/>
    </row>
    <row r="1828" spans="1:4" s="1" customFormat="1" ht="12.75" customHeight="1" x14ac:dyDescent="0.2">
      <c r="A1828" s="4" t="s">
        <v>1697</v>
      </c>
      <c r="B1828" s="4" t="str">
        <f>"0000FBEFE5"</f>
        <v>0000FBEFE5</v>
      </c>
      <c r="C1828" s="5">
        <v>38363</v>
      </c>
      <c r="D1828" s="5">
        <v>40602</v>
      </c>
    </row>
    <row r="1829" spans="1:4" s="1" customFormat="1" ht="12.75" customHeight="1" x14ac:dyDescent="0.2">
      <c r="A1829" s="2" t="s">
        <v>1698</v>
      </c>
      <c r="B1829" s="2" t="str">
        <f>"0000F8FEFD"</f>
        <v>0000F8FEFD</v>
      </c>
      <c r="C1829" s="3">
        <v>37803</v>
      </c>
      <c r="D1829" s="2"/>
    </row>
    <row r="1830" spans="1:4" s="1" customFormat="1" ht="12.75" customHeight="1" x14ac:dyDescent="0.2">
      <c r="A1830" s="4" t="s">
        <v>1699</v>
      </c>
      <c r="B1830" s="4" t="str">
        <f>"0000FBEBF5"</f>
        <v>0000FBEBF5</v>
      </c>
      <c r="C1830" s="5">
        <v>38209</v>
      </c>
      <c r="D1830" s="4"/>
    </row>
    <row r="1831" spans="1:4" s="1" customFormat="1" ht="12.75" customHeight="1" x14ac:dyDescent="0.2">
      <c r="A1831" s="2" t="s">
        <v>1700</v>
      </c>
      <c r="B1831" s="2" t="str">
        <f>"0000F8EAED"</f>
        <v>0000F8EAED</v>
      </c>
      <c r="C1831" s="3">
        <v>37803</v>
      </c>
      <c r="D1831" s="3">
        <v>39370</v>
      </c>
    </row>
    <row r="1832" spans="1:4" s="1" customFormat="1" ht="12.75" customHeight="1" x14ac:dyDescent="0.2">
      <c r="A1832" s="4" t="s">
        <v>1700</v>
      </c>
      <c r="B1832" s="4" t="str">
        <f>"0000C2FAE1"</f>
        <v>0000C2FAE1</v>
      </c>
      <c r="C1832" s="5">
        <v>39371</v>
      </c>
      <c r="D1832" s="5">
        <v>41010</v>
      </c>
    </row>
    <row r="1833" spans="1:4" s="1" customFormat="1" ht="12.75" customHeight="1" x14ac:dyDescent="0.2">
      <c r="A1833" s="2" t="s">
        <v>1701</v>
      </c>
      <c r="B1833" s="2" t="str">
        <f>"00068836C8"</f>
        <v>00068836C8</v>
      </c>
      <c r="C1833" s="3">
        <v>42815</v>
      </c>
      <c r="D1833" s="2"/>
    </row>
    <row r="1834" spans="1:4" s="1" customFormat="1" ht="12.75" customHeight="1" x14ac:dyDescent="0.2">
      <c r="A1834" s="4" t="s">
        <v>1702</v>
      </c>
      <c r="B1834" s="4" t="str">
        <f>"00068814E5"</f>
        <v>00068814E5</v>
      </c>
      <c r="C1834" s="5">
        <v>41758</v>
      </c>
      <c r="D1834" s="4"/>
    </row>
    <row r="1835" spans="1:4" s="1" customFormat="1" ht="12.75" customHeight="1" x14ac:dyDescent="0.2">
      <c r="A1835" s="2" t="s">
        <v>1703</v>
      </c>
      <c r="B1835" s="2" t="str">
        <f>"0000FB64D6"</f>
        <v>0000FB64D6</v>
      </c>
      <c r="C1835" s="3">
        <v>41261</v>
      </c>
      <c r="D1835" s="2"/>
    </row>
    <row r="1836" spans="1:4" s="1" customFormat="1" ht="12.75" customHeight="1" x14ac:dyDescent="0.2">
      <c r="A1836" s="4" t="s">
        <v>1704</v>
      </c>
      <c r="B1836" s="4" t="str">
        <f>"0000FBF2AE"</f>
        <v>0000FBF2AE</v>
      </c>
      <c r="C1836" s="5">
        <v>38328</v>
      </c>
      <c r="D1836" s="5">
        <v>38377</v>
      </c>
    </row>
    <row r="1837" spans="1:4" s="1" customFormat="1" ht="12.75" customHeight="1" x14ac:dyDescent="0.2">
      <c r="A1837" s="2" t="s">
        <v>1705</v>
      </c>
      <c r="B1837" s="2" t="str">
        <f>"00011862A0"</f>
        <v>00011862A0</v>
      </c>
      <c r="C1837" s="3">
        <v>37803</v>
      </c>
      <c r="D1837" s="2"/>
    </row>
    <row r="1838" spans="1:4" s="1" customFormat="1" ht="12.75" customHeight="1" x14ac:dyDescent="0.2">
      <c r="A1838" s="4" t="s">
        <v>1706</v>
      </c>
      <c r="B1838" s="4" t="str">
        <f>"0000FBE87F"</f>
        <v>0000FBE87F</v>
      </c>
      <c r="C1838" s="5">
        <v>37908</v>
      </c>
      <c r="D1838" s="5">
        <v>38880</v>
      </c>
    </row>
    <row r="1839" spans="1:4" s="1" customFormat="1" ht="12.75" customHeight="1" x14ac:dyDescent="0.2">
      <c r="A1839" s="2" t="s">
        <v>1707</v>
      </c>
      <c r="B1839" s="2" t="str">
        <f>"0000FBEAA5"</f>
        <v>0000FBEAA5</v>
      </c>
      <c r="C1839" s="3">
        <v>37803</v>
      </c>
      <c r="D1839" s="2"/>
    </row>
    <row r="1840" spans="1:4" s="1" customFormat="1" ht="12.75" customHeight="1" x14ac:dyDescent="0.2">
      <c r="A1840" s="4" t="s">
        <v>1708</v>
      </c>
      <c r="B1840" s="4" t="str">
        <f>"000031B803"</f>
        <v>000031B803</v>
      </c>
      <c r="C1840" s="5">
        <v>39510</v>
      </c>
      <c r="D1840" s="4"/>
    </row>
    <row r="1841" spans="1:4" s="1" customFormat="1" ht="12.75" customHeight="1" x14ac:dyDescent="0.2">
      <c r="A1841" s="2" t="s">
        <v>1709</v>
      </c>
      <c r="B1841" s="2" t="str">
        <f>"000687FEDB"</f>
        <v>000687FEDB</v>
      </c>
      <c r="C1841" s="3">
        <v>43053</v>
      </c>
      <c r="D1841" s="2"/>
    </row>
    <row r="1842" spans="1:4" s="1" customFormat="1" ht="12.75" customHeight="1" x14ac:dyDescent="0.2">
      <c r="A1842" s="4" t="s">
        <v>1710</v>
      </c>
      <c r="B1842" s="4" t="str">
        <f>"0000FBEBBA"</f>
        <v>0000FBEBBA</v>
      </c>
      <c r="C1842" s="5">
        <v>38076</v>
      </c>
      <c r="D1842" s="4"/>
    </row>
    <row r="1843" spans="1:4" s="1" customFormat="1" ht="12.75" customHeight="1" x14ac:dyDescent="0.2">
      <c r="A1843" s="2" t="s">
        <v>1711</v>
      </c>
      <c r="B1843" s="2" t="str">
        <f>"0000562E75"</f>
        <v>0000562E75</v>
      </c>
      <c r="C1843" s="3">
        <v>40911</v>
      </c>
      <c r="D1843" s="3">
        <v>41457</v>
      </c>
    </row>
    <row r="1844" spans="1:4" s="1" customFormat="1" ht="12.75" customHeight="1" x14ac:dyDescent="0.2">
      <c r="A1844" s="4" t="s">
        <v>1712</v>
      </c>
      <c r="B1844" s="4" t="str">
        <f>"0006936238"</f>
        <v>0006936238</v>
      </c>
      <c r="C1844" s="5">
        <v>41457</v>
      </c>
      <c r="D1844" s="4"/>
    </row>
    <row r="1845" spans="1:4" s="1" customFormat="1" ht="12.75" customHeight="1" x14ac:dyDescent="0.2">
      <c r="A1845" s="2" t="s">
        <v>1713</v>
      </c>
      <c r="B1845" s="2" t="str">
        <f>"0001186008"</f>
        <v>0001186008</v>
      </c>
      <c r="C1845" s="3">
        <v>37803</v>
      </c>
      <c r="D1845" s="3">
        <v>43319</v>
      </c>
    </row>
    <row r="1846" spans="1:4" s="1" customFormat="1" ht="12.75" customHeight="1" x14ac:dyDescent="0.2">
      <c r="A1846" s="4" t="s">
        <v>1714</v>
      </c>
      <c r="B1846" s="4" t="str">
        <f>"0000FBFDFD"</f>
        <v>0000FBFDFD</v>
      </c>
      <c r="C1846" s="5">
        <v>40168</v>
      </c>
      <c r="D1846" s="4"/>
    </row>
    <row r="1847" spans="1:4" s="1" customFormat="1" ht="12.75" customHeight="1" x14ac:dyDescent="0.2">
      <c r="A1847" s="2" t="s">
        <v>1715</v>
      </c>
      <c r="B1847" s="2" t="str">
        <f>"0000FBF488"</f>
        <v>0000FBF488</v>
      </c>
      <c r="C1847" s="3">
        <v>37803</v>
      </c>
      <c r="D1847" s="2"/>
    </row>
    <row r="1848" spans="1:4" s="1" customFormat="1" ht="12.75" customHeight="1" x14ac:dyDescent="0.2">
      <c r="A1848" s="4" t="s">
        <v>1716</v>
      </c>
      <c r="B1848" s="4" t="str">
        <f>"0000FBEFCB"</f>
        <v>0000FBEFCB</v>
      </c>
      <c r="C1848" s="5">
        <v>37803</v>
      </c>
      <c r="D1848" s="4"/>
    </row>
    <row r="1849" spans="1:4" s="1" customFormat="1" ht="12.75" customHeight="1" x14ac:dyDescent="0.2">
      <c r="A1849" s="2" t="s">
        <v>1717</v>
      </c>
      <c r="B1849" s="2" t="str">
        <f>"0000FBF0B4"</f>
        <v>0000FBF0B4</v>
      </c>
      <c r="C1849" s="3">
        <v>37803</v>
      </c>
      <c r="D1849" s="2"/>
    </row>
    <row r="1850" spans="1:4" s="1" customFormat="1" ht="12.75" customHeight="1" x14ac:dyDescent="0.2">
      <c r="A1850" s="4" t="s">
        <v>1718</v>
      </c>
      <c r="B1850" s="4" t="str">
        <f>"0000FBEEC8"</f>
        <v>0000FBEEC8</v>
      </c>
      <c r="C1850" s="5">
        <v>37803</v>
      </c>
      <c r="D1850" s="4"/>
    </row>
    <row r="1851" spans="1:4" s="1" customFormat="1" ht="12.75" customHeight="1" x14ac:dyDescent="0.2">
      <c r="A1851" s="2" t="s">
        <v>1719</v>
      </c>
      <c r="B1851" s="2" t="str">
        <f>"00011861EF"</f>
        <v>00011861EF</v>
      </c>
      <c r="C1851" s="3">
        <v>40274</v>
      </c>
      <c r="D1851" s="3">
        <v>40518</v>
      </c>
    </row>
    <row r="1852" spans="1:4" s="1" customFormat="1" ht="12.75" customHeight="1" x14ac:dyDescent="0.2">
      <c r="A1852" s="4" t="s">
        <v>1720</v>
      </c>
      <c r="B1852" s="4" t="str">
        <f>"0000F8F4EF"</f>
        <v>0000F8F4EF</v>
      </c>
      <c r="C1852" s="5">
        <v>40560</v>
      </c>
      <c r="D1852" s="5">
        <v>41023</v>
      </c>
    </row>
    <row r="1853" spans="1:4" s="1" customFormat="1" ht="12.75" customHeight="1" x14ac:dyDescent="0.2">
      <c r="A1853" s="2" t="s">
        <v>1721</v>
      </c>
      <c r="B1853" s="2" t="str">
        <f>"0000559792"</f>
        <v>0000559792</v>
      </c>
      <c r="C1853" s="3">
        <v>40154</v>
      </c>
      <c r="D1853" s="2"/>
    </row>
    <row r="1854" spans="1:4" s="1" customFormat="1" ht="12.75" customHeight="1" x14ac:dyDescent="0.2">
      <c r="A1854" s="4" t="s">
        <v>1722</v>
      </c>
      <c r="B1854" s="4" t="str">
        <f>"00068824D5"</f>
        <v>00068824D5</v>
      </c>
      <c r="C1854" s="5">
        <v>41996</v>
      </c>
      <c r="D1854" s="4"/>
    </row>
    <row r="1855" spans="1:4" s="1" customFormat="1" ht="12.75" customHeight="1" x14ac:dyDescent="0.2">
      <c r="A1855" s="2" t="s">
        <v>1723</v>
      </c>
      <c r="B1855" s="2" t="str">
        <f>"000688151F"</f>
        <v>000688151F</v>
      </c>
      <c r="C1855" s="3">
        <v>41954</v>
      </c>
      <c r="D1855" s="3">
        <v>44663</v>
      </c>
    </row>
    <row r="1856" spans="1:4" s="1" customFormat="1" ht="12.75" customHeight="1" x14ac:dyDescent="0.2">
      <c r="A1856" s="4" t="s">
        <v>1724</v>
      </c>
      <c r="B1856" s="4" t="str">
        <f>"000052F52B"</f>
        <v>000052F52B</v>
      </c>
      <c r="C1856" s="5">
        <v>40196</v>
      </c>
      <c r="D1856" s="4"/>
    </row>
    <row r="1857" spans="1:4" s="1" customFormat="1" ht="12.75" customHeight="1" x14ac:dyDescent="0.2">
      <c r="A1857" s="2" t="s">
        <v>1725</v>
      </c>
      <c r="B1857" s="2" t="str">
        <f>"0000FBFC3C"</f>
        <v>0000FBFC3C</v>
      </c>
      <c r="C1857" s="3">
        <v>37803</v>
      </c>
      <c r="D1857" s="3">
        <v>38531</v>
      </c>
    </row>
    <row r="1858" spans="1:4" s="1" customFormat="1" ht="12.75" customHeight="1" x14ac:dyDescent="0.2">
      <c r="A1858" s="4" t="s">
        <v>1726</v>
      </c>
      <c r="B1858" s="4" t="str">
        <f>"0000F8EFAD"</f>
        <v>0000F8EFAD</v>
      </c>
      <c r="C1858" s="5">
        <v>43676</v>
      </c>
      <c r="D1858" s="4"/>
    </row>
    <row r="1859" spans="1:4" s="1" customFormat="1" ht="12.75" customHeight="1" x14ac:dyDescent="0.2">
      <c r="A1859" s="2" t="s">
        <v>1727</v>
      </c>
      <c r="B1859" s="2" t="str">
        <f>"0000FBEFE5"</f>
        <v>0000FBEFE5</v>
      </c>
      <c r="C1859" s="3">
        <v>37880</v>
      </c>
      <c r="D1859" s="3">
        <v>38342</v>
      </c>
    </row>
    <row r="1860" spans="1:4" s="1" customFormat="1" ht="12.75" customHeight="1" x14ac:dyDescent="0.2">
      <c r="A1860" s="4" t="s">
        <v>1728</v>
      </c>
      <c r="B1860" s="4" t="str">
        <f>"0006873B91"</f>
        <v>0006873B91</v>
      </c>
      <c r="C1860" s="5">
        <v>42031</v>
      </c>
      <c r="D1860" s="4"/>
    </row>
    <row r="1861" spans="1:4" s="1" customFormat="1" ht="12.75" customHeight="1" x14ac:dyDescent="0.2">
      <c r="A1861" s="2" t="s">
        <v>1729</v>
      </c>
      <c r="B1861" s="2" t="str">
        <f>"00069362C8"</f>
        <v>00069362C8</v>
      </c>
      <c r="C1861" s="3">
        <v>41793</v>
      </c>
      <c r="D1861" s="3">
        <v>42654</v>
      </c>
    </row>
    <row r="1862" spans="1:4" s="1" customFormat="1" ht="12.75" customHeight="1" x14ac:dyDescent="0.2">
      <c r="A1862" s="4" t="s">
        <v>1730</v>
      </c>
      <c r="B1862" s="4" t="str">
        <f>"00007297D4"</f>
        <v>00007297D4</v>
      </c>
      <c r="C1862" s="5">
        <v>40833</v>
      </c>
      <c r="D1862" s="5">
        <v>40932</v>
      </c>
    </row>
    <row r="1863" spans="1:4" s="1" customFormat="1" ht="12.75" customHeight="1" x14ac:dyDescent="0.2">
      <c r="A1863" s="2" t="s">
        <v>1731</v>
      </c>
      <c r="B1863" s="2" t="str">
        <f>"0000F8EFA6"</f>
        <v>0000F8EFA6</v>
      </c>
      <c r="C1863" s="3">
        <v>41303</v>
      </c>
      <c r="D1863" s="3">
        <v>43530</v>
      </c>
    </row>
    <row r="1864" spans="1:4" s="1" customFormat="1" ht="12.75" customHeight="1" x14ac:dyDescent="0.2">
      <c r="A1864" s="4" t="s">
        <v>1732</v>
      </c>
      <c r="B1864" s="4" t="str">
        <f>"0000FBEB2B"</f>
        <v>0000FBEB2B</v>
      </c>
      <c r="C1864" s="5">
        <v>38839</v>
      </c>
      <c r="D1864" s="5">
        <v>43683</v>
      </c>
    </row>
    <row r="1865" spans="1:4" s="1" customFormat="1" ht="12.75" customHeight="1" x14ac:dyDescent="0.2">
      <c r="A1865" s="2" t="s">
        <v>1733</v>
      </c>
      <c r="B1865" s="2" t="str">
        <f>"0000FBEBFB"</f>
        <v>0000FBEBFB</v>
      </c>
      <c r="C1865" s="3">
        <v>38104</v>
      </c>
      <c r="D1865" s="3">
        <v>39328</v>
      </c>
    </row>
    <row r="1866" spans="1:4" s="1" customFormat="1" ht="12.75" customHeight="1" x14ac:dyDescent="0.2">
      <c r="A1866" s="4" t="s">
        <v>1734</v>
      </c>
      <c r="B1866" s="4" t="str">
        <f>"00003218DF"</f>
        <v>00003218DF</v>
      </c>
      <c r="C1866" s="5">
        <v>39454</v>
      </c>
      <c r="D1866" s="5">
        <v>43690</v>
      </c>
    </row>
    <row r="1867" spans="1:4" s="1" customFormat="1" ht="12.75" customHeight="1" x14ac:dyDescent="0.2">
      <c r="A1867" s="2" t="s">
        <v>1735</v>
      </c>
      <c r="B1867" s="2" t="str">
        <f>"00003080FB"</f>
        <v>00003080FB</v>
      </c>
      <c r="C1867" s="3">
        <v>43690</v>
      </c>
      <c r="D1867" s="2"/>
    </row>
    <row r="1868" spans="1:4" s="1" customFormat="1" ht="12.75" customHeight="1" x14ac:dyDescent="0.2">
      <c r="A1868" s="4" t="s">
        <v>1736</v>
      </c>
      <c r="B1868" s="4" t="str">
        <f>"0000F8EF28"</f>
        <v>0000F8EF28</v>
      </c>
      <c r="C1868" s="5">
        <v>42031</v>
      </c>
      <c r="D1868" s="5">
        <v>43837</v>
      </c>
    </row>
    <row r="1869" spans="1:4" s="1" customFormat="1" ht="12.75" customHeight="1" x14ac:dyDescent="0.2">
      <c r="A1869" s="2" t="s">
        <v>1737</v>
      </c>
      <c r="B1869" s="2" t="str">
        <f>"0000FBE9DD"</f>
        <v>0000FBE9DD</v>
      </c>
      <c r="C1869" s="3">
        <v>37803</v>
      </c>
      <c r="D1869" s="2"/>
    </row>
    <row r="1870" spans="1:4" s="1" customFormat="1" ht="12.75" customHeight="1" x14ac:dyDescent="0.2">
      <c r="A1870" s="4" t="s">
        <v>1738</v>
      </c>
      <c r="B1870" s="4" t="str">
        <f>"00011868DB"</f>
        <v>00011868DB</v>
      </c>
      <c r="C1870" s="5">
        <v>37803</v>
      </c>
      <c r="D1870" s="4"/>
    </row>
    <row r="1871" spans="1:4" s="1" customFormat="1" ht="12.75" customHeight="1" x14ac:dyDescent="0.2">
      <c r="A1871" s="2" t="s">
        <v>1739</v>
      </c>
      <c r="B1871" s="2" t="str">
        <f>"0000FBFAAE"</f>
        <v>0000FBFAAE</v>
      </c>
      <c r="C1871" s="3">
        <v>37803</v>
      </c>
      <c r="D1871" s="3">
        <v>38825</v>
      </c>
    </row>
    <row r="1872" spans="1:4" s="1" customFormat="1" ht="12.75" customHeight="1" x14ac:dyDescent="0.2">
      <c r="A1872" s="4" t="s">
        <v>1740</v>
      </c>
      <c r="B1872" s="4" t="str">
        <f>"0000FBFCA4"</f>
        <v>0000FBFCA4</v>
      </c>
      <c r="C1872" s="5">
        <v>37943</v>
      </c>
      <c r="D1872" s="5">
        <v>44733</v>
      </c>
    </row>
    <row r="1873" spans="1:4" s="1" customFormat="1" ht="12.75" customHeight="1" x14ac:dyDescent="0.2">
      <c r="A1873" s="2" t="s">
        <v>1741</v>
      </c>
      <c r="B1873" s="2" t="str">
        <f>"0000FBFAF6"</f>
        <v>0000FBFAF6</v>
      </c>
      <c r="C1873" s="3">
        <v>37803</v>
      </c>
      <c r="D1873" s="2"/>
    </row>
    <row r="1874" spans="1:4" s="1" customFormat="1" ht="12.75" customHeight="1" x14ac:dyDescent="0.2">
      <c r="A1874" s="4" t="s">
        <v>1742</v>
      </c>
      <c r="B1874" s="4" t="str">
        <f>"0000FBF792"</f>
        <v>0000FBF792</v>
      </c>
      <c r="C1874" s="5">
        <v>37803</v>
      </c>
      <c r="D1874" s="4"/>
    </row>
    <row r="1875" spans="1:4" s="1" customFormat="1" ht="12.75" customHeight="1" x14ac:dyDescent="0.2">
      <c r="A1875" s="2" t="s">
        <v>1743</v>
      </c>
      <c r="B1875" s="2" t="str">
        <f>"0000F8F0AF"</f>
        <v>0000F8F0AF</v>
      </c>
      <c r="C1875" s="3">
        <v>43942</v>
      </c>
      <c r="D1875" s="3">
        <v>43970</v>
      </c>
    </row>
    <row r="1876" spans="1:4" s="1" customFormat="1" ht="12.75" customHeight="1" x14ac:dyDescent="0.2">
      <c r="A1876" s="4" t="s">
        <v>1744</v>
      </c>
      <c r="B1876" s="4" t="str">
        <f>"0001186820"</f>
        <v>0001186820</v>
      </c>
      <c r="C1876" s="5">
        <v>37803</v>
      </c>
      <c r="D1876" s="5">
        <v>42626</v>
      </c>
    </row>
    <row r="1877" spans="1:4" s="1" customFormat="1" ht="12.75" customHeight="1" x14ac:dyDescent="0.2">
      <c r="A1877" s="2" t="s">
        <v>1745</v>
      </c>
      <c r="B1877" s="2" t="str">
        <f>"0000787106"</f>
        <v>0000787106</v>
      </c>
      <c r="C1877" s="3">
        <v>44075</v>
      </c>
      <c r="D1877" s="2"/>
    </row>
    <row r="1878" spans="1:4" s="1" customFormat="1" ht="12.75" customHeight="1" x14ac:dyDescent="0.2">
      <c r="A1878" s="4" t="s">
        <v>1746</v>
      </c>
      <c r="B1878" s="4" t="str">
        <f>"00068815B7"</f>
        <v>00068815B7</v>
      </c>
      <c r="C1878" s="5">
        <v>43130</v>
      </c>
      <c r="D1878" s="4"/>
    </row>
    <row r="1879" spans="1:4" s="1" customFormat="1" ht="12.75" customHeight="1" x14ac:dyDescent="0.2">
      <c r="A1879" s="2" t="s">
        <v>1747</v>
      </c>
      <c r="B1879" s="2" t="str">
        <f>"0000FBF819"</f>
        <v>0000FBF819</v>
      </c>
      <c r="C1879" s="3">
        <v>37803</v>
      </c>
      <c r="D1879" s="2"/>
    </row>
    <row r="1880" spans="1:4" s="1" customFormat="1" ht="12.75" customHeight="1" x14ac:dyDescent="0.2">
      <c r="A1880" s="4" t="s">
        <v>1748</v>
      </c>
      <c r="B1880" s="4" t="str">
        <f>"0000F90006"</f>
        <v>0000F90006</v>
      </c>
      <c r="C1880" s="5">
        <v>38349</v>
      </c>
      <c r="D1880" s="4"/>
    </row>
    <row r="1881" spans="1:4" s="1" customFormat="1" ht="12.75" customHeight="1" x14ac:dyDescent="0.2">
      <c r="A1881" s="2" t="s">
        <v>1749</v>
      </c>
      <c r="B1881" s="2" t="str">
        <f>"000688288A"</f>
        <v>000688288A</v>
      </c>
      <c r="C1881" s="3">
        <v>41261</v>
      </c>
      <c r="D1881" s="3">
        <v>43172</v>
      </c>
    </row>
    <row r="1882" spans="1:4" s="1" customFormat="1" ht="12.75" customHeight="1" x14ac:dyDescent="0.2">
      <c r="A1882" s="4" t="s">
        <v>1750</v>
      </c>
      <c r="B1882" s="4" t="str">
        <f>"0000F8FFE4"</f>
        <v>0000F8FFE4</v>
      </c>
      <c r="C1882" s="5">
        <v>37803</v>
      </c>
      <c r="D1882" s="4"/>
    </row>
    <row r="1883" spans="1:4" s="1" customFormat="1" ht="12.75" customHeight="1" x14ac:dyDescent="0.2">
      <c r="A1883" s="2" t="s">
        <v>1751</v>
      </c>
      <c r="B1883" s="2" t="str">
        <f>"0000F8FC6A"</f>
        <v>0000F8FC6A</v>
      </c>
      <c r="C1883" s="3">
        <v>37803</v>
      </c>
      <c r="D1883" s="2"/>
    </row>
    <row r="1884" spans="1:4" s="1" customFormat="1" ht="12.75" customHeight="1" x14ac:dyDescent="0.2">
      <c r="A1884" s="4" t="s">
        <v>1752</v>
      </c>
      <c r="B1884" s="4" t="str">
        <f>"0000FBFA98"</f>
        <v>0000FBFA98</v>
      </c>
      <c r="C1884" s="5">
        <v>37803</v>
      </c>
      <c r="D1884" s="4"/>
    </row>
    <row r="1885" spans="1:4" s="1" customFormat="1" ht="12.75" customHeight="1" x14ac:dyDescent="0.2">
      <c r="A1885" s="2" t="s">
        <v>1753</v>
      </c>
      <c r="B1885" s="2" t="str">
        <f>"0000F8EDFA"</f>
        <v>0000F8EDFA</v>
      </c>
      <c r="C1885" s="3">
        <v>37803</v>
      </c>
      <c r="D1885" s="2"/>
    </row>
    <row r="1886" spans="1:4" s="1" customFormat="1" ht="12.75" customHeight="1" x14ac:dyDescent="0.2">
      <c r="A1886" s="4" t="s">
        <v>1754</v>
      </c>
      <c r="B1886" s="4" t="str">
        <f>"0000F8EFC9"</f>
        <v>0000F8EFC9</v>
      </c>
      <c r="C1886" s="5">
        <v>37957</v>
      </c>
      <c r="D1886" s="4"/>
    </row>
    <row r="1887" spans="1:4" s="1" customFormat="1" ht="12.75" customHeight="1" x14ac:dyDescent="0.2">
      <c r="A1887" s="2" t="s">
        <v>1755</v>
      </c>
      <c r="B1887" s="2" t="str">
        <f>"0001186443"</f>
        <v>0001186443</v>
      </c>
      <c r="C1887" s="3">
        <v>39139</v>
      </c>
      <c r="D1887" s="2"/>
    </row>
    <row r="1888" spans="1:4" s="1" customFormat="1" ht="12.75" customHeight="1" x14ac:dyDescent="0.2">
      <c r="A1888" s="4" t="s">
        <v>1756</v>
      </c>
      <c r="B1888" s="4" t="str">
        <f>"000093B85E"</f>
        <v>000093B85E</v>
      </c>
      <c r="C1888" s="5">
        <v>39909</v>
      </c>
      <c r="D1888" s="5">
        <v>44754</v>
      </c>
    </row>
    <row r="1889" spans="1:4" s="1" customFormat="1" ht="12.75" customHeight="1" x14ac:dyDescent="0.2">
      <c r="A1889" s="2" t="s">
        <v>1757</v>
      </c>
      <c r="B1889" s="2" t="str">
        <f>"0000F8FE50"</f>
        <v>0000F8FE50</v>
      </c>
      <c r="C1889" s="3">
        <v>39398</v>
      </c>
      <c r="D1889" s="3">
        <v>39461</v>
      </c>
    </row>
    <row r="1890" spans="1:4" s="1" customFormat="1" ht="12.75" customHeight="1" x14ac:dyDescent="0.2">
      <c r="A1890" s="4" t="s">
        <v>1758</v>
      </c>
      <c r="B1890" s="4" t="str">
        <f>"0001185F75"</f>
        <v>0001185F75</v>
      </c>
      <c r="C1890" s="5">
        <v>37866</v>
      </c>
      <c r="D1890" s="4"/>
    </row>
    <row r="1891" spans="1:4" s="1" customFormat="1" ht="12.75" customHeight="1" x14ac:dyDescent="0.2">
      <c r="A1891" s="2" t="s">
        <v>1759</v>
      </c>
      <c r="B1891" s="2" t="str">
        <f>"0006881304"</f>
        <v>0006881304</v>
      </c>
      <c r="C1891" s="3">
        <v>39881</v>
      </c>
      <c r="D1891" s="2"/>
    </row>
    <row r="1892" spans="1:4" s="1" customFormat="1" ht="12.75" customHeight="1" x14ac:dyDescent="0.2">
      <c r="A1892" s="4" t="s">
        <v>1760</v>
      </c>
      <c r="B1892" s="4" t="str">
        <f>"0006883AF5"</f>
        <v>0006883AF5</v>
      </c>
      <c r="C1892" s="5">
        <v>40932</v>
      </c>
      <c r="D1892" s="4"/>
    </row>
    <row r="1893" spans="1:4" s="1" customFormat="1" ht="12.75" customHeight="1" x14ac:dyDescent="0.2">
      <c r="A1893" s="2" t="s">
        <v>1761</v>
      </c>
      <c r="B1893" s="2" t="str">
        <f>"000043EC22"</f>
        <v>000043EC22</v>
      </c>
      <c r="C1893" s="3">
        <v>39258</v>
      </c>
      <c r="D1893" s="2"/>
    </row>
    <row r="1894" spans="1:4" s="1" customFormat="1" ht="12.75" customHeight="1" x14ac:dyDescent="0.2">
      <c r="A1894" s="4" t="s">
        <v>1762</v>
      </c>
      <c r="B1894" s="4" t="str">
        <f>"0000F8F0F1"</f>
        <v>0000F8F0F1</v>
      </c>
      <c r="C1894" s="5">
        <v>37803</v>
      </c>
      <c r="D1894" s="4"/>
    </row>
    <row r="1895" spans="1:4" s="1" customFormat="1" ht="12.75" customHeight="1" x14ac:dyDescent="0.2">
      <c r="A1895" s="2" t="s">
        <v>1763</v>
      </c>
      <c r="B1895" s="2" t="str">
        <f>"0006881613"</f>
        <v>0006881613</v>
      </c>
      <c r="C1895" s="3">
        <v>43585</v>
      </c>
      <c r="D1895" s="3">
        <v>44446</v>
      </c>
    </row>
    <row r="1896" spans="1:4" s="1" customFormat="1" ht="12.75" customHeight="1" x14ac:dyDescent="0.2">
      <c r="A1896" s="4" t="s">
        <v>1764</v>
      </c>
      <c r="B1896" s="4" t="str">
        <f>"0000F8FFE6"</f>
        <v>0000F8FFE6</v>
      </c>
      <c r="C1896" s="5">
        <v>38377</v>
      </c>
      <c r="D1896" s="5">
        <v>41338</v>
      </c>
    </row>
    <row r="1897" spans="1:4" s="1" customFormat="1" ht="12.75" customHeight="1" x14ac:dyDescent="0.2">
      <c r="A1897" s="2" t="s">
        <v>1765</v>
      </c>
      <c r="B1897" s="2" t="str">
        <f>"0000F8F413"</f>
        <v>0000F8F413</v>
      </c>
      <c r="C1897" s="3">
        <v>38608</v>
      </c>
      <c r="D1897" s="3">
        <v>44642</v>
      </c>
    </row>
    <row r="1898" spans="1:4" s="1" customFormat="1" ht="12.75" customHeight="1" x14ac:dyDescent="0.2">
      <c r="A1898" s="4" t="s">
        <v>1766</v>
      </c>
      <c r="B1898" s="4" t="str">
        <f>"0000A4643B"</f>
        <v>0000A4643B</v>
      </c>
      <c r="C1898" s="5">
        <v>39223</v>
      </c>
      <c r="D1898" s="5">
        <v>40196</v>
      </c>
    </row>
    <row r="1899" spans="1:4" s="1" customFormat="1" ht="12.75" customHeight="1" x14ac:dyDescent="0.2">
      <c r="A1899" s="2" t="s">
        <v>1767</v>
      </c>
      <c r="B1899" s="2" t="str">
        <f>"00011869FE"</f>
        <v>00011869FE</v>
      </c>
      <c r="C1899" s="3">
        <v>37999</v>
      </c>
      <c r="D1899" s="3">
        <v>39426</v>
      </c>
    </row>
    <row r="1900" spans="1:4" s="1" customFormat="1" ht="12.75" customHeight="1" x14ac:dyDescent="0.2">
      <c r="A1900" s="4" t="s">
        <v>1768</v>
      </c>
      <c r="B1900" s="4" t="str">
        <f>"000094ED90"</f>
        <v>000094ED90</v>
      </c>
      <c r="C1900" s="5">
        <v>39783</v>
      </c>
      <c r="D1900" s="5">
        <v>39986</v>
      </c>
    </row>
    <row r="1901" spans="1:4" s="1" customFormat="1" ht="12.75" customHeight="1" x14ac:dyDescent="0.2">
      <c r="A1901" s="2" t="s">
        <v>1769</v>
      </c>
      <c r="B1901" s="2" t="str">
        <f>"0000F8F4EF"</f>
        <v>0000F8F4EF</v>
      </c>
      <c r="C1901" s="3">
        <v>41051</v>
      </c>
      <c r="D1901" s="3">
        <v>41772</v>
      </c>
    </row>
    <row r="1902" spans="1:4" s="1" customFormat="1" ht="12.75" customHeight="1" x14ac:dyDescent="0.2">
      <c r="A1902" s="4" t="s">
        <v>1770</v>
      </c>
      <c r="B1902" s="4" t="str">
        <f>"0000FBF616"</f>
        <v>0000FBF616</v>
      </c>
      <c r="C1902" s="5">
        <v>37803</v>
      </c>
      <c r="D1902" s="5">
        <v>42213</v>
      </c>
    </row>
    <row r="1903" spans="1:4" s="1" customFormat="1" ht="12.75" customHeight="1" x14ac:dyDescent="0.2">
      <c r="A1903" s="2" t="s">
        <v>1771</v>
      </c>
      <c r="B1903" s="2" t="str">
        <f>"000812AB05"</f>
        <v>000812AB05</v>
      </c>
      <c r="C1903" s="3">
        <v>44887</v>
      </c>
      <c r="D1903" s="2"/>
    </row>
    <row r="1904" spans="1:4" s="1" customFormat="1" ht="12.75" customHeight="1" x14ac:dyDescent="0.2">
      <c r="A1904" s="4" t="s">
        <v>1772</v>
      </c>
      <c r="B1904" s="4" t="str">
        <f>"0000FBF9E9"</f>
        <v>0000FBF9E9</v>
      </c>
      <c r="C1904" s="5">
        <v>41611</v>
      </c>
      <c r="D1904" s="4"/>
    </row>
    <row r="1905" spans="1:4" s="1" customFormat="1" ht="12.75" customHeight="1" x14ac:dyDescent="0.2">
      <c r="A1905" s="2" t="s">
        <v>1773</v>
      </c>
      <c r="B1905" s="2" t="str">
        <f>"0000FBFA59"</f>
        <v>0000FBFA59</v>
      </c>
      <c r="C1905" s="3">
        <v>43067</v>
      </c>
      <c r="D1905" s="2"/>
    </row>
    <row r="1906" spans="1:4" s="1" customFormat="1" ht="12.75" customHeight="1" x14ac:dyDescent="0.2">
      <c r="A1906" s="4" t="s">
        <v>1774</v>
      </c>
      <c r="B1906" s="4" t="str">
        <f>"0000F8EC15"</f>
        <v>0000F8EC15</v>
      </c>
      <c r="C1906" s="5">
        <v>37803</v>
      </c>
      <c r="D1906" s="5">
        <v>37898</v>
      </c>
    </row>
    <row r="1907" spans="1:4" s="1" customFormat="1" ht="12.75" customHeight="1" x14ac:dyDescent="0.2">
      <c r="A1907" s="2" t="s">
        <v>1774</v>
      </c>
      <c r="B1907" s="2" t="str">
        <f>"0001A9275C"</f>
        <v>0001A9275C</v>
      </c>
      <c r="C1907" s="3">
        <v>37899</v>
      </c>
      <c r="D1907" s="3">
        <v>43564</v>
      </c>
    </row>
    <row r="1908" spans="1:4" s="1" customFormat="1" ht="12.75" customHeight="1" x14ac:dyDescent="0.2">
      <c r="A1908" s="4" t="s">
        <v>1775</v>
      </c>
      <c r="B1908" s="4" t="str">
        <f>"000094DF37"</f>
        <v>000094DF37</v>
      </c>
      <c r="C1908" s="5">
        <v>40988</v>
      </c>
      <c r="D1908" s="5">
        <v>44474</v>
      </c>
    </row>
    <row r="1909" spans="1:4" s="1" customFormat="1" ht="12.75" customHeight="1" x14ac:dyDescent="0.2">
      <c r="A1909" s="2" t="s">
        <v>1776</v>
      </c>
      <c r="B1909" s="2" t="str">
        <f>"0001186712"</f>
        <v>0001186712</v>
      </c>
      <c r="C1909" s="3">
        <v>37803</v>
      </c>
      <c r="D1909" s="3">
        <v>38027</v>
      </c>
    </row>
    <row r="1910" spans="1:4" s="1" customFormat="1" ht="12.75" customHeight="1" x14ac:dyDescent="0.2">
      <c r="A1910" s="4" t="s">
        <v>1777</v>
      </c>
      <c r="B1910" s="4" t="str">
        <f>"0000F8FC5A"</f>
        <v>0000F8FC5A</v>
      </c>
      <c r="C1910" s="5">
        <v>44110</v>
      </c>
      <c r="D1910" s="4"/>
    </row>
    <row r="1911" spans="1:4" s="1" customFormat="1" ht="12.75" customHeight="1" x14ac:dyDescent="0.2">
      <c r="A1911" s="2" t="s">
        <v>1778</v>
      </c>
      <c r="B1911" s="2" t="str">
        <f>"0000FBF766"</f>
        <v>0000FBF766</v>
      </c>
      <c r="C1911" s="3">
        <v>37803</v>
      </c>
      <c r="D1911" s="3">
        <v>41177</v>
      </c>
    </row>
    <row r="1912" spans="1:4" s="1" customFormat="1" ht="12.75" customHeight="1" x14ac:dyDescent="0.2">
      <c r="A1912" s="4" t="s">
        <v>1779</v>
      </c>
      <c r="B1912" s="4" t="str">
        <f>"000032249B"</f>
        <v>000032249B</v>
      </c>
      <c r="C1912" s="5">
        <v>39874</v>
      </c>
      <c r="D1912" s="4"/>
    </row>
    <row r="1913" spans="1:4" s="1" customFormat="1" ht="12.75" customHeight="1" x14ac:dyDescent="0.2">
      <c r="A1913" s="2" t="s">
        <v>1780</v>
      </c>
      <c r="B1913" s="2" t="str">
        <f>"0001186D8C"</f>
        <v>0001186D8C</v>
      </c>
      <c r="C1913" s="3">
        <v>37803</v>
      </c>
      <c r="D1913" s="3">
        <v>44404</v>
      </c>
    </row>
    <row r="1914" spans="1:4" s="1" customFormat="1" ht="12.75" customHeight="1" x14ac:dyDescent="0.2">
      <c r="A1914" s="4" t="s">
        <v>1781</v>
      </c>
      <c r="B1914" s="4" t="str">
        <f>"0000F8F27F"</f>
        <v>0000F8F27F</v>
      </c>
      <c r="C1914" s="5">
        <v>44404</v>
      </c>
      <c r="D1914" s="4"/>
    </row>
    <row r="1915" spans="1:4" s="1" customFormat="1" ht="12.75" customHeight="1" x14ac:dyDescent="0.2">
      <c r="A1915" s="2" t="s">
        <v>1782</v>
      </c>
      <c r="B1915" s="2" t="str">
        <f>"000118604F"</f>
        <v>000118604F</v>
      </c>
      <c r="C1915" s="3">
        <v>37803</v>
      </c>
      <c r="D1915" s="2"/>
    </row>
    <row r="1916" spans="1:4" s="1" customFormat="1" ht="12.75" customHeight="1" x14ac:dyDescent="0.2">
      <c r="A1916" s="4" t="s">
        <v>1783</v>
      </c>
      <c r="B1916" s="4" t="str">
        <f>"0000FBF6EE"</f>
        <v>0000FBF6EE</v>
      </c>
      <c r="C1916" s="5">
        <v>37803</v>
      </c>
      <c r="D1916" s="4"/>
    </row>
    <row r="1917" spans="1:4" s="1" customFormat="1" ht="12.75" customHeight="1" x14ac:dyDescent="0.2">
      <c r="A1917" s="2" t="s">
        <v>1784</v>
      </c>
      <c r="B1917" s="2" t="str">
        <f>"0000F8FE89"</f>
        <v>0000F8FE89</v>
      </c>
      <c r="C1917" s="3">
        <v>38601</v>
      </c>
      <c r="D1917" s="2"/>
    </row>
    <row r="1918" spans="1:4" s="1" customFormat="1" ht="12.75" customHeight="1" x14ac:dyDescent="0.2">
      <c r="A1918" s="4" t="s">
        <v>1785</v>
      </c>
      <c r="B1918" s="4" t="str">
        <f>"0000F8F46C"</f>
        <v>0000F8F46C</v>
      </c>
      <c r="C1918" s="5">
        <v>38174</v>
      </c>
      <c r="D1918" s="5">
        <v>42584</v>
      </c>
    </row>
    <row r="1919" spans="1:4" s="1" customFormat="1" ht="12.75" customHeight="1" x14ac:dyDescent="0.2">
      <c r="A1919" s="2" t="s">
        <v>1786</v>
      </c>
      <c r="B1919" s="2" t="str">
        <f>"0001A93140"</f>
        <v>0001A93140</v>
      </c>
      <c r="C1919" s="3">
        <v>42584</v>
      </c>
      <c r="D1919" s="3">
        <v>42836</v>
      </c>
    </row>
    <row r="1920" spans="1:4" s="1" customFormat="1" ht="12.75" customHeight="1" x14ac:dyDescent="0.2">
      <c r="A1920" s="4" t="s">
        <v>1787</v>
      </c>
      <c r="B1920" s="4" t="str">
        <f>"0006935F97"</f>
        <v>0006935F97</v>
      </c>
      <c r="C1920" s="5">
        <v>40700</v>
      </c>
      <c r="D1920" s="5">
        <v>41443</v>
      </c>
    </row>
    <row r="1921" spans="1:4" s="1" customFormat="1" ht="12.75" customHeight="1" x14ac:dyDescent="0.2">
      <c r="A1921" s="2" t="s">
        <v>1788</v>
      </c>
      <c r="B1921" s="2" t="str">
        <f>"0006883AF0"</f>
        <v>0006883AF0</v>
      </c>
      <c r="C1921" s="3">
        <v>40147</v>
      </c>
      <c r="D1921" s="3">
        <v>40225</v>
      </c>
    </row>
    <row r="1922" spans="1:4" s="1" customFormat="1" ht="12.75" customHeight="1" x14ac:dyDescent="0.2">
      <c r="A1922" s="4" t="s">
        <v>1789</v>
      </c>
      <c r="B1922" s="4" t="str">
        <f>"00068814B9"</f>
        <v>00068814B9</v>
      </c>
      <c r="C1922" s="5">
        <v>40637</v>
      </c>
      <c r="D1922" s="4"/>
    </row>
    <row r="1923" spans="1:4" s="1" customFormat="1" ht="12.75" customHeight="1" x14ac:dyDescent="0.2">
      <c r="A1923" s="2" t="s">
        <v>1790</v>
      </c>
      <c r="B1923" s="2" t="str">
        <f>"0000F8FB20"</f>
        <v>0000F8FB20</v>
      </c>
      <c r="C1923" s="3">
        <v>37803</v>
      </c>
      <c r="D1923" s="3">
        <v>42514</v>
      </c>
    </row>
    <row r="1924" spans="1:4" s="1" customFormat="1" ht="12.75" customHeight="1" x14ac:dyDescent="0.2">
      <c r="A1924" s="4" t="s">
        <v>1791</v>
      </c>
      <c r="B1924" s="4" t="str">
        <f>"00011860CC"</f>
        <v>00011860CC</v>
      </c>
      <c r="C1924" s="5">
        <v>41142</v>
      </c>
      <c r="D1924" s="5">
        <v>41408</v>
      </c>
    </row>
    <row r="1925" spans="1:4" s="1" customFormat="1" ht="12.75" customHeight="1" x14ac:dyDescent="0.2">
      <c r="A1925" s="2" t="s">
        <v>1792</v>
      </c>
      <c r="B1925" s="2" t="str">
        <f>"000066D60E"</f>
        <v>000066D60E</v>
      </c>
      <c r="C1925" s="3">
        <v>39454</v>
      </c>
      <c r="D1925" s="3">
        <v>39720</v>
      </c>
    </row>
    <row r="1926" spans="1:4" s="1" customFormat="1" ht="12.75" customHeight="1" x14ac:dyDescent="0.2">
      <c r="A1926" s="4" t="s">
        <v>1793</v>
      </c>
      <c r="B1926" s="4" t="str">
        <f>"0000FBF758"</f>
        <v>0000FBF758</v>
      </c>
      <c r="C1926" s="5">
        <v>38419</v>
      </c>
      <c r="D1926" s="4"/>
    </row>
    <row r="1927" spans="1:4" s="1" customFormat="1" ht="12.75" customHeight="1" x14ac:dyDescent="0.2">
      <c r="A1927" s="2" t="s">
        <v>1794</v>
      </c>
      <c r="B1927" s="2" t="str">
        <f>"0000F8F732"</f>
        <v>0000F8F732</v>
      </c>
      <c r="C1927" s="3">
        <v>37803</v>
      </c>
      <c r="D1927" s="3">
        <v>42423</v>
      </c>
    </row>
    <row r="1928" spans="1:4" s="1" customFormat="1" ht="12.75" customHeight="1" x14ac:dyDescent="0.2">
      <c r="A1928" s="4" t="s">
        <v>1795</v>
      </c>
      <c r="B1928" s="4" t="str">
        <f>"0000FBF64C"</f>
        <v>0000FBF64C</v>
      </c>
      <c r="C1928" s="5">
        <v>42570</v>
      </c>
      <c r="D1928" s="4"/>
    </row>
    <row r="1929" spans="1:4" s="1" customFormat="1" ht="12.75" customHeight="1" x14ac:dyDescent="0.2">
      <c r="A1929" s="2" t="s">
        <v>1796</v>
      </c>
      <c r="B1929" s="2" t="str">
        <f>"0000FB6313"</f>
        <v>0000FB6313</v>
      </c>
      <c r="C1929" s="3">
        <v>37803</v>
      </c>
      <c r="D1929" s="3">
        <v>40995</v>
      </c>
    </row>
    <row r="1930" spans="1:4" s="1" customFormat="1" ht="12.75" customHeight="1" x14ac:dyDescent="0.2">
      <c r="A1930" s="4" t="s">
        <v>1797</v>
      </c>
      <c r="B1930" s="4" t="str">
        <f>"0000FB71BD"</f>
        <v>0000FB71BD</v>
      </c>
      <c r="C1930" s="5">
        <v>37803</v>
      </c>
      <c r="D1930" s="4"/>
    </row>
    <row r="1931" spans="1:4" s="1" customFormat="1" ht="12.75" customHeight="1" x14ac:dyDescent="0.2">
      <c r="A1931" s="2" t="s">
        <v>1798</v>
      </c>
      <c r="B1931" s="2" t="str">
        <f>"0000FBEE3D"</f>
        <v>0000FBEE3D</v>
      </c>
      <c r="C1931" s="3">
        <v>37803</v>
      </c>
      <c r="D1931" s="2"/>
    </row>
    <row r="1932" spans="1:4" s="1" customFormat="1" ht="12.75" customHeight="1" x14ac:dyDescent="0.2">
      <c r="A1932" s="4" t="s">
        <v>1799</v>
      </c>
      <c r="B1932" s="4" t="str">
        <f>"0000F8F6C6"</f>
        <v>0000F8F6C6</v>
      </c>
      <c r="C1932" s="5">
        <v>44257</v>
      </c>
      <c r="D1932" s="4"/>
    </row>
    <row r="1933" spans="1:4" s="1" customFormat="1" ht="12.75" customHeight="1" x14ac:dyDescent="0.2">
      <c r="A1933" s="2" t="s">
        <v>1800</v>
      </c>
      <c r="B1933" s="2" t="str">
        <f>"0000FBFC95"</f>
        <v>0000FBFC95</v>
      </c>
      <c r="C1933" s="3">
        <v>37803</v>
      </c>
      <c r="D1933" s="2"/>
    </row>
    <row r="1934" spans="1:4" s="1" customFormat="1" ht="12.75" customHeight="1" x14ac:dyDescent="0.2">
      <c r="A1934" s="4" t="s">
        <v>1801</v>
      </c>
      <c r="B1934" s="4" t="str">
        <f>"0000F8FFD7"</f>
        <v>0000F8FFD7</v>
      </c>
      <c r="C1934" s="5">
        <v>38062</v>
      </c>
      <c r="D1934" s="5">
        <v>39216</v>
      </c>
    </row>
    <row r="1935" spans="1:4" s="1" customFormat="1" ht="12.75" customHeight="1" x14ac:dyDescent="0.2">
      <c r="A1935" s="2" t="s">
        <v>1802</v>
      </c>
      <c r="B1935" s="2" t="str">
        <f>"0000FBF975"</f>
        <v>0000FBF975</v>
      </c>
      <c r="C1935" s="3">
        <v>37803</v>
      </c>
      <c r="D1935" s="2"/>
    </row>
    <row r="1936" spans="1:4" s="1" customFormat="1" ht="12.75" customHeight="1" x14ac:dyDescent="0.2">
      <c r="A1936" s="4" t="s">
        <v>1803</v>
      </c>
      <c r="B1936" s="4" t="str">
        <f>"0000F8F85E"</f>
        <v>0000F8F85E</v>
      </c>
      <c r="C1936" s="5">
        <v>39237</v>
      </c>
      <c r="D1936" s="4"/>
    </row>
    <row r="1937" spans="1:4" s="1" customFormat="1" ht="12.75" customHeight="1" x14ac:dyDescent="0.2">
      <c r="A1937" s="2" t="s">
        <v>1804</v>
      </c>
      <c r="B1937" s="2" t="str">
        <f>"000687EDE3"</f>
        <v>000687EDE3</v>
      </c>
      <c r="C1937" s="3">
        <v>42472</v>
      </c>
      <c r="D1937" s="2"/>
    </row>
    <row r="1938" spans="1:4" s="1" customFormat="1" ht="12.75" customHeight="1" x14ac:dyDescent="0.2">
      <c r="A1938" s="4" t="s">
        <v>1805</v>
      </c>
      <c r="B1938" s="4" t="str">
        <f>"0000FBF36A"</f>
        <v>0000FBF36A</v>
      </c>
      <c r="C1938" s="5">
        <v>37803</v>
      </c>
      <c r="D1938" s="5">
        <v>38034</v>
      </c>
    </row>
    <row r="1939" spans="1:4" s="1" customFormat="1" ht="12.75" customHeight="1" x14ac:dyDescent="0.2">
      <c r="A1939" s="2" t="s">
        <v>1806</v>
      </c>
      <c r="B1939" s="2" t="str">
        <f>"0001A92F38"</f>
        <v>0001A92F38</v>
      </c>
      <c r="C1939" s="3">
        <v>37803</v>
      </c>
      <c r="D1939" s="3">
        <v>39581</v>
      </c>
    </row>
    <row r="1940" spans="1:4" s="1" customFormat="1" ht="12.75" customHeight="1" x14ac:dyDescent="0.2">
      <c r="A1940" s="4" t="s">
        <v>1807</v>
      </c>
      <c r="B1940" s="4" t="str">
        <f>"0000F8EE3C"</f>
        <v>0000F8EE3C</v>
      </c>
      <c r="C1940" s="5">
        <v>37957</v>
      </c>
      <c r="D1940" s="5">
        <v>37992</v>
      </c>
    </row>
    <row r="1941" spans="1:4" s="1" customFormat="1" ht="12.75" customHeight="1" x14ac:dyDescent="0.2">
      <c r="A1941" s="2" t="s">
        <v>1808</v>
      </c>
      <c r="B1941" s="2" t="str">
        <f>"0000FBEEE9"</f>
        <v>0000FBEEE9</v>
      </c>
      <c r="C1941" s="3">
        <v>37803</v>
      </c>
      <c r="D1941" s="2"/>
    </row>
    <row r="1942" spans="1:4" s="1" customFormat="1" ht="12.75" customHeight="1" x14ac:dyDescent="0.2">
      <c r="A1942" s="4" t="s">
        <v>1809</v>
      </c>
      <c r="B1942" s="4" t="str">
        <f>"0000FBE845"</f>
        <v>0000FBE845</v>
      </c>
      <c r="C1942" s="5">
        <v>40574</v>
      </c>
      <c r="D1942" s="5">
        <v>45049</v>
      </c>
    </row>
    <row r="1943" spans="1:4" s="1" customFormat="1" ht="12.75" customHeight="1" x14ac:dyDescent="0.2">
      <c r="A1943" s="2" t="s">
        <v>1809</v>
      </c>
      <c r="B1943" s="2" t="str">
        <f>"0000FBE845"</f>
        <v>0000FBE845</v>
      </c>
      <c r="C1943" s="3">
        <v>40574</v>
      </c>
      <c r="D1943" s="3">
        <v>45049</v>
      </c>
    </row>
    <row r="1944" spans="1:4" s="1" customFormat="1" ht="12.75" customHeight="1" x14ac:dyDescent="0.2">
      <c r="A1944" s="4" t="s">
        <v>1810</v>
      </c>
      <c r="B1944" s="4" t="str">
        <f>"0000F8FAE2"</f>
        <v>0000F8FAE2</v>
      </c>
      <c r="C1944" s="5">
        <v>37803</v>
      </c>
      <c r="D1944" s="4"/>
    </row>
    <row r="1945" spans="1:4" s="1" customFormat="1" ht="12.75" customHeight="1" x14ac:dyDescent="0.2">
      <c r="A1945" s="2" t="s">
        <v>1811</v>
      </c>
      <c r="B1945" s="2" t="str">
        <f>"0000F8FCDB"</f>
        <v>0000F8FCDB</v>
      </c>
      <c r="C1945" s="3">
        <v>38160</v>
      </c>
      <c r="D1945" s="2"/>
    </row>
    <row r="1946" spans="1:4" s="1" customFormat="1" ht="12.75" customHeight="1" x14ac:dyDescent="0.2">
      <c r="A1946" s="4" t="s">
        <v>1812</v>
      </c>
      <c r="B1946" s="4" t="str">
        <f>"0000F8ECCC"</f>
        <v>0000F8ECCC</v>
      </c>
      <c r="C1946" s="5">
        <v>37803</v>
      </c>
      <c r="D1946" s="5">
        <v>38048</v>
      </c>
    </row>
    <row r="1947" spans="1:4" s="1" customFormat="1" ht="12.75" customHeight="1" x14ac:dyDescent="0.2">
      <c r="A1947" s="2" t="s">
        <v>1813</v>
      </c>
      <c r="B1947" s="2" t="str">
        <f>"0000FBECE9"</f>
        <v>0000FBECE9</v>
      </c>
      <c r="C1947" s="3">
        <v>37803</v>
      </c>
      <c r="D1947" s="2"/>
    </row>
    <row r="1948" spans="1:4" s="1" customFormat="1" ht="12.75" customHeight="1" x14ac:dyDescent="0.2">
      <c r="A1948" s="4" t="s">
        <v>1814</v>
      </c>
      <c r="B1948" s="4" t="str">
        <f>"0001185D8F"</f>
        <v>0001185D8F</v>
      </c>
      <c r="C1948" s="5">
        <v>37803</v>
      </c>
      <c r="D1948" s="4"/>
    </row>
    <row r="1949" spans="1:4" s="1" customFormat="1" ht="12.75" customHeight="1" x14ac:dyDescent="0.2">
      <c r="A1949" s="2" t="s">
        <v>1815</v>
      </c>
      <c r="B1949" s="2" t="str">
        <f>"0000F8EB83"</f>
        <v>0000F8EB83</v>
      </c>
      <c r="C1949" s="3">
        <v>43837</v>
      </c>
      <c r="D1949" s="3">
        <v>44761</v>
      </c>
    </row>
    <row r="1950" spans="1:4" s="1" customFormat="1" ht="12.75" customHeight="1" x14ac:dyDescent="0.2">
      <c r="A1950" s="4" t="s">
        <v>1816</v>
      </c>
      <c r="B1950" s="4" t="str">
        <f>"000687FAE5"</f>
        <v>000687FAE5</v>
      </c>
      <c r="C1950" s="5">
        <v>44775</v>
      </c>
      <c r="D1950" s="5">
        <v>44915</v>
      </c>
    </row>
    <row r="1951" spans="1:4" s="1" customFormat="1" ht="12.75" customHeight="1" x14ac:dyDescent="0.2">
      <c r="A1951" s="2" t="s">
        <v>1817</v>
      </c>
      <c r="B1951" s="2" t="str">
        <f>"000687FEF5"</f>
        <v>000687FEF5</v>
      </c>
      <c r="C1951" s="3">
        <v>42528</v>
      </c>
      <c r="D1951" s="3">
        <v>42844</v>
      </c>
    </row>
    <row r="1952" spans="1:4" s="1" customFormat="1" ht="12.75" customHeight="1" x14ac:dyDescent="0.2">
      <c r="A1952" s="4" t="s">
        <v>1818</v>
      </c>
      <c r="B1952" s="4" t="str">
        <f>"0000F8F5C0"</f>
        <v>0000F8F5C0</v>
      </c>
      <c r="C1952" s="5">
        <v>37803</v>
      </c>
      <c r="D1952" s="5">
        <v>44894</v>
      </c>
    </row>
    <row r="1953" spans="1:4" s="1" customFormat="1" ht="12.75" customHeight="1" x14ac:dyDescent="0.2">
      <c r="A1953" s="2" t="s">
        <v>1818</v>
      </c>
      <c r="B1953" s="2" t="str">
        <f>"0000F8F5C0"</f>
        <v>0000F8F5C0</v>
      </c>
      <c r="C1953" s="3">
        <v>37803</v>
      </c>
      <c r="D1953" s="3">
        <v>44894</v>
      </c>
    </row>
    <row r="1954" spans="1:4" s="1" customFormat="1" ht="12.75" customHeight="1" x14ac:dyDescent="0.2">
      <c r="A1954" s="4" t="s">
        <v>1819</v>
      </c>
      <c r="B1954" s="4" t="str">
        <f>"00011864AD"</f>
        <v>00011864AD</v>
      </c>
      <c r="C1954" s="5">
        <v>39048</v>
      </c>
      <c r="D1954" s="4"/>
    </row>
    <row r="1955" spans="1:4" s="1" customFormat="1" ht="12.75" customHeight="1" x14ac:dyDescent="0.2">
      <c r="A1955" s="2" t="s">
        <v>1820</v>
      </c>
      <c r="B1955" s="2" t="str">
        <f>"000033659B"</f>
        <v>000033659B</v>
      </c>
      <c r="C1955" s="3">
        <v>40289</v>
      </c>
      <c r="D1955" s="3">
        <v>40918</v>
      </c>
    </row>
    <row r="1956" spans="1:4" s="1" customFormat="1" ht="12.75" customHeight="1" x14ac:dyDescent="0.2">
      <c r="A1956" s="4" t="s">
        <v>1821</v>
      </c>
      <c r="B1956" s="4" t="str">
        <f>"0000321D68"</f>
        <v>0000321D68</v>
      </c>
      <c r="C1956" s="5">
        <v>43424</v>
      </c>
      <c r="D1956" s="4"/>
    </row>
    <row r="1957" spans="1:4" s="1" customFormat="1" ht="12.75" customHeight="1" x14ac:dyDescent="0.2">
      <c r="A1957" s="2" t="s">
        <v>1822</v>
      </c>
      <c r="B1957" s="2" t="str">
        <f>"000687EE0A"</f>
        <v>000687EE0A</v>
      </c>
      <c r="C1957" s="3">
        <v>39172</v>
      </c>
      <c r="D1957" s="2"/>
    </row>
    <row r="1958" spans="1:4" s="1" customFormat="1" ht="12.75" customHeight="1" x14ac:dyDescent="0.2">
      <c r="A1958" s="4" t="s">
        <v>1823</v>
      </c>
      <c r="B1958" s="4" t="str">
        <f>"0000FBF9E9"</f>
        <v>0000FBF9E9</v>
      </c>
      <c r="C1958" s="5">
        <v>38370</v>
      </c>
      <c r="D1958" s="5">
        <v>41429</v>
      </c>
    </row>
    <row r="1959" spans="1:4" s="1" customFormat="1" ht="12.75" customHeight="1" x14ac:dyDescent="0.2">
      <c r="A1959" s="2" t="s">
        <v>1824</v>
      </c>
      <c r="B1959" s="2" t="str">
        <f>"000055D228"</f>
        <v>000055D228</v>
      </c>
      <c r="C1959" s="3">
        <v>39902</v>
      </c>
      <c r="D1959" s="3">
        <v>39972</v>
      </c>
    </row>
    <row r="1960" spans="1:4" s="1" customFormat="1" ht="12.75" customHeight="1" x14ac:dyDescent="0.2">
      <c r="A1960" s="4" t="s">
        <v>1825</v>
      </c>
      <c r="B1960" s="4" t="str">
        <f>"0000CA6ABF"</f>
        <v>0000CA6ABF</v>
      </c>
      <c r="C1960" s="5">
        <v>44117</v>
      </c>
      <c r="D1960" s="5">
        <v>44810</v>
      </c>
    </row>
    <row r="1961" spans="1:4" s="1" customFormat="1" ht="12.75" customHeight="1" x14ac:dyDescent="0.2">
      <c r="A1961" s="2" t="s">
        <v>1826</v>
      </c>
      <c r="B1961" s="2" t="str">
        <f>"0000F8F192"</f>
        <v>0000F8F192</v>
      </c>
      <c r="C1961" s="3">
        <v>37803</v>
      </c>
      <c r="D1961" s="3">
        <v>41842</v>
      </c>
    </row>
    <row r="1962" spans="1:4" s="1" customFormat="1" ht="12.75" customHeight="1" x14ac:dyDescent="0.2">
      <c r="A1962" s="4" t="s">
        <v>1827</v>
      </c>
      <c r="B1962" s="4" t="str">
        <f>"0000F8FD0C"</f>
        <v>0000F8FD0C</v>
      </c>
      <c r="C1962" s="5">
        <v>37803</v>
      </c>
      <c r="D1962" s="5">
        <v>44979</v>
      </c>
    </row>
    <row r="1963" spans="1:4" s="1" customFormat="1" ht="12.75" customHeight="1" x14ac:dyDescent="0.2">
      <c r="A1963" s="2" t="s">
        <v>1827</v>
      </c>
      <c r="B1963" s="2" t="str">
        <f>"0000F8FD0C"</f>
        <v>0000F8FD0C</v>
      </c>
      <c r="C1963" s="3">
        <v>37803</v>
      </c>
      <c r="D1963" s="3">
        <v>44979</v>
      </c>
    </row>
    <row r="1964" spans="1:4" s="1" customFormat="1" ht="12.75" customHeight="1" x14ac:dyDescent="0.2">
      <c r="A1964" s="4" t="s">
        <v>1828</v>
      </c>
      <c r="B1964" s="4" t="str">
        <f>"0000F8EB57"</f>
        <v>0000F8EB57</v>
      </c>
      <c r="C1964" s="5">
        <v>37803</v>
      </c>
      <c r="D1964" s="5">
        <v>39377</v>
      </c>
    </row>
    <row r="1965" spans="1:4" s="1" customFormat="1" ht="12.75" customHeight="1" x14ac:dyDescent="0.2">
      <c r="A1965" s="2" t="s">
        <v>1828</v>
      </c>
      <c r="B1965" s="2" t="str">
        <f>"00003AF9FC"</f>
        <v>00003AF9FC</v>
      </c>
      <c r="C1965" s="3">
        <v>39378</v>
      </c>
      <c r="D1965" s="2"/>
    </row>
    <row r="1966" spans="1:4" s="1" customFormat="1" ht="12.75" customHeight="1" x14ac:dyDescent="0.2">
      <c r="A1966" s="4" t="s">
        <v>1829</v>
      </c>
      <c r="B1966" s="4" t="str">
        <f>"00005E2DA7"</f>
        <v>00005E2DA7</v>
      </c>
      <c r="C1966" s="5">
        <v>39496</v>
      </c>
      <c r="D1966" s="5">
        <v>45006</v>
      </c>
    </row>
    <row r="1967" spans="1:4" s="1" customFormat="1" ht="12.75" customHeight="1" x14ac:dyDescent="0.2">
      <c r="A1967" s="2" t="s">
        <v>1829</v>
      </c>
      <c r="B1967" s="2" t="str">
        <f>"00005E2DA7"</f>
        <v>00005E2DA7</v>
      </c>
      <c r="C1967" s="3">
        <v>39496</v>
      </c>
      <c r="D1967" s="3">
        <v>45006</v>
      </c>
    </row>
    <row r="1968" spans="1:4" s="1" customFormat="1" ht="12.75" customHeight="1" x14ac:dyDescent="0.2">
      <c r="A1968" s="4" t="s">
        <v>1830</v>
      </c>
      <c r="B1968" s="4" t="str">
        <f>"0000FBFD35"</f>
        <v>0000FBFD35</v>
      </c>
      <c r="C1968" s="5">
        <v>37803</v>
      </c>
      <c r="D1968" s="4"/>
    </row>
    <row r="1969" spans="1:4" s="1" customFormat="1" ht="12.75" customHeight="1" x14ac:dyDescent="0.2">
      <c r="A1969" s="2" t="s">
        <v>1831</v>
      </c>
      <c r="B1969" s="2" t="str">
        <f>"0000F8F5D6"</f>
        <v>0000F8F5D6</v>
      </c>
      <c r="C1969" s="3">
        <v>42241</v>
      </c>
      <c r="D1969" s="2"/>
    </row>
    <row r="1970" spans="1:4" s="1" customFormat="1" ht="12.75" customHeight="1" x14ac:dyDescent="0.2">
      <c r="A1970" s="4" t="s">
        <v>1832</v>
      </c>
      <c r="B1970" s="4" t="str">
        <f>"0000F8FABB"</f>
        <v>0000F8FABB</v>
      </c>
      <c r="C1970" s="5">
        <v>37803</v>
      </c>
      <c r="D1970" s="5">
        <v>42241</v>
      </c>
    </row>
    <row r="1971" spans="1:4" s="1" customFormat="1" ht="12.75" customHeight="1" x14ac:dyDescent="0.2">
      <c r="A1971" s="2" t="s">
        <v>1833</v>
      </c>
      <c r="B1971" s="2" t="str">
        <f>"0000FBFE83"</f>
        <v>0000FBFE83</v>
      </c>
      <c r="C1971" s="3">
        <v>37824</v>
      </c>
      <c r="D1971" s="3">
        <v>40988</v>
      </c>
    </row>
    <row r="1972" spans="1:4" s="1" customFormat="1" ht="12.75" customHeight="1" x14ac:dyDescent="0.2">
      <c r="A1972" s="4" t="s">
        <v>1834</v>
      </c>
      <c r="B1972" s="4" t="str">
        <f>"0000F8F65D"</f>
        <v>0000F8F65D</v>
      </c>
      <c r="C1972" s="5">
        <v>37803</v>
      </c>
      <c r="D1972" s="5">
        <v>37818</v>
      </c>
    </row>
    <row r="1973" spans="1:4" s="1" customFormat="1" ht="12.75" customHeight="1" x14ac:dyDescent="0.2">
      <c r="A1973" s="2" t="s">
        <v>1834</v>
      </c>
      <c r="B1973" s="2" t="str">
        <f>"0006882152"</f>
        <v>0006882152</v>
      </c>
      <c r="C1973" s="3">
        <v>40988</v>
      </c>
      <c r="D1973" s="2"/>
    </row>
    <row r="1974" spans="1:4" s="1" customFormat="1" ht="12.75" customHeight="1" x14ac:dyDescent="0.2">
      <c r="A1974" s="4" t="s">
        <v>1835</v>
      </c>
      <c r="B1974" s="4" t="str">
        <f>"0000FBEFBB"</f>
        <v>0000FBEFBB</v>
      </c>
      <c r="C1974" s="5">
        <v>37803</v>
      </c>
      <c r="D1974" s="5">
        <v>42073</v>
      </c>
    </row>
    <row r="1975" spans="1:4" s="1" customFormat="1" ht="12.75" customHeight="1" x14ac:dyDescent="0.2">
      <c r="A1975" s="2" t="s">
        <v>1836</v>
      </c>
      <c r="B1975" s="2" t="str">
        <f>"0006881B01"</f>
        <v>0006881B01</v>
      </c>
      <c r="C1975" s="3">
        <v>42402</v>
      </c>
      <c r="D1975" s="3">
        <v>43438</v>
      </c>
    </row>
    <row r="1976" spans="1:4" s="1" customFormat="1" ht="12.75" customHeight="1" x14ac:dyDescent="0.2">
      <c r="A1976" s="4" t="s">
        <v>1837</v>
      </c>
      <c r="B1976" s="4" t="str">
        <f>"0000FBFBC4"</f>
        <v>0000FBFBC4</v>
      </c>
      <c r="C1976" s="5">
        <v>37803</v>
      </c>
      <c r="D1976" s="4"/>
    </row>
    <row r="1977" spans="1:4" s="1" customFormat="1" ht="12.75" customHeight="1" x14ac:dyDescent="0.2">
      <c r="A1977" s="2" t="s">
        <v>1838</v>
      </c>
      <c r="B1977" s="2" t="str">
        <f>"0000FB61A2"</f>
        <v>0000FB61A2</v>
      </c>
      <c r="C1977" s="3">
        <v>37803</v>
      </c>
      <c r="D1977" s="3">
        <v>38188</v>
      </c>
    </row>
    <row r="1978" spans="1:4" s="1" customFormat="1" ht="12.75" customHeight="1" x14ac:dyDescent="0.2">
      <c r="A1978" s="4" t="s">
        <v>1839</v>
      </c>
      <c r="B1978" s="4" t="str">
        <f>"0000FBF2A2"</f>
        <v>0000FBF2A2</v>
      </c>
      <c r="C1978" s="5">
        <v>40091</v>
      </c>
      <c r="D1978" s="4"/>
    </row>
    <row r="1979" spans="1:4" s="1" customFormat="1" ht="12.75" customHeight="1" x14ac:dyDescent="0.2">
      <c r="A1979" s="2" t="s">
        <v>1839</v>
      </c>
      <c r="B1979" s="2" t="str">
        <f>"0000FBED0B"</f>
        <v>0000FBED0B</v>
      </c>
      <c r="C1979" s="3">
        <v>38747</v>
      </c>
      <c r="D1979" s="3">
        <v>39522</v>
      </c>
    </row>
    <row r="1980" spans="1:4" s="1" customFormat="1" ht="12.75" customHeight="1" x14ac:dyDescent="0.2">
      <c r="A1980" s="4" t="s">
        <v>1839</v>
      </c>
      <c r="B1980" s="4" t="str">
        <f>"0000FBF015"</f>
        <v>0000FBF015</v>
      </c>
      <c r="C1980" s="5">
        <v>37929</v>
      </c>
      <c r="D1980" s="5">
        <v>38664</v>
      </c>
    </row>
    <row r="1981" spans="1:4" s="1" customFormat="1" ht="12.75" customHeight="1" x14ac:dyDescent="0.2">
      <c r="A1981" s="2" t="s">
        <v>1840</v>
      </c>
      <c r="B1981" s="2" t="str">
        <f>"0000F8EBD1"</f>
        <v>0000F8EBD1</v>
      </c>
      <c r="C1981" s="3">
        <v>42570</v>
      </c>
      <c r="D1981" s="2"/>
    </row>
    <row r="1982" spans="1:4" s="1" customFormat="1" ht="12.75" customHeight="1" x14ac:dyDescent="0.2">
      <c r="A1982" s="4" t="s">
        <v>1841</v>
      </c>
      <c r="B1982" s="4" t="str">
        <f>"0006935F97"</f>
        <v>0006935F97</v>
      </c>
      <c r="C1982" s="5">
        <v>42598</v>
      </c>
      <c r="D1982" s="5">
        <v>42941</v>
      </c>
    </row>
    <row r="1983" spans="1:4" s="1" customFormat="1" ht="12.75" customHeight="1" x14ac:dyDescent="0.2">
      <c r="A1983" s="2" t="s">
        <v>1842</v>
      </c>
      <c r="B1983" s="2" t="str">
        <f>"0006883962"</f>
        <v>0006883962</v>
      </c>
      <c r="C1983" s="3">
        <v>41318</v>
      </c>
      <c r="D1983" s="3">
        <v>42017</v>
      </c>
    </row>
    <row r="1984" spans="1:4" s="1" customFormat="1" ht="12.75" customHeight="1" x14ac:dyDescent="0.2">
      <c r="A1984" s="4" t="s">
        <v>1843</v>
      </c>
      <c r="B1984" s="4" t="str">
        <f>"0000F8ECB8"</f>
        <v>0000F8ECB8</v>
      </c>
      <c r="C1984" s="5">
        <v>37803</v>
      </c>
      <c r="D1984" s="5">
        <v>44369</v>
      </c>
    </row>
    <row r="1985" spans="1:4" s="1" customFormat="1" ht="12.75" customHeight="1" x14ac:dyDescent="0.2">
      <c r="A1985" s="2" t="s">
        <v>1844</v>
      </c>
      <c r="B1985" s="2" t="str">
        <f>"000688255F"</f>
        <v>000688255F</v>
      </c>
      <c r="C1985" s="3">
        <v>44369</v>
      </c>
      <c r="D1985" s="2"/>
    </row>
    <row r="1986" spans="1:4" s="1" customFormat="1" ht="12.75" customHeight="1" x14ac:dyDescent="0.2">
      <c r="A1986" s="4" t="s">
        <v>1845</v>
      </c>
      <c r="B1986" s="4" t="str">
        <f>"000687FDAC"</f>
        <v>000687FDAC</v>
      </c>
      <c r="C1986" s="5">
        <v>42381</v>
      </c>
      <c r="D1986" s="4"/>
    </row>
    <row r="1987" spans="1:4" s="1" customFormat="1" ht="12.75" customHeight="1" x14ac:dyDescent="0.2">
      <c r="A1987" s="2" t="s">
        <v>1846</v>
      </c>
      <c r="B1987" s="2" t="str">
        <f>"000053080E"</f>
        <v>000053080E</v>
      </c>
      <c r="C1987" s="3">
        <v>40553</v>
      </c>
      <c r="D1987" s="2"/>
    </row>
    <row r="1988" spans="1:4" s="1" customFormat="1" ht="12.75" customHeight="1" x14ac:dyDescent="0.2">
      <c r="A1988" s="4" t="s">
        <v>1847</v>
      </c>
      <c r="B1988" s="4" t="str">
        <f>"0000F8F67F"</f>
        <v>0000F8F67F</v>
      </c>
      <c r="C1988" s="5">
        <v>37803</v>
      </c>
      <c r="D1988" s="5">
        <v>43004</v>
      </c>
    </row>
    <row r="1989" spans="1:4" s="1" customFormat="1" ht="12.75" customHeight="1" x14ac:dyDescent="0.2">
      <c r="A1989" s="2" t="s">
        <v>1848</v>
      </c>
      <c r="B1989" s="2" t="str">
        <f>"000094EA6A"</f>
        <v>000094EA6A</v>
      </c>
      <c r="C1989" s="3">
        <v>40071</v>
      </c>
      <c r="D1989" s="2"/>
    </row>
    <row r="1990" spans="1:4" s="1" customFormat="1" ht="12.75" customHeight="1" x14ac:dyDescent="0.2">
      <c r="A1990" s="4" t="s">
        <v>1848</v>
      </c>
      <c r="B1990" s="4" t="str">
        <f>"0000F8F0B4"</f>
        <v>0000F8F0B4</v>
      </c>
      <c r="C1990" s="5">
        <v>37803</v>
      </c>
      <c r="D1990" s="5">
        <v>40070</v>
      </c>
    </row>
    <row r="1991" spans="1:4" s="1" customFormat="1" ht="12.75" customHeight="1" x14ac:dyDescent="0.2">
      <c r="A1991" s="2" t="s">
        <v>1849</v>
      </c>
      <c r="B1991" s="2" t="str">
        <f>"0006883474"</f>
        <v>0006883474</v>
      </c>
      <c r="C1991" s="3">
        <v>42451</v>
      </c>
      <c r="D1991" s="3">
        <v>43648</v>
      </c>
    </row>
    <row r="1992" spans="1:4" s="1" customFormat="1" ht="12.75" customHeight="1" x14ac:dyDescent="0.2">
      <c r="A1992" s="4" t="s">
        <v>1850</v>
      </c>
      <c r="B1992" s="4" t="str">
        <f>"0000FBF319"</f>
        <v>0000FBF319</v>
      </c>
      <c r="C1992" s="5">
        <v>38405</v>
      </c>
      <c r="D1992" s="5">
        <v>40946</v>
      </c>
    </row>
    <row r="1993" spans="1:4" s="1" customFormat="1" ht="12.75" customHeight="1" x14ac:dyDescent="0.2">
      <c r="A1993" s="2" t="s">
        <v>1851</v>
      </c>
      <c r="B1993" s="2" t="str">
        <f>"0000F8F02C"</f>
        <v>0000F8F02C</v>
      </c>
      <c r="C1993" s="3">
        <v>37803</v>
      </c>
      <c r="D1993" s="3">
        <v>43186</v>
      </c>
    </row>
    <row r="1994" spans="1:4" s="1" customFormat="1" ht="12.75" customHeight="1" x14ac:dyDescent="0.2">
      <c r="A1994" s="4" t="s">
        <v>1852</v>
      </c>
      <c r="B1994" s="4" t="str">
        <f>"0000FB5E7C"</f>
        <v>0000FB5E7C</v>
      </c>
      <c r="C1994" s="5">
        <v>37803</v>
      </c>
      <c r="D1994" s="4"/>
    </row>
    <row r="1995" spans="1:4" s="1" customFormat="1" ht="12.75" customHeight="1" x14ac:dyDescent="0.2">
      <c r="A1995" s="2" t="s">
        <v>1853</v>
      </c>
      <c r="B1995" s="2" t="str">
        <f>"00009501B7"</f>
        <v>00009501B7</v>
      </c>
      <c r="C1995" s="3">
        <v>42598</v>
      </c>
      <c r="D1995" s="2"/>
    </row>
    <row r="1996" spans="1:4" s="1" customFormat="1" ht="12.75" customHeight="1" x14ac:dyDescent="0.2">
      <c r="A1996" s="4" t="s">
        <v>1854</v>
      </c>
      <c r="B1996" s="4" t="str">
        <f>"0000F8EB64"</f>
        <v>0000F8EB64</v>
      </c>
      <c r="C1996" s="5">
        <v>37803</v>
      </c>
      <c r="D1996" s="5">
        <v>41548</v>
      </c>
    </row>
    <row r="1997" spans="1:4" s="1" customFormat="1" ht="12.75" customHeight="1" x14ac:dyDescent="0.2">
      <c r="A1997" s="2" t="s">
        <v>1855</v>
      </c>
      <c r="B1997" s="2" t="str">
        <f>"0000FBF321"</f>
        <v>0000FBF321</v>
      </c>
      <c r="C1997" s="3">
        <v>40560</v>
      </c>
      <c r="D1997" s="3">
        <v>42871</v>
      </c>
    </row>
    <row r="1998" spans="1:4" s="1" customFormat="1" ht="12.75" customHeight="1" x14ac:dyDescent="0.2">
      <c r="A1998" s="4" t="s">
        <v>1856</v>
      </c>
      <c r="B1998" s="4" t="str">
        <f>"0000F8FD32"</f>
        <v>0000F8FD32</v>
      </c>
      <c r="C1998" s="5">
        <v>41142</v>
      </c>
      <c r="D1998" s="4"/>
    </row>
    <row r="1999" spans="1:4" s="1" customFormat="1" ht="12.75" customHeight="1" x14ac:dyDescent="0.2">
      <c r="A1999" s="2" t="s">
        <v>1857</v>
      </c>
      <c r="B1999" s="2" t="str">
        <f>"0000F8F5A4"</f>
        <v>0000F8F5A4</v>
      </c>
      <c r="C1999" s="3">
        <v>37803</v>
      </c>
      <c r="D1999" s="3">
        <v>40560</v>
      </c>
    </row>
    <row r="2000" spans="1:4" s="1" customFormat="1" ht="12.75" customHeight="1" x14ac:dyDescent="0.2">
      <c r="A2000" s="4" t="s">
        <v>1858</v>
      </c>
      <c r="B2000" s="4" t="str">
        <f>"0000F90047"</f>
        <v>0000F90047</v>
      </c>
      <c r="C2000" s="5">
        <v>37803</v>
      </c>
      <c r="D2000" s="5">
        <v>43690</v>
      </c>
    </row>
    <row r="2001" spans="1:4" s="1" customFormat="1" ht="12.75" customHeight="1" x14ac:dyDescent="0.2">
      <c r="A2001" s="2" t="s">
        <v>1859</v>
      </c>
      <c r="B2001" s="2" t="str">
        <f>"00000E13EC"</f>
        <v>00000E13EC</v>
      </c>
      <c r="C2001" s="3">
        <v>39266</v>
      </c>
      <c r="D2001" s="3">
        <v>40182</v>
      </c>
    </row>
    <row r="2002" spans="1:4" s="1" customFormat="1" ht="12.75" customHeight="1" x14ac:dyDescent="0.2">
      <c r="A2002" s="4" t="s">
        <v>1860</v>
      </c>
      <c r="B2002" s="4" t="str">
        <f>"000196A101"</f>
        <v>000196A101</v>
      </c>
      <c r="C2002" s="5">
        <v>37803</v>
      </c>
      <c r="D2002" s="4"/>
    </row>
    <row r="2003" spans="1:4" s="1" customFormat="1" ht="12.75" customHeight="1" x14ac:dyDescent="0.2">
      <c r="A2003" s="2" t="s">
        <v>1861</v>
      </c>
      <c r="B2003" s="2" t="str">
        <f>"0000F8F3BB"</f>
        <v>0000F8F3BB</v>
      </c>
      <c r="C2003" s="3">
        <v>37803</v>
      </c>
      <c r="D2003" s="3">
        <v>40497</v>
      </c>
    </row>
    <row r="2004" spans="1:4" s="1" customFormat="1" ht="12.75" customHeight="1" x14ac:dyDescent="0.2">
      <c r="A2004" s="4" t="s">
        <v>1862</v>
      </c>
      <c r="B2004" s="4" t="str">
        <f>"0000322553"</f>
        <v>0000322553</v>
      </c>
      <c r="C2004" s="5">
        <v>40504</v>
      </c>
      <c r="D2004" s="4"/>
    </row>
    <row r="2005" spans="1:4" s="1" customFormat="1" ht="12.75" customHeight="1" x14ac:dyDescent="0.2">
      <c r="A2005" s="2" t="s">
        <v>1863</v>
      </c>
      <c r="B2005" s="2" t="str">
        <f>"0000B5E0C4"</f>
        <v>0000B5E0C4</v>
      </c>
      <c r="C2005" s="3">
        <v>40289</v>
      </c>
      <c r="D2005" s="2"/>
    </row>
    <row r="2006" spans="1:4" s="1" customFormat="1" ht="12.75" customHeight="1" x14ac:dyDescent="0.2">
      <c r="A2006" s="4" t="s">
        <v>1864</v>
      </c>
      <c r="B2006" s="4" t="str">
        <f>"0000F8F392"</f>
        <v>0000F8F392</v>
      </c>
      <c r="C2006" s="5">
        <v>37803</v>
      </c>
      <c r="D2006" s="4"/>
    </row>
    <row r="2007" spans="1:4" s="1" customFormat="1" ht="12.75" customHeight="1" x14ac:dyDescent="0.2">
      <c r="A2007" s="2" t="s">
        <v>1865</v>
      </c>
      <c r="B2007" s="2" t="str">
        <f>"0000FBFA9A"</f>
        <v>0000FBFA9A</v>
      </c>
      <c r="C2007" s="3">
        <v>38209</v>
      </c>
      <c r="D2007" s="3">
        <v>40462</v>
      </c>
    </row>
    <row r="2008" spans="1:4" s="1" customFormat="1" ht="12.75" customHeight="1" x14ac:dyDescent="0.2">
      <c r="A2008" s="4" t="s">
        <v>1865</v>
      </c>
      <c r="B2008" s="4" t="str">
        <f>"0006882597"</f>
        <v>0006882597</v>
      </c>
      <c r="C2008" s="5">
        <v>40463</v>
      </c>
      <c r="D2008" s="5">
        <v>40672</v>
      </c>
    </row>
    <row r="2009" spans="1:4" s="1" customFormat="1" ht="12.75" customHeight="1" x14ac:dyDescent="0.2">
      <c r="A2009" s="2" t="s">
        <v>1866</v>
      </c>
      <c r="B2009" s="2" t="str">
        <f>"00011865BC"</f>
        <v>00011865BC</v>
      </c>
      <c r="C2009" s="3">
        <v>40820</v>
      </c>
      <c r="D2009" s="2"/>
    </row>
    <row r="2010" spans="1:4" s="1" customFormat="1" ht="12.75" customHeight="1" x14ac:dyDescent="0.2">
      <c r="A2010" s="4" t="s">
        <v>1867</v>
      </c>
      <c r="B2010" s="4" t="str">
        <f>"00068815E9"</f>
        <v>00068815E9</v>
      </c>
      <c r="C2010" s="5">
        <v>40665</v>
      </c>
      <c r="D2010" s="4"/>
    </row>
    <row r="2011" spans="1:4" s="1" customFormat="1" ht="12.75" customHeight="1" x14ac:dyDescent="0.2">
      <c r="A2011" s="2" t="s">
        <v>1868</v>
      </c>
      <c r="B2011" s="2" t="str">
        <f>"0000F8FD2C"</f>
        <v>0000F8FD2C</v>
      </c>
      <c r="C2011" s="3">
        <v>37803</v>
      </c>
      <c r="D2011" s="2"/>
    </row>
    <row r="2012" spans="1:4" s="1" customFormat="1" ht="12.75" customHeight="1" x14ac:dyDescent="0.2">
      <c r="A2012" s="4" t="s">
        <v>1869</v>
      </c>
      <c r="B2012" s="4" t="str">
        <f>"0001A92733"</f>
        <v>0001A92733</v>
      </c>
      <c r="C2012" s="5">
        <v>37803</v>
      </c>
      <c r="D2012" s="4"/>
    </row>
    <row r="2013" spans="1:4" s="1" customFormat="1" ht="12.75" customHeight="1" x14ac:dyDescent="0.2">
      <c r="A2013" s="2" t="s">
        <v>1870</v>
      </c>
      <c r="B2013" s="2" t="str">
        <f>"0000F8F400"</f>
        <v>0000F8F400</v>
      </c>
      <c r="C2013" s="3">
        <v>37803</v>
      </c>
      <c r="D2013" s="2"/>
    </row>
    <row r="2014" spans="1:4" s="1" customFormat="1" ht="12.75" customHeight="1" x14ac:dyDescent="0.2">
      <c r="A2014" s="4" t="s">
        <v>1871</v>
      </c>
      <c r="B2014" s="4" t="str">
        <f>"0000F8EB82"</f>
        <v>0000F8EB82</v>
      </c>
      <c r="C2014" s="5">
        <v>37803</v>
      </c>
      <c r="D2014" s="5">
        <v>42591</v>
      </c>
    </row>
    <row r="2015" spans="1:4" s="1" customFormat="1" ht="12.75" customHeight="1" x14ac:dyDescent="0.2">
      <c r="A2015" s="2" t="s">
        <v>1872</v>
      </c>
      <c r="B2015" s="2" t="str">
        <f>"0000F8EB55"</f>
        <v>0000F8EB55</v>
      </c>
      <c r="C2015" s="3">
        <v>43998</v>
      </c>
      <c r="D2015" s="2"/>
    </row>
    <row r="2016" spans="1:4" s="1" customFormat="1" ht="12.75" customHeight="1" x14ac:dyDescent="0.2">
      <c r="A2016" s="4" t="s">
        <v>1873</v>
      </c>
      <c r="B2016" s="4" t="str">
        <f>"0000F8F883"</f>
        <v>0000F8F883</v>
      </c>
      <c r="C2016" s="5">
        <v>37803</v>
      </c>
      <c r="D2016" s="4"/>
    </row>
    <row r="2017" spans="1:4" s="1" customFormat="1" ht="12.75" customHeight="1" x14ac:dyDescent="0.2">
      <c r="A2017" s="2" t="s">
        <v>1874</v>
      </c>
      <c r="B2017" s="2" t="str">
        <f>"0000FBF375"</f>
        <v>0000FBF375</v>
      </c>
      <c r="C2017" s="3">
        <v>37803</v>
      </c>
      <c r="D2017" s="2"/>
    </row>
    <row r="2018" spans="1:4" s="1" customFormat="1" ht="12.75" customHeight="1" x14ac:dyDescent="0.2">
      <c r="A2018" s="4" t="s">
        <v>1875</v>
      </c>
      <c r="B2018" s="4" t="str">
        <f>"0000F8F83C"</f>
        <v>0000F8F83C</v>
      </c>
      <c r="C2018" s="5">
        <v>37803</v>
      </c>
      <c r="D2018" s="4"/>
    </row>
    <row r="2019" spans="1:4" s="1" customFormat="1" ht="12.75" customHeight="1" x14ac:dyDescent="0.2">
      <c r="A2019" s="2" t="s">
        <v>1876</v>
      </c>
      <c r="B2019" s="2" t="str">
        <f>"00011862BD"</f>
        <v>00011862BD</v>
      </c>
      <c r="C2019" s="3">
        <v>40686</v>
      </c>
      <c r="D2019" s="3">
        <v>44936</v>
      </c>
    </row>
    <row r="2020" spans="1:4" s="1" customFormat="1" ht="12.75" customHeight="1" x14ac:dyDescent="0.2">
      <c r="A2020" s="4" t="s">
        <v>1877</v>
      </c>
      <c r="B2020" s="4" t="str">
        <f>"00068813BA"</f>
        <v>00068813BA</v>
      </c>
      <c r="C2020" s="5">
        <v>44936</v>
      </c>
      <c r="D2020" s="4"/>
    </row>
    <row r="2021" spans="1:4" s="1" customFormat="1" ht="12.75" customHeight="1" x14ac:dyDescent="0.2">
      <c r="A2021" s="2" t="s">
        <v>1878</v>
      </c>
      <c r="B2021" s="2" t="str">
        <f>"0000FBFB7B"</f>
        <v>0000FBFB7B</v>
      </c>
      <c r="C2021" s="3">
        <v>38083</v>
      </c>
      <c r="D2021" s="3">
        <v>38097</v>
      </c>
    </row>
    <row r="2022" spans="1:4" s="1" customFormat="1" ht="12.75" customHeight="1" x14ac:dyDescent="0.2">
      <c r="A2022" s="4" t="s">
        <v>1879</v>
      </c>
      <c r="B2022" s="4" t="str">
        <f>"0000F8F628"</f>
        <v>0000F8F628</v>
      </c>
      <c r="C2022" s="5">
        <v>37803</v>
      </c>
      <c r="D2022" s="5">
        <v>38034</v>
      </c>
    </row>
    <row r="2023" spans="1:4" s="1" customFormat="1" ht="12.75" customHeight="1" x14ac:dyDescent="0.2">
      <c r="A2023" s="2" t="s">
        <v>1879</v>
      </c>
      <c r="B2023" s="2" t="str">
        <f>"00000E1D2D"</f>
        <v>00000E1D2D</v>
      </c>
      <c r="C2023" s="3">
        <v>39391</v>
      </c>
      <c r="D2023" s="3">
        <v>39846</v>
      </c>
    </row>
    <row r="2024" spans="1:4" s="1" customFormat="1" ht="12.75" customHeight="1" x14ac:dyDescent="0.2">
      <c r="A2024" s="4" t="s">
        <v>1880</v>
      </c>
      <c r="B2024" s="4" t="str">
        <f>"0000F8F8C4"</f>
        <v>0000F8F8C4</v>
      </c>
      <c r="C2024" s="5">
        <v>43038</v>
      </c>
      <c r="D2024" s="5">
        <v>44026</v>
      </c>
    </row>
    <row r="2025" spans="1:4" s="1" customFormat="1" ht="12.75" customHeight="1" x14ac:dyDescent="0.2">
      <c r="A2025" s="2" t="s">
        <v>1881</v>
      </c>
      <c r="B2025" s="2" t="str">
        <f>"000687F2D4"</f>
        <v>000687F2D4</v>
      </c>
      <c r="C2025" s="3">
        <v>42073</v>
      </c>
      <c r="D2025" s="2"/>
    </row>
    <row r="2026" spans="1:4" s="1" customFormat="1" ht="12.75" customHeight="1" x14ac:dyDescent="0.2">
      <c r="A2026" s="4" t="s">
        <v>1882</v>
      </c>
      <c r="B2026" s="4" t="str">
        <f>"0000FBF437"</f>
        <v>0000FBF437</v>
      </c>
      <c r="C2026" s="5">
        <v>37788</v>
      </c>
      <c r="D2026" s="5">
        <v>42297</v>
      </c>
    </row>
    <row r="2027" spans="1:4" s="1" customFormat="1" ht="12.75" customHeight="1" x14ac:dyDescent="0.2">
      <c r="A2027" s="2" t="s">
        <v>1883</v>
      </c>
      <c r="B2027" s="2" t="str">
        <f>"0000F8EC60"</f>
        <v>0000F8EC60</v>
      </c>
      <c r="C2027" s="3">
        <v>37803</v>
      </c>
      <c r="D2027" s="3">
        <v>38328</v>
      </c>
    </row>
    <row r="2028" spans="1:4" s="1" customFormat="1" ht="12.75" customHeight="1" x14ac:dyDescent="0.2">
      <c r="A2028" s="4" t="s">
        <v>1884</v>
      </c>
      <c r="B2028" s="4" t="str">
        <f>"0000F8F723"</f>
        <v>0000F8F723</v>
      </c>
      <c r="C2028" s="5">
        <v>38454</v>
      </c>
      <c r="D2028" s="5">
        <v>39069</v>
      </c>
    </row>
    <row r="2029" spans="1:4" s="1" customFormat="1" ht="12.75" customHeight="1" x14ac:dyDescent="0.2">
      <c r="A2029" s="2" t="s">
        <v>1885</v>
      </c>
      <c r="B2029" s="2" t="str">
        <f>"0000F8F8CA"</f>
        <v>0000F8F8CA</v>
      </c>
      <c r="C2029" s="3">
        <v>37803</v>
      </c>
      <c r="D2029" s="2"/>
    </row>
    <row r="2030" spans="1:4" s="1" customFormat="1" ht="12.75" customHeight="1" x14ac:dyDescent="0.2">
      <c r="A2030" s="4" t="s">
        <v>1886</v>
      </c>
      <c r="B2030" s="4" t="str">
        <f>"0001A97879"</f>
        <v>0001A97879</v>
      </c>
      <c r="C2030" s="5">
        <v>38615</v>
      </c>
      <c r="D2030" s="5">
        <v>39966</v>
      </c>
    </row>
    <row r="2031" spans="1:4" s="1" customFormat="1" ht="12.75" customHeight="1" x14ac:dyDescent="0.2">
      <c r="A2031" s="2" t="s">
        <v>1886</v>
      </c>
      <c r="B2031" s="2" t="str">
        <f>"0000FB4639"</f>
        <v>0000FB4639</v>
      </c>
      <c r="C2031" s="3">
        <v>39967</v>
      </c>
      <c r="D2031" s="2"/>
    </row>
    <row r="2032" spans="1:4" s="1" customFormat="1" ht="12.75" customHeight="1" x14ac:dyDescent="0.2">
      <c r="A2032" s="4" t="s">
        <v>1886</v>
      </c>
      <c r="B2032" s="4" t="str">
        <f>"0000F8EBCE"</f>
        <v>0000F8EBCE</v>
      </c>
      <c r="C2032" s="5">
        <v>37803</v>
      </c>
      <c r="D2032" s="5">
        <v>38614</v>
      </c>
    </row>
    <row r="2033" spans="1:4" s="1" customFormat="1" ht="12.75" customHeight="1" x14ac:dyDescent="0.2">
      <c r="A2033" s="2" t="s">
        <v>1887</v>
      </c>
      <c r="B2033" s="2" t="str">
        <f>"0000F8EEA7"</f>
        <v>0000F8EEA7</v>
      </c>
      <c r="C2033" s="3">
        <v>37803</v>
      </c>
      <c r="D2033" s="3">
        <v>39454</v>
      </c>
    </row>
    <row r="2034" spans="1:4" s="1" customFormat="1" ht="12.75" customHeight="1" x14ac:dyDescent="0.2">
      <c r="A2034" s="4" t="s">
        <v>1888</v>
      </c>
      <c r="B2034" s="4" t="str">
        <f>"0000F8F54D"</f>
        <v>0000F8F54D</v>
      </c>
      <c r="C2034" s="5">
        <v>37803</v>
      </c>
      <c r="D2034" s="5">
        <v>44348</v>
      </c>
    </row>
    <row r="2035" spans="1:4" s="1" customFormat="1" ht="12.75" customHeight="1" x14ac:dyDescent="0.2">
      <c r="A2035" s="2" t="s">
        <v>1889</v>
      </c>
      <c r="B2035" s="2" t="str">
        <f>"00068742FE"</f>
        <v>00068742FE</v>
      </c>
      <c r="C2035" s="3">
        <v>42031</v>
      </c>
      <c r="D2035" s="2"/>
    </row>
    <row r="2036" spans="1:4" s="1" customFormat="1" ht="12.75" customHeight="1" x14ac:dyDescent="0.2">
      <c r="A2036" s="4" t="s">
        <v>1890</v>
      </c>
      <c r="B2036" s="4" t="str">
        <f>"0000F8F4EF"</f>
        <v>0000F8F4EF</v>
      </c>
      <c r="C2036" s="5">
        <v>37803</v>
      </c>
      <c r="D2036" s="5">
        <v>39125</v>
      </c>
    </row>
    <row r="2037" spans="1:4" s="1" customFormat="1" ht="12.75" customHeight="1" x14ac:dyDescent="0.2">
      <c r="A2037" s="2" t="s">
        <v>1891</v>
      </c>
      <c r="B2037" s="2" t="str">
        <f>"0000FBF9F5"</f>
        <v>0000FBF9F5</v>
      </c>
      <c r="C2037" s="3">
        <v>38747</v>
      </c>
      <c r="D2037" s="2"/>
    </row>
    <row r="2038" spans="1:4" s="1" customFormat="1" ht="12.75" customHeight="1" x14ac:dyDescent="0.2">
      <c r="A2038" s="4" t="s">
        <v>1892</v>
      </c>
      <c r="B2038" s="4" t="str">
        <f>"0000F8EBA2"</f>
        <v>0000F8EBA2</v>
      </c>
      <c r="C2038" s="5">
        <v>37803</v>
      </c>
      <c r="D2038" s="5">
        <v>44397</v>
      </c>
    </row>
    <row r="2039" spans="1:4" s="1" customFormat="1" ht="12.75" customHeight="1" x14ac:dyDescent="0.2">
      <c r="A2039" s="2" t="s">
        <v>1893</v>
      </c>
      <c r="B2039" s="2" t="str">
        <f>"0000FBEFB7"</f>
        <v>0000FBEFB7</v>
      </c>
      <c r="C2039" s="3">
        <v>37803</v>
      </c>
      <c r="D2039" s="3">
        <v>38461</v>
      </c>
    </row>
    <row r="2040" spans="1:4" s="1" customFormat="1" ht="12.75" customHeight="1" x14ac:dyDescent="0.2">
      <c r="A2040" s="4" t="s">
        <v>1894</v>
      </c>
      <c r="B2040" s="4" t="str">
        <f>"0000FBE9A9"</f>
        <v>0000FBE9A9</v>
      </c>
      <c r="C2040" s="5">
        <v>42017</v>
      </c>
      <c r="D2040" s="4"/>
    </row>
    <row r="2041" spans="1:4" s="1" customFormat="1" ht="12.75" customHeight="1" x14ac:dyDescent="0.2">
      <c r="A2041" s="2" t="s">
        <v>1895</v>
      </c>
      <c r="B2041" s="2" t="str">
        <f>"0000F8F956"</f>
        <v>0000F8F956</v>
      </c>
      <c r="C2041" s="3">
        <v>37803</v>
      </c>
      <c r="D2041" s="2"/>
    </row>
    <row r="2042" spans="1:4" s="1" customFormat="1" ht="12.75" customHeight="1" x14ac:dyDescent="0.2">
      <c r="A2042" s="4" t="s">
        <v>1896</v>
      </c>
      <c r="B2042" s="4" t="str">
        <f>"0000FBF015"</f>
        <v>0000FBF015</v>
      </c>
      <c r="C2042" s="5">
        <v>37831</v>
      </c>
      <c r="D2042" s="5">
        <v>37915</v>
      </c>
    </row>
    <row r="2043" spans="1:4" s="1" customFormat="1" ht="12.75" customHeight="1" x14ac:dyDescent="0.2">
      <c r="A2043" s="2" t="s">
        <v>1897</v>
      </c>
      <c r="B2043" s="2" t="str">
        <f>"0000F8FE2C"</f>
        <v>0000F8FE2C</v>
      </c>
      <c r="C2043" s="3">
        <v>39503</v>
      </c>
      <c r="D2043" s="3">
        <v>40735</v>
      </c>
    </row>
    <row r="2044" spans="1:4" s="1" customFormat="1" ht="12.75" customHeight="1" x14ac:dyDescent="0.2">
      <c r="A2044" s="4" t="s">
        <v>1898</v>
      </c>
      <c r="B2044" s="4" t="str">
        <f>"000687FC82"</f>
        <v>000687FC82</v>
      </c>
      <c r="C2044" s="5">
        <v>42381</v>
      </c>
      <c r="D2044" s="4"/>
    </row>
    <row r="2045" spans="1:4" s="1" customFormat="1" ht="12.75" customHeight="1" x14ac:dyDescent="0.2">
      <c r="A2045" s="2" t="s">
        <v>1899</v>
      </c>
      <c r="B2045" s="2" t="str">
        <f>"0000FBFAC1"</f>
        <v>0000FBFAC1</v>
      </c>
      <c r="C2045" s="3">
        <v>37803</v>
      </c>
      <c r="D2045" s="3">
        <v>42024</v>
      </c>
    </row>
    <row r="2046" spans="1:4" s="1" customFormat="1" ht="12.75" customHeight="1" x14ac:dyDescent="0.2">
      <c r="A2046" s="4" t="s">
        <v>1900</v>
      </c>
      <c r="B2046" s="4" t="str">
        <f>"0000F8FD36"</f>
        <v>0000F8FD36</v>
      </c>
      <c r="C2046" s="5">
        <v>37803</v>
      </c>
      <c r="D2046" s="5">
        <v>43550</v>
      </c>
    </row>
    <row r="2047" spans="1:4" s="1" customFormat="1" ht="12.75" customHeight="1" x14ac:dyDescent="0.2">
      <c r="A2047" s="2" t="s">
        <v>1901</v>
      </c>
      <c r="B2047" s="2" t="str">
        <f>"000687F797"</f>
        <v>000687F797</v>
      </c>
      <c r="C2047" s="3">
        <v>42102</v>
      </c>
      <c r="D2047" s="3">
        <v>43340</v>
      </c>
    </row>
    <row r="2048" spans="1:4" s="1" customFormat="1" ht="12.75" customHeight="1" x14ac:dyDescent="0.2">
      <c r="A2048" s="4" t="s">
        <v>1902</v>
      </c>
      <c r="B2048" s="4" t="str">
        <f>"0000F8FC13"</f>
        <v>0000F8FC13</v>
      </c>
      <c r="C2048" s="5">
        <v>40651</v>
      </c>
      <c r="D2048" s="5">
        <v>40889</v>
      </c>
    </row>
    <row r="2049" spans="1:4" s="1" customFormat="1" ht="12.75" customHeight="1" x14ac:dyDescent="0.2">
      <c r="A2049" s="2" t="s">
        <v>1903</v>
      </c>
      <c r="B2049" s="2" t="str">
        <f>"0000FBFA8F"</f>
        <v>0000FBFA8F</v>
      </c>
      <c r="C2049" s="3">
        <v>38091</v>
      </c>
      <c r="D2049" s="3">
        <v>38441</v>
      </c>
    </row>
    <row r="2050" spans="1:4" s="1" customFormat="1" ht="12.75" customHeight="1" x14ac:dyDescent="0.2">
      <c r="A2050" s="4" t="s">
        <v>1904</v>
      </c>
      <c r="B2050" s="4" t="str">
        <f>"0000F8F29A"</f>
        <v>0000F8F29A</v>
      </c>
      <c r="C2050" s="5">
        <v>38112</v>
      </c>
      <c r="D2050" s="4"/>
    </row>
    <row r="2051" spans="1:4" s="1" customFormat="1" ht="12.75" customHeight="1" x14ac:dyDescent="0.2">
      <c r="A2051" s="2" t="s">
        <v>1905</v>
      </c>
      <c r="B2051" s="2" t="str">
        <f>"0000FBEAD2"</f>
        <v>0000FBEAD2</v>
      </c>
      <c r="C2051" s="3">
        <v>43949</v>
      </c>
      <c r="D2051" s="2"/>
    </row>
    <row r="2052" spans="1:4" s="1" customFormat="1" ht="12.75" customHeight="1" x14ac:dyDescent="0.2">
      <c r="A2052" s="4" t="s">
        <v>1906</v>
      </c>
      <c r="B2052" s="4" t="str">
        <f>"0000F8EEAE"</f>
        <v>0000F8EEAE</v>
      </c>
      <c r="C2052" s="5">
        <v>37803</v>
      </c>
      <c r="D2052" s="5">
        <v>38978</v>
      </c>
    </row>
    <row r="2053" spans="1:4" s="1" customFormat="1" ht="12.75" customHeight="1" x14ac:dyDescent="0.2">
      <c r="A2053" s="2" t="s">
        <v>1906</v>
      </c>
      <c r="B2053" s="2" t="str">
        <f>"0006935810"</f>
        <v>0006935810</v>
      </c>
      <c r="C2053" s="3">
        <v>39377</v>
      </c>
      <c r="D2053" s="3">
        <v>43949</v>
      </c>
    </row>
    <row r="2054" spans="1:4" s="1" customFormat="1" ht="12.75" customHeight="1" x14ac:dyDescent="0.2">
      <c r="A2054" s="4" t="s">
        <v>1907</v>
      </c>
      <c r="B2054" s="4" t="str">
        <f>"0006882157"</f>
        <v>0006882157</v>
      </c>
      <c r="C2054" s="5">
        <v>42899</v>
      </c>
      <c r="D2054" s="4"/>
    </row>
    <row r="2055" spans="1:4" s="1" customFormat="1" ht="12.75" customHeight="1" x14ac:dyDescent="0.2">
      <c r="A2055" s="2" t="s">
        <v>1908</v>
      </c>
      <c r="B2055" s="2" t="str">
        <f>"0000F8F898"</f>
        <v>0000F8F898</v>
      </c>
      <c r="C2055" s="3">
        <v>37803</v>
      </c>
      <c r="D2055" s="2"/>
    </row>
    <row r="2056" spans="1:4" s="1" customFormat="1" ht="12.75" customHeight="1" x14ac:dyDescent="0.2">
      <c r="A2056" s="4" t="s">
        <v>1909</v>
      </c>
      <c r="B2056" s="4" t="str">
        <f>"000031E566"</f>
        <v>000031E566</v>
      </c>
      <c r="C2056" s="5">
        <v>39615</v>
      </c>
      <c r="D2056" s="5">
        <v>40063</v>
      </c>
    </row>
    <row r="2057" spans="1:4" s="1" customFormat="1" ht="12.75" customHeight="1" x14ac:dyDescent="0.2">
      <c r="A2057" s="2" t="s">
        <v>1910</v>
      </c>
      <c r="B2057" s="2" t="str">
        <f>"00011863C2"</f>
        <v>00011863C2</v>
      </c>
      <c r="C2057" s="3">
        <v>38321</v>
      </c>
      <c r="D2057" s="2"/>
    </row>
    <row r="2058" spans="1:4" s="1" customFormat="1" ht="12.75" customHeight="1" x14ac:dyDescent="0.2">
      <c r="A2058" s="4" t="s">
        <v>1911</v>
      </c>
      <c r="B2058" s="4" t="str">
        <f>"000688216C"</f>
        <v>000688216C</v>
      </c>
      <c r="C2058" s="5">
        <v>40245</v>
      </c>
      <c r="D2058" s="5">
        <v>40280</v>
      </c>
    </row>
    <row r="2059" spans="1:4" s="1" customFormat="1" ht="12.75" customHeight="1" x14ac:dyDescent="0.2">
      <c r="A2059" s="2" t="s">
        <v>1912</v>
      </c>
      <c r="B2059" s="2" t="str">
        <f>"000688186B"</f>
        <v>000688186B</v>
      </c>
      <c r="C2059" s="3">
        <v>43172</v>
      </c>
      <c r="D2059" s="2"/>
    </row>
    <row r="2060" spans="1:4" s="1" customFormat="1" ht="12.75" customHeight="1" x14ac:dyDescent="0.2">
      <c r="A2060" s="4" t="s">
        <v>1913</v>
      </c>
      <c r="B2060" s="4" t="str">
        <f>"000687FB88"</f>
        <v>000687FB88</v>
      </c>
      <c r="C2060" s="5">
        <v>42885</v>
      </c>
      <c r="D2060" s="5">
        <v>43228</v>
      </c>
    </row>
    <row r="2061" spans="1:4" s="1" customFormat="1" ht="12.75" customHeight="1" x14ac:dyDescent="0.2">
      <c r="A2061" s="2" t="s">
        <v>1914</v>
      </c>
      <c r="B2061" s="2" t="str">
        <f>"000066D708"</f>
        <v>000066D708</v>
      </c>
      <c r="C2061" s="3">
        <v>40189</v>
      </c>
      <c r="D2061" s="2"/>
    </row>
    <row r="2062" spans="1:4" s="1" customFormat="1" ht="12.75" customHeight="1" x14ac:dyDescent="0.2">
      <c r="A2062" s="4" t="s">
        <v>1915</v>
      </c>
      <c r="B2062" s="4" t="str">
        <f>"0001A9DB15"</f>
        <v>0001A9DB15</v>
      </c>
      <c r="C2062" s="5">
        <v>41996</v>
      </c>
      <c r="D2062" s="4"/>
    </row>
    <row r="2063" spans="1:4" s="1" customFormat="1" ht="12.75" customHeight="1" x14ac:dyDescent="0.2">
      <c r="A2063" s="2" t="s">
        <v>1916</v>
      </c>
      <c r="B2063" s="2" t="str">
        <f>"0000F8FF75"</f>
        <v>0000F8FF75</v>
      </c>
      <c r="C2063" s="3">
        <v>39048</v>
      </c>
      <c r="D2063" s="3">
        <v>42745</v>
      </c>
    </row>
    <row r="2064" spans="1:4" s="1" customFormat="1" ht="12.75" customHeight="1" x14ac:dyDescent="0.2">
      <c r="A2064" s="4" t="s">
        <v>1917</v>
      </c>
      <c r="B2064" s="4" t="str">
        <f>"0001186026"</f>
        <v>0001186026</v>
      </c>
      <c r="C2064" s="5">
        <v>37810</v>
      </c>
      <c r="D2064" s="4"/>
    </row>
    <row r="2065" spans="1:4" s="1" customFormat="1" ht="12.75" customHeight="1" x14ac:dyDescent="0.2">
      <c r="A2065" s="2" t="s">
        <v>1918</v>
      </c>
      <c r="B2065" s="2" t="str">
        <f>"0000F8F187"</f>
        <v>0000F8F187</v>
      </c>
      <c r="C2065" s="3">
        <v>37915</v>
      </c>
      <c r="D2065" s="2"/>
    </row>
    <row r="2066" spans="1:4" s="1" customFormat="1" ht="12.75" customHeight="1" x14ac:dyDescent="0.2">
      <c r="A2066" s="4" t="s">
        <v>1919</v>
      </c>
      <c r="B2066" s="4" t="str">
        <f>"000693673F"</f>
        <v>000693673F</v>
      </c>
      <c r="C2066" s="5">
        <v>42605</v>
      </c>
      <c r="D2066" s="5">
        <v>43333</v>
      </c>
    </row>
    <row r="2067" spans="1:4" s="1" customFormat="1" ht="12.75" customHeight="1" x14ac:dyDescent="0.2">
      <c r="A2067" s="2" t="s">
        <v>1920</v>
      </c>
      <c r="B2067" s="2" t="str">
        <f>"0000F8FF6C"</f>
        <v>0000F8FF6C</v>
      </c>
      <c r="C2067" s="3">
        <v>40084</v>
      </c>
      <c r="D2067" s="2"/>
    </row>
    <row r="2068" spans="1:4" s="1" customFormat="1" ht="12.75" customHeight="1" x14ac:dyDescent="0.2">
      <c r="A2068" s="4" t="s">
        <v>1921</v>
      </c>
      <c r="B2068" s="4" t="str">
        <f>"0000840877"</f>
        <v>0000840877</v>
      </c>
      <c r="C2068" s="5">
        <v>38006</v>
      </c>
      <c r="D2068" s="5">
        <v>38055</v>
      </c>
    </row>
    <row r="2069" spans="1:4" s="1" customFormat="1" ht="12.75" customHeight="1" x14ac:dyDescent="0.2">
      <c r="A2069" s="2" t="s">
        <v>1922</v>
      </c>
      <c r="B2069" s="2" t="str">
        <f>"0000F8F2DD"</f>
        <v>0000F8F2DD</v>
      </c>
      <c r="C2069" s="3">
        <v>37803</v>
      </c>
      <c r="D2069" s="3">
        <v>44733</v>
      </c>
    </row>
    <row r="2070" spans="1:4" s="1" customFormat="1" ht="12.75" customHeight="1" x14ac:dyDescent="0.2">
      <c r="A2070" s="4" t="s">
        <v>1923</v>
      </c>
      <c r="B2070" s="4" t="str">
        <f>"000688244D"</f>
        <v>000688244D</v>
      </c>
      <c r="C2070" s="5">
        <v>44943</v>
      </c>
      <c r="D2070" s="4"/>
    </row>
    <row r="2071" spans="1:4" s="1" customFormat="1" ht="12.75" customHeight="1" x14ac:dyDescent="0.2">
      <c r="A2071" s="2" t="s">
        <v>1924</v>
      </c>
      <c r="B2071" s="2" t="str">
        <f>"0000F8F67F"</f>
        <v>0000F8F67F</v>
      </c>
      <c r="C2071" s="3">
        <v>43067</v>
      </c>
      <c r="D2071" s="3">
        <v>43403</v>
      </c>
    </row>
    <row r="2072" spans="1:4" s="1" customFormat="1" ht="12.75" customHeight="1" x14ac:dyDescent="0.2">
      <c r="A2072" s="4" t="s">
        <v>1925</v>
      </c>
      <c r="B2072" s="4" t="str">
        <f>"0000FD4D2F"</f>
        <v>0000FD4D2F</v>
      </c>
      <c r="C2072" s="5">
        <v>43165</v>
      </c>
      <c r="D2072" s="4"/>
    </row>
    <row r="2073" spans="1:4" s="1" customFormat="1" ht="12.75" customHeight="1" x14ac:dyDescent="0.2">
      <c r="A2073" s="2" t="s">
        <v>1926</v>
      </c>
      <c r="B2073" s="2" t="str">
        <f>"0000319425"</f>
        <v>0000319425</v>
      </c>
      <c r="C2073" s="3">
        <v>39468</v>
      </c>
      <c r="D2073" s="2"/>
    </row>
    <row r="2074" spans="1:4" s="1" customFormat="1" ht="12.75" customHeight="1" x14ac:dyDescent="0.2">
      <c r="A2074" s="4" t="s">
        <v>1927</v>
      </c>
      <c r="B2074" s="4" t="str">
        <f>"0000F8F9F7"</f>
        <v>0000F8F9F7</v>
      </c>
      <c r="C2074" s="5">
        <v>37803</v>
      </c>
      <c r="D2074" s="5">
        <v>39930</v>
      </c>
    </row>
    <row r="2075" spans="1:4" s="1" customFormat="1" ht="12.75" customHeight="1" x14ac:dyDescent="0.2">
      <c r="A2075" s="2" t="s">
        <v>1927</v>
      </c>
      <c r="B2075" s="2" t="str">
        <f>"0000A4E828"</f>
        <v>0000A4E828</v>
      </c>
      <c r="C2075" s="3">
        <v>40553</v>
      </c>
      <c r="D2075" s="2"/>
    </row>
    <row r="2076" spans="1:4" s="1" customFormat="1" ht="12.75" customHeight="1" x14ac:dyDescent="0.2">
      <c r="A2076" s="4" t="s">
        <v>1928</v>
      </c>
      <c r="B2076" s="4" t="str">
        <f>"0000F8F2A4"</f>
        <v>0000F8F2A4</v>
      </c>
      <c r="C2076" s="5">
        <v>41667</v>
      </c>
      <c r="D2076" s="4"/>
    </row>
    <row r="2077" spans="1:4" s="1" customFormat="1" ht="12.75" customHeight="1" x14ac:dyDescent="0.2">
      <c r="A2077" s="2" t="s">
        <v>1929</v>
      </c>
      <c r="B2077" s="2" t="str">
        <f>"00009A5556"</f>
        <v>00009A5556</v>
      </c>
      <c r="C2077" s="3">
        <v>40518</v>
      </c>
      <c r="D2077" s="3">
        <v>40686</v>
      </c>
    </row>
    <row r="2078" spans="1:4" s="1" customFormat="1" ht="12.75" customHeight="1" x14ac:dyDescent="0.2">
      <c r="A2078" s="4" t="s">
        <v>1930</v>
      </c>
      <c r="B2078" s="4" t="str">
        <f>"0000541107"</f>
        <v>0000541107</v>
      </c>
      <c r="C2078" s="5">
        <v>40889</v>
      </c>
      <c r="D2078" s="5">
        <v>43753</v>
      </c>
    </row>
    <row r="2079" spans="1:4" s="1" customFormat="1" ht="12.75" customHeight="1" x14ac:dyDescent="0.2">
      <c r="A2079" s="2" t="s">
        <v>1931</v>
      </c>
      <c r="B2079" s="2" t="str">
        <f>"00008B7ABF"</f>
        <v>00008B7ABF</v>
      </c>
      <c r="C2079" s="3">
        <v>40126</v>
      </c>
      <c r="D2079" s="3">
        <v>43347</v>
      </c>
    </row>
    <row r="2080" spans="1:4" s="1" customFormat="1" ht="12.75" customHeight="1" x14ac:dyDescent="0.2">
      <c r="A2080" s="4" t="s">
        <v>1932</v>
      </c>
      <c r="B2080" s="4" t="str">
        <f>"0000FBE7CB"</f>
        <v>0000FBE7CB</v>
      </c>
      <c r="C2080" s="5">
        <v>37803</v>
      </c>
      <c r="D2080" s="4"/>
    </row>
    <row r="2081" spans="1:4" s="1" customFormat="1" ht="12.75" customHeight="1" x14ac:dyDescent="0.2">
      <c r="A2081" s="2" t="s">
        <v>1933</v>
      </c>
      <c r="B2081" s="2" t="str">
        <f>"0000FBE9B3"</f>
        <v>0000FBE9B3</v>
      </c>
      <c r="C2081" s="3">
        <v>37803</v>
      </c>
      <c r="D2081" s="2"/>
    </row>
    <row r="2082" spans="1:4" s="1" customFormat="1" ht="12.75" customHeight="1" x14ac:dyDescent="0.2">
      <c r="A2082" s="4" t="s">
        <v>1934</v>
      </c>
      <c r="B2082" s="4" t="str">
        <f>"0000FD49C8"</f>
        <v>0000FD49C8</v>
      </c>
      <c r="C2082" s="5">
        <v>37803</v>
      </c>
      <c r="D2082" s="4"/>
    </row>
    <row r="2083" spans="1:4" s="1" customFormat="1" ht="12.75" customHeight="1" x14ac:dyDescent="0.2">
      <c r="A2083" s="2" t="s">
        <v>1935</v>
      </c>
      <c r="B2083" s="2" t="str">
        <f>"0006881507"</f>
        <v>0006881507</v>
      </c>
      <c r="C2083" s="3">
        <v>40574</v>
      </c>
      <c r="D2083" s="3">
        <v>40623</v>
      </c>
    </row>
    <row r="2084" spans="1:4" s="1" customFormat="1" ht="12.75" customHeight="1" x14ac:dyDescent="0.2">
      <c r="A2084" s="4" t="s">
        <v>1936</v>
      </c>
      <c r="B2084" s="4" t="str">
        <f>"0000FBF478"</f>
        <v>0000FBF478</v>
      </c>
      <c r="C2084" s="5">
        <v>37803</v>
      </c>
      <c r="D2084" s="4"/>
    </row>
    <row r="2085" spans="1:4" s="1" customFormat="1" ht="12.75" customHeight="1" x14ac:dyDescent="0.2">
      <c r="A2085" s="2" t="s">
        <v>1937</v>
      </c>
      <c r="B2085" s="2" t="str">
        <f>"0000F8F2A4"</f>
        <v>0000F8F2A4</v>
      </c>
      <c r="C2085" s="3">
        <v>37803</v>
      </c>
      <c r="D2085" s="3">
        <v>41646</v>
      </c>
    </row>
    <row r="2086" spans="1:4" s="1" customFormat="1" ht="12.75" customHeight="1" x14ac:dyDescent="0.2">
      <c r="A2086" s="4" t="s">
        <v>1938</v>
      </c>
      <c r="B2086" s="4" t="str">
        <f>"0006883815"</f>
        <v>0006883815</v>
      </c>
      <c r="C2086" s="5">
        <v>41177</v>
      </c>
      <c r="D2086" s="5">
        <v>42864</v>
      </c>
    </row>
    <row r="2087" spans="1:4" s="1" customFormat="1" ht="12.75" customHeight="1" x14ac:dyDescent="0.2">
      <c r="A2087" s="2" t="s">
        <v>1939</v>
      </c>
      <c r="B2087" s="2" t="str">
        <f>"000687ED3A"</f>
        <v>000687ED3A</v>
      </c>
      <c r="C2087" s="3">
        <v>44019</v>
      </c>
      <c r="D2087" s="2"/>
    </row>
    <row r="2088" spans="1:4" s="1" customFormat="1" ht="12.75" customHeight="1" x14ac:dyDescent="0.2">
      <c r="A2088" s="4" t="s">
        <v>1940</v>
      </c>
      <c r="B2088" s="4" t="str">
        <f>"000687FE42"</f>
        <v>000687FE42</v>
      </c>
      <c r="C2088" s="5">
        <v>43038</v>
      </c>
      <c r="D2088" s="5">
        <v>44012</v>
      </c>
    </row>
    <row r="2089" spans="1:4" s="1" customFormat="1" ht="12.75" customHeight="1" x14ac:dyDescent="0.2">
      <c r="A2089" s="2" t="s">
        <v>1941</v>
      </c>
      <c r="B2089" s="2" t="str">
        <f>"0000F8FA92"</f>
        <v>0000F8FA92</v>
      </c>
      <c r="C2089" s="3">
        <v>38706</v>
      </c>
      <c r="D2089" s="3">
        <v>42325</v>
      </c>
    </row>
    <row r="2090" spans="1:4" s="1" customFormat="1" ht="12.75" customHeight="1" x14ac:dyDescent="0.2">
      <c r="A2090" s="4" t="s">
        <v>1942</v>
      </c>
      <c r="B2090" s="4" t="str">
        <f>"0000FBFB39"</f>
        <v>0000FBFB39</v>
      </c>
      <c r="C2090" s="5">
        <v>38719</v>
      </c>
      <c r="D2090" s="5">
        <v>39678</v>
      </c>
    </row>
    <row r="2091" spans="1:4" s="1" customFormat="1" ht="12.75" customHeight="1" x14ac:dyDescent="0.2">
      <c r="A2091" s="2" t="s">
        <v>1943</v>
      </c>
      <c r="B2091" s="2" t="str">
        <f>"0000F8EE8F"</f>
        <v>0000F8EE8F</v>
      </c>
      <c r="C2091" s="3">
        <v>38013</v>
      </c>
      <c r="D2091" s="3">
        <v>39832</v>
      </c>
    </row>
    <row r="2092" spans="1:4" s="1" customFormat="1" ht="12.75" customHeight="1" x14ac:dyDescent="0.2">
      <c r="A2092" s="4" t="s">
        <v>1944</v>
      </c>
      <c r="B2092" s="4" t="str">
        <f>"000688135E"</f>
        <v>000688135E</v>
      </c>
      <c r="C2092" s="5">
        <v>39902</v>
      </c>
      <c r="D2092" s="5">
        <v>40665</v>
      </c>
    </row>
    <row r="2093" spans="1:4" s="1" customFormat="1" ht="12.75" customHeight="1" x14ac:dyDescent="0.2">
      <c r="A2093" s="2" t="s">
        <v>1945</v>
      </c>
      <c r="B2093" s="2" t="str">
        <f>"00011862BD"</f>
        <v>00011862BD</v>
      </c>
      <c r="C2093" s="3">
        <v>38286</v>
      </c>
      <c r="D2093" s="3">
        <v>38622</v>
      </c>
    </row>
    <row r="2094" spans="1:4" s="1" customFormat="1" ht="12.75" customHeight="1" x14ac:dyDescent="0.2">
      <c r="A2094" s="4" t="s">
        <v>1945</v>
      </c>
      <c r="B2094" s="4" t="str">
        <f>"0006935784"</f>
        <v>0006935784</v>
      </c>
      <c r="C2094" s="5">
        <v>39097</v>
      </c>
      <c r="D2094" s="5">
        <v>39468</v>
      </c>
    </row>
    <row r="2095" spans="1:4" s="1" customFormat="1" ht="12.75" customHeight="1" x14ac:dyDescent="0.2">
      <c r="A2095" s="2" t="s">
        <v>1946</v>
      </c>
      <c r="B2095" s="2" t="str">
        <f>"0006883A84"</f>
        <v>0006883A84</v>
      </c>
      <c r="C2095" s="3">
        <v>39426</v>
      </c>
      <c r="D2095" s="3">
        <v>42227</v>
      </c>
    </row>
    <row r="2096" spans="1:4" s="1" customFormat="1" ht="12.75" customHeight="1" x14ac:dyDescent="0.2">
      <c r="A2096" s="4" t="s">
        <v>1947</v>
      </c>
      <c r="B2096" s="4" t="str">
        <f>"0000FBF0A5"</f>
        <v>0000FBF0A5</v>
      </c>
      <c r="C2096" s="5">
        <v>37803</v>
      </c>
      <c r="D2096" s="5">
        <v>39426</v>
      </c>
    </row>
    <row r="2097" spans="1:4" s="1" customFormat="1" ht="12.75" customHeight="1" x14ac:dyDescent="0.2">
      <c r="A2097" s="2" t="s">
        <v>1948</v>
      </c>
      <c r="B2097" s="2" t="str">
        <f>"0000FBF09E"</f>
        <v>0000FBF09E</v>
      </c>
      <c r="C2097" s="3">
        <v>42410</v>
      </c>
      <c r="D2097" s="3">
        <v>42598</v>
      </c>
    </row>
    <row r="2098" spans="1:4" s="1" customFormat="1" ht="12.75" customHeight="1" x14ac:dyDescent="0.2">
      <c r="A2098" s="4" t="s">
        <v>1949</v>
      </c>
      <c r="B2098" s="4" t="str">
        <f>"0000FBEF90"</f>
        <v>0000FBEF90</v>
      </c>
      <c r="C2098" s="5">
        <v>37803</v>
      </c>
      <c r="D2098" s="5">
        <v>41996</v>
      </c>
    </row>
    <row r="2099" spans="1:4" s="1" customFormat="1" ht="12.75" customHeight="1" x14ac:dyDescent="0.2">
      <c r="A2099" s="2" t="s">
        <v>1950</v>
      </c>
      <c r="B2099" s="2" t="str">
        <f>"0006883538"</f>
        <v>0006883538</v>
      </c>
      <c r="C2099" s="3">
        <v>40882</v>
      </c>
      <c r="D2099" s="2"/>
    </row>
    <row r="2100" spans="1:4" s="1" customFormat="1" ht="12.75" customHeight="1" x14ac:dyDescent="0.2">
      <c r="A2100" s="4" t="s">
        <v>1951</v>
      </c>
      <c r="B2100" s="4" t="str">
        <f>"0000FB527D"</f>
        <v>0000FB527D</v>
      </c>
      <c r="C2100" s="5">
        <v>37803</v>
      </c>
      <c r="D2100" s="4"/>
    </row>
    <row r="2101" spans="1:4" s="1" customFormat="1" ht="12.75" customHeight="1" x14ac:dyDescent="0.2">
      <c r="A2101" s="2" t="s">
        <v>1952</v>
      </c>
      <c r="B2101" s="2" t="str">
        <f>"0000F8F6F2"</f>
        <v>0000F8F6F2</v>
      </c>
      <c r="C2101" s="3">
        <v>42171</v>
      </c>
      <c r="D2101" s="3">
        <v>43739</v>
      </c>
    </row>
    <row r="2102" spans="1:4" s="1" customFormat="1" ht="12.75" customHeight="1" x14ac:dyDescent="0.2">
      <c r="A2102" s="4" t="s">
        <v>1953</v>
      </c>
      <c r="B2102" s="4" t="str">
        <f>"0000F8F39F"</f>
        <v>0000F8F39F</v>
      </c>
      <c r="C2102" s="5">
        <v>37803</v>
      </c>
      <c r="D2102" s="5">
        <v>42171</v>
      </c>
    </row>
    <row r="2103" spans="1:4" s="1" customFormat="1" ht="12.75" customHeight="1" x14ac:dyDescent="0.2">
      <c r="A2103" s="2" t="s">
        <v>1953</v>
      </c>
      <c r="B2103" s="2" t="str">
        <f>"0000F8F39F"</f>
        <v>0000F8F39F</v>
      </c>
      <c r="C2103" s="3">
        <v>37803</v>
      </c>
      <c r="D2103" s="3">
        <v>42171</v>
      </c>
    </row>
    <row r="2104" spans="1:4" s="1" customFormat="1" ht="12.75" customHeight="1" x14ac:dyDescent="0.2">
      <c r="A2104" s="4" t="s">
        <v>1954</v>
      </c>
      <c r="B2104" s="4" t="str">
        <f>"0000FBFA9D"</f>
        <v>0000FBFA9D</v>
      </c>
      <c r="C2104" s="5">
        <v>37803</v>
      </c>
      <c r="D2104" s="5">
        <v>41842</v>
      </c>
    </row>
    <row r="2105" spans="1:4" s="1" customFormat="1" ht="12.75" customHeight="1" x14ac:dyDescent="0.2">
      <c r="A2105" s="2" t="s">
        <v>1955</v>
      </c>
      <c r="B2105" s="2" t="str">
        <f>"0000FBE7FA"</f>
        <v>0000FBE7FA</v>
      </c>
      <c r="C2105" s="3">
        <v>38685</v>
      </c>
      <c r="D2105" s="2"/>
    </row>
    <row r="2106" spans="1:4" s="1" customFormat="1" ht="12.75" customHeight="1" x14ac:dyDescent="0.2">
      <c r="A2106" s="4" t="s">
        <v>1956</v>
      </c>
      <c r="B2106" s="4" t="str">
        <f>"0000FBF1D3"</f>
        <v>0000FBF1D3</v>
      </c>
      <c r="C2106" s="5">
        <v>37803</v>
      </c>
      <c r="D2106" s="5">
        <v>43963</v>
      </c>
    </row>
    <row r="2107" spans="1:4" s="1" customFormat="1" ht="12.75" customHeight="1" x14ac:dyDescent="0.2">
      <c r="A2107" s="2" t="s">
        <v>1957</v>
      </c>
      <c r="B2107" s="2" t="str">
        <f>"0000FBF1AF"</f>
        <v>0000FBF1AF</v>
      </c>
      <c r="C2107" s="3">
        <v>44586</v>
      </c>
      <c r="D2107" s="2"/>
    </row>
    <row r="2108" spans="1:4" s="1" customFormat="1" ht="12.75" customHeight="1" x14ac:dyDescent="0.2">
      <c r="A2108" s="4" t="s">
        <v>1958</v>
      </c>
      <c r="B2108" s="4" t="str">
        <f>"000687EB2A"</f>
        <v>000687EB2A</v>
      </c>
      <c r="C2108" s="5">
        <v>42556</v>
      </c>
      <c r="D2108" s="5">
        <v>44229</v>
      </c>
    </row>
    <row r="2109" spans="1:4" s="1" customFormat="1" ht="12.75" customHeight="1" x14ac:dyDescent="0.2">
      <c r="A2109" s="2" t="s">
        <v>1959</v>
      </c>
      <c r="B2109" s="2" t="str">
        <f>"0000FBEAD2"</f>
        <v>0000FBEAD2</v>
      </c>
      <c r="C2109" s="3">
        <v>37803</v>
      </c>
      <c r="D2109" s="3">
        <v>42178</v>
      </c>
    </row>
    <row r="2110" spans="1:4" s="1" customFormat="1" ht="12.75" customHeight="1" x14ac:dyDescent="0.2">
      <c r="A2110" s="4" t="s">
        <v>1960</v>
      </c>
      <c r="B2110" s="4" t="str">
        <f>"0000F8F36C"</f>
        <v>0000F8F36C</v>
      </c>
      <c r="C2110" s="5">
        <v>37803</v>
      </c>
      <c r="D2110" s="5">
        <v>44481</v>
      </c>
    </row>
    <row r="2111" spans="1:4" s="1" customFormat="1" ht="12.75" customHeight="1" x14ac:dyDescent="0.2">
      <c r="A2111" s="2" t="s">
        <v>1961</v>
      </c>
      <c r="B2111" s="2" t="str">
        <f>"0000FBF353"</f>
        <v>0000FBF353</v>
      </c>
      <c r="C2111" s="3">
        <v>43389</v>
      </c>
      <c r="D2111" s="2"/>
    </row>
    <row r="2112" spans="1:4" s="1" customFormat="1" ht="12.75" customHeight="1" x14ac:dyDescent="0.2">
      <c r="A2112" s="4" t="s">
        <v>1962</v>
      </c>
      <c r="B2112" s="4" t="str">
        <f>"0000FBF67B"</f>
        <v>0000FBF67B</v>
      </c>
      <c r="C2112" s="5">
        <v>37803</v>
      </c>
      <c r="D2112" s="5">
        <v>43389</v>
      </c>
    </row>
    <row r="2113" spans="1:4" s="1" customFormat="1" ht="12.75" customHeight="1" x14ac:dyDescent="0.2">
      <c r="A2113" s="2" t="s">
        <v>1963</v>
      </c>
      <c r="B2113" s="2" t="str">
        <f>"0000F8F5A2"</f>
        <v>0000F8F5A2</v>
      </c>
      <c r="C2113" s="3">
        <v>37803</v>
      </c>
      <c r="D2113" s="2"/>
    </row>
    <row r="2114" spans="1:4" s="1" customFormat="1" ht="12.75" customHeight="1" x14ac:dyDescent="0.2">
      <c r="A2114" s="4" t="s">
        <v>1964</v>
      </c>
      <c r="B2114" s="4" t="str">
        <f>"0000F8EB9A"</f>
        <v>0000F8EB9A</v>
      </c>
      <c r="C2114" s="5">
        <v>38454</v>
      </c>
      <c r="D2114" s="5">
        <v>43662</v>
      </c>
    </row>
    <row r="2115" spans="1:4" s="1" customFormat="1" ht="12.75" customHeight="1" x14ac:dyDescent="0.2">
      <c r="A2115" s="2" t="s">
        <v>1965</v>
      </c>
      <c r="B2115" s="2" t="str">
        <f>"0001185E41"</f>
        <v>0001185E41</v>
      </c>
      <c r="C2115" s="3">
        <v>37803</v>
      </c>
      <c r="D2115" s="3">
        <v>43053</v>
      </c>
    </row>
    <row r="2116" spans="1:4" s="1" customFormat="1" ht="12.75" customHeight="1" x14ac:dyDescent="0.2">
      <c r="A2116" s="4" t="s">
        <v>1966</v>
      </c>
      <c r="B2116" s="4" t="str">
        <f>"0000FBF9BA"</f>
        <v>0000FBF9BA</v>
      </c>
      <c r="C2116" s="5">
        <v>37803</v>
      </c>
      <c r="D2116" s="5">
        <v>42676</v>
      </c>
    </row>
    <row r="2117" spans="1:4" s="1" customFormat="1" ht="12.75" customHeight="1" x14ac:dyDescent="0.2">
      <c r="A2117" s="2" t="s">
        <v>1967</v>
      </c>
      <c r="B2117" s="2" t="str">
        <f>"0006881EC0"</f>
        <v>0006881EC0</v>
      </c>
      <c r="C2117" s="3">
        <v>42955</v>
      </c>
      <c r="D2117" s="3">
        <v>43256</v>
      </c>
    </row>
    <row r="2118" spans="1:4" s="1" customFormat="1" ht="12.75" customHeight="1" x14ac:dyDescent="0.2">
      <c r="A2118" s="4" t="s">
        <v>1968</v>
      </c>
      <c r="B2118" s="4" t="str">
        <f>"00068801E7"</f>
        <v>00068801E7</v>
      </c>
      <c r="C2118" s="5">
        <v>43256</v>
      </c>
      <c r="D2118" s="5">
        <v>43312</v>
      </c>
    </row>
    <row r="2119" spans="1:4" s="1" customFormat="1" ht="12.75" customHeight="1" x14ac:dyDescent="0.2">
      <c r="A2119" s="2" t="s">
        <v>1969</v>
      </c>
      <c r="B2119" s="2" t="str">
        <f>"0000FBF330"</f>
        <v>0000FBF330</v>
      </c>
      <c r="C2119" s="3">
        <v>37803</v>
      </c>
      <c r="D2119" s="3">
        <v>41310</v>
      </c>
    </row>
    <row r="2120" spans="1:4" s="1" customFormat="1" ht="12.75" customHeight="1" x14ac:dyDescent="0.2">
      <c r="A2120" s="4" t="s">
        <v>1970</v>
      </c>
      <c r="B2120" s="4" t="str">
        <f>"0000CBDFDB"</f>
        <v>0000CBDFDB</v>
      </c>
      <c r="C2120" s="5">
        <v>38244</v>
      </c>
      <c r="D2120" s="5">
        <v>38629</v>
      </c>
    </row>
    <row r="2121" spans="1:4" s="1" customFormat="1" ht="12.75" customHeight="1" x14ac:dyDescent="0.2">
      <c r="A2121" s="2" t="s">
        <v>1970</v>
      </c>
      <c r="B2121" s="2" t="str">
        <f>"0000F9359D"</f>
        <v>0000F9359D</v>
      </c>
      <c r="C2121" s="3">
        <v>37803</v>
      </c>
      <c r="D2121" s="3">
        <v>38243</v>
      </c>
    </row>
    <row r="2122" spans="1:4" s="1" customFormat="1" ht="12.75" customHeight="1" x14ac:dyDescent="0.2">
      <c r="A2122" s="4" t="s">
        <v>1970</v>
      </c>
      <c r="B2122" s="4" t="str">
        <f>"000104700B"</f>
        <v>000104700B</v>
      </c>
      <c r="C2122" s="5">
        <v>38630</v>
      </c>
      <c r="D2122" s="4"/>
    </row>
    <row r="2123" spans="1:4" s="1" customFormat="1" ht="12.75" customHeight="1" x14ac:dyDescent="0.2">
      <c r="A2123" s="2" t="s">
        <v>1971</v>
      </c>
      <c r="B2123" s="2" t="str">
        <f>"000118648E"</f>
        <v>000118648E</v>
      </c>
      <c r="C2123" s="3">
        <v>37803</v>
      </c>
      <c r="D2123" s="2"/>
    </row>
    <row r="2124" spans="1:4" s="1" customFormat="1" ht="12.75" customHeight="1" x14ac:dyDescent="0.2">
      <c r="A2124" s="4" t="s">
        <v>1972</v>
      </c>
      <c r="B2124" s="4" t="str">
        <f>"000687FF2C"</f>
        <v>000687FF2C</v>
      </c>
      <c r="C2124" s="5">
        <v>41604</v>
      </c>
      <c r="D2124" s="4"/>
    </row>
    <row r="2125" spans="1:4" s="1" customFormat="1" ht="12.75" customHeight="1" x14ac:dyDescent="0.2">
      <c r="A2125" s="2" t="s">
        <v>1973</v>
      </c>
      <c r="B2125" s="2" t="str">
        <f>"0001A92C14"</f>
        <v>0001A92C14</v>
      </c>
      <c r="C2125" s="3">
        <v>37803</v>
      </c>
      <c r="D2125" s="3">
        <v>41604</v>
      </c>
    </row>
    <row r="2126" spans="1:4" s="1" customFormat="1" ht="12.75" customHeight="1" x14ac:dyDescent="0.2">
      <c r="A2126" s="4" t="s">
        <v>1974</v>
      </c>
      <c r="B2126" s="4" t="str">
        <f>"00068831A0"</f>
        <v>00068831A0</v>
      </c>
      <c r="C2126" s="5">
        <v>39966</v>
      </c>
      <c r="D2126" s="5">
        <v>40553</v>
      </c>
    </row>
    <row r="2127" spans="1:4" s="1" customFormat="1" ht="12.75" customHeight="1" x14ac:dyDescent="0.2">
      <c r="A2127" s="2" t="s">
        <v>1975</v>
      </c>
      <c r="B2127" s="2" t="str">
        <f>"0000F8F243"</f>
        <v>0000F8F243</v>
      </c>
      <c r="C2127" s="3">
        <v>37971</v>
      </c>
      <c r="D2127" s="2"/>
    </row>
    <row r="2128" spans="1:4" s="1" customFormat="1" ht="12.75" customHeight="1" x14ac:dyDescent="0.2">
      <c r="A2128" s="4" t="s">
        <v>1976</v>
      </c>
      <c r="B2128" s="4" t="str">
        <f>"0000FBF654"</f>
        <v>0000FBF654</v>
      </c>
      <c r="C2128" s="5">
        <v>37803</v>
      </c>
      <c r="D2128" s="5">
        <v>41527</v>
      </c>
    </row>
    <row r="2129" spans="1:4" s="1" customFormat="1" ht="12.75" customHeight="1" x14ac:dyDescent="0.2">
      <c r="A2129" s="2" t="s">
        <v>1977</v>
      </c>
      <c r="B2129" s="2" t="str">
        <f>"000052F76D"</f>
        <v>000052F76D</v>
      </c>
      <c r="C2129" s="3">
        <v>41569</v>
      </c>
      <c r="D2129" s="2"/>
    </row>
    <row r="2130" spans="1:4" s="1" customFormat="1" ht="12.75" customHeight="1" x14ac:dyDescent="0.2">
      <c r="A2130" s="4" t="s">
        <v>1978</v>
      </c>
      <c r="B2130" s="4" t="str">
        <f>"0000F8EF8A"</f>
        <v>0000F8EF8A</v>
      </c>
      <c r="C2130" s="5">
        <v>40133</v>
      </c>
      <c r="D2130" s="4"/>
    </row>
    <row r="2131" spans="1:4" s="1" customFormat="1" ht="12.75" customHeight="1" x14ac:dyDescent="0.2">
      <c r="A2131" s="2" t="s">
        <v>1979</v>
      </c>
      <c r="B2131" s="2" t="str">
        <f>"0000F8FAB2"</f>
        <v>0000F8FAB2</v>
      </c>
      <c r="C2131" s="3">
        <v>41100</v>
      </c>
      <c r="D2131" s="3">
        <v>43165</v>
      </c>
    </row>
    <row r="2132" spans="1:4" s="1" customFormat="1" ht="12.75" customHeight="1" x14ac:dyDescent="0.2">
      <c r="A2132" s="4" t="s">
        <v>1980</v>
      </c>
      <c r="B2132" s="4" t="str">
        <f>"0000FBF5FC"</f>
        <v>0000FBF5FC</v>
      </c>
      <c r="C2132" s="5">
        <v>37803</v>
      </c>
      <c r="D2132" s="5">
        <v>41100</v>
      </c>
    </row>
    <row r="2133" spans="1:4" s="1" customFormat="1" ht="12.75" customHeight="1" x14ac:dyDescent="0.2">
      <c r="A2133" s="2" t="s">
        <v>1981</v>
      </c>
      <c r="B2133" s="2" t="str">
        <f>"0000FBED1B"</f>
        <v>0000FBED1B</v>
      </c>
      <c r="C2133" s="3">
        <v>37838</v>
      </c>
      <c r="D2133" s="3">
        <v>37859</v>
      </c>
    </row>
    <row r="2134" spans="1:4" s="1" customFormat="1" ht="12.75" customHeight="1" x14ac:dyDescent="0.2">
      <c r="A2134" s="4" t="s">
        <v>1982</v>
      </c>
      <c r="B2134" s="4" t="str">
        <f>"0000FBEAB8"</f>
        <v>0000FBEAB8</v>
      </c>
      <c r="C2134" s="5">
        <v>41765</v>
      </c>
      <c r="D2134" s="4"/>
    </row>
    <row r="2135" spans="1:4" s="1" customFormat="1" ht="12.75" customHeight="1" x14ac:dyDescent="0.2">
      <c r="A2135" s="2" t="s">
        <v>1983</v>
      </c>
      <c r="B2135" s="2" t="str">
        <f>"0000FBF323"</f>
        <v>0000FBF323</v>
      </c>
      <c r="C2135" s="3">
        <v>38307</v>
      </c>
      <c r="D2135" s="3">
        <v>38747</v>
      </c>
    </row>
    <row r="2136" spans="1:4" s="1" customFormat="1" ht="12.75" customHeight="1" x14ac:dyDescent="0.2">
      <c r="A2136" s="4" t="s">
        <v>1984</v>
      </c>
      <c r="B2136" s="4" t="str">
        <f>"0000F8F184"</f>
        <v>0000F8F184</v>
      </c>
      <c r="C2136" s="5">
        <v>37804</v>
      </c>
      <c r="D2136" s="5">
        <v>39201</v>
      </c>
    </row>
    <row r="2137" spans="1:4" s="1" customFormat="1" ht="12.75" customHeight="1" x14ac:dyDescent="0.2">
      <c r="A2137" s="2" t="s">
        <v>1985</v>
      </c>
      <c r="B2137" s="2" t="str">
        <f>"00080D8F34"</f>
        <v>00080D8F34</v>
      </c>
      <c r="C2137" s="3">
        <v>44733</v>
      </c>
      <c r="D2137" s="2"/>
    </row>
    <row r="2138" spans="1:4" s="1" customFormat="1" ht="12.75" customHeight="1" x14ac:dyDescent="0.2">
      <c r="A2138" s="4" t="s">
        <v>1986</v>
      </c>
      <c r="B2138" s="4" t="str">
        <f>"000687FB1E"</f>
        <v>000687FB1E</v>
      </c>
      <c r="C2138" s="5">
        <v>44544</v>
      </c>
      <c r="D2138" s="4"/>
    </row>
    <row r="2139" spans="1:4" s="1" customFormat="1" ht="12.75" customHeight="1" x14ac:dyDescent="0.2">
      <c r="A2139" s="2" t="s">
        <v>1987</v>
      </c>
      <c r="B2139" s="2" t="str">
        <f>"0000E82ECC"</f>
        <v>0000E82ECC</v>
      </c>
      <c r="C2139" s="3">
        <v>37803</v>
      </c>
      <c r="D2139" s="3">
        <v>44293</v>
      </c>
    </row>
    <row r="2140" spans="1:4" s="1" customFormat="1" ht="12.75" customHeight="1" x14ac:dyDescent="0.2">
      <c r="A2140" s="4" t="s">
        <v>1988</v>
      </c>
      <c r="B2140" s="4" t="str">
        <f>"0000FBF8E7"</f>
        <v>0000FBF8E7</v>
      </c>
      <c r="C2140" s="5">
        <v>38719</v>
      </c>
      <c r="D2140" s="5">
        <v>38894</v>
      </c>
    </row>
    <row r="2141" spans="1:4" s="1" customFormat="1" ht="12.75" customHeight="1" x14ac:dyDescent="0.2">
      <c r="A2141" s="2" t="s">
        <v>1989</v>
      </c>
      <c r="B2141" s="2" t="str">
        <f>"000687F9CE"</f>
        <v>000687F9CE</v>
      </c>
      <c r="C2141" s="3">
        <v>43690</v>
      </c>
      <c r="D2141" s="2"/>
    </row>
    <row r="2142" spans="1:4" s="1" customFormat="1" ht="12.75" customHeight="1" x14ac:dyDescent="0.2">
      <c r="A2142" s="4" t="s">
        <v>1990</v>
      </c>
      <c r="B2142" s="4" t="str">
        <f>"000687DF3F"</f>
        <v>000687DF3F</v>
      </c>
      <c r="C2142" s="5">
        <v>39966</v>
      </c>
      <c r="D2142" s="5">
        <v>42549</v>
      </c>
    </row>
    <row r="2143" spans="1:4" s="1" customFormat="1" ht="12.75" customHeight="1" x14ac:dyDescent="0.2">
      <c r="A2143" s="2" t="s">
        <v>1991</v>
      </c>
      <c r="B2143" s="2" t="str">
        <f>"000687E87A"</f>
        <v>000687E87A</v>
      </c>
      <c r="C2143" s="3">
        <v>40420</v>
      </c>
      <c r="D2143" s="2"/>
    </row>
    <row r="2144" spans="1:4" s="1" customFormat="1" ht="12.75" customHeight="1" x14ac:dyDescent="0.2">
      <c r="A2144" s="4" t="s">
        <v>1992</v>
      </c>
      <c r="B2144" s="4" t="str">
        <f>"0000F8F63D"</f>
        <v>0000F8F63D</v>
      </c>
      <c r="C2144" s="5">
        <v>44348</v>
      </c>
      <c r="D2144" s="4"/>
    </row>
    <row r="2145" spans="1:4" s="1" customFormat="1" ht="12.75" customHeight="1" x14ac:dyDescent="0.2">
      <c r="A2145" s="2" t="s">
        <v>1993</v>
      </c>
      <c r="B2145" s="2" t="str">
        <f>"0001186516"</f>
        <v>0001186516</v>
      </c>
      <c r="C2145" s="3">
        <v>37788</v>
      </c>
      <c r="D2145" s="3">
        <v>39923</v>
      </c>
    </row>
    <row r="2146" spans="1:4" s="1" customFormat="1" ht="12.75" customHeight="1" x14ac:dyDescent="0.2">
      <c r="A2146" s="4" t="s">
        <v>1994</v>
      </c>
      <c r="B2146" s="4" t="str">
        <f>"0000FBF2E7"</f>
        <v>0000FBF2E7</v>
      </c>
      <c r="C2146" s="5">
        <v>40399</v>
      </c>
      <c r="D2146" s="5">
        <v>44348</v>
      </c>
    </row>
    <row r="2147" spans="1:4" s="1" customFormat="1" ht="12.75" customHeight="1" x14ac:dyDescent="0.2">
      <c r="A2147" s="2" t="s">
        <v>1995</v>
      </c>
      <c r="B2147" s="2" t="str">
        <f>"0000FBF947"</f>
        <v>0000FBF947</v>
      </c>
      <c r="C2147" s="3">
        <v>37803</v>
      </c>
      <c r="D2147" s="2"/>
    </row>
    <row r="2148" spans="1:4" s="1" customFormat="1" ht="12.75" customHeight="1" x14ac:dyDescent="0.2">
      <c r="A2148" s="4" t="s">
        <v>1996</v>
      </c>
      <c r="B2148" s="4" t="str">
        <f>"0000FBFB4E"</f>
        <v>0000FBFB4E</v>
      </c>
      <c r="C2148" s="5">
        <v>37803</v>
      </c>
      <c r="D2148" s="5">
        <v>37812</v>
      </c>
    </row>
    <row r="2149" spans="1:4" s="1" customFormat="1" ht="12.75" customHeight="1" x14ac:dyDescent="0.2">
      <c r="A2149" s="2" t="s">
        <v>1996</v>
      </c>
      <c r="B2149" s="2" t="str">
        <f>"00008B9E1F"</f>
        <v>00008B9E1F</v>
      </c>
      <c r="C2149" s="3">
        <v>39468</v>
      </c>
      <c r="D2149" s="3">
        <v>40413</v>
      </c>
    </row>
    <row r="2150" spans="1:4" s="1" customFormat="1" ht="12.75" customHeight="1" x14ac:dyDescent="0.2">
      <c r="A2150" s="4" t="s">
        <v>1997</v>
      </c>
      <c r="B2150" s="4" t="str">
        <f>"000688150A"</f>
        <v>000688150A</v>
      </c>
      <c r="C2150" s="5">
        <v>41807</v>
      </c>
      <c r="D2150" s="4"/>
    </row>
    <row r="2151" spans="1:4" s="1" customFormat="1" ht="12.75" customHeight="1" x14ac:dyDescent="0.2">
      <c r="A2151" s="2" t="s">
        <v>1998</v>
      </c>
      <c r="B2151" s="2" t="str">
        <f>"0006935F7F"</f>
        <v>0006935F7F</v>
      </c>
      <c r="C2151" s="3">
        <v>38845</v>
      </c>
      <c r="D2151" s="2"/>
    </row>
    <row r="2152" spans="1:4" s="1" customFormat="1" ht="12.75" customHeight="1" x14ac:dyDescent="0.2">
      <c r="A2152" s="4" t="s">
        <v>1999</v>
      </c>
      <c r="B2152" s="4" t="str">
        <f>"0001186B04"</f>
        <v>0001186B04</v>
      </c>
      <c r="C2152" s="5">
        <v>37803</v>
      </c>
      <c r="D2152" s="4"/>
    </row>
    <row r="2153" spans="1:4" s="1" customFormat="1" ht="12.75" customHeight="1" x14ac:dyDescent="0.2">
      <c r="A2153" s="2" t="s">
        <v>2000</v>
      </c>
      <c r="B2153" s="2" t="str">
        <f>"0006883BD1"</f>
        <v>0006883BD1</v>
      </c>
      <c r="C2153" s="3">
        <v>44671</v>
      </c>
      <c r="D2153" s="2"/>
    </row>
    <row r="2154" spans="1:4" s="1" customFormat="1" ht="12.75" customHeight="1" x14ac:dyDescent="0.2">
      <c r="A2154" s="4" t="s">
        <v>2001</v>
      </c>
      <c r="B2154" s="4" t="str">
        <f>"0000F8F89F"</f>
        <v>0000F8F89F</v>
      </c>
      <c r="C2154" s="5">
        <v>37803</v>
      </c>
      <c r="D2154" s="5">
        <v>44671</v>
      </c>
    </row>
    <row r="2155" spans="1:4" s="1" customFormat="1" ht="12.75" customHeight="1" x14ac:dyDescent="0.2">
      <c r="A2155" s="2" t="s">
        <v>2002</v>
      </c>
      <c r="B2155" s="2" t="str">
        <f>"0006936463"</f>
        <v>0006936463</v>
      </c>
      <c r="C2155" s="3">
        <v>38943</v>
      </c>
      <c r="D2155" s="3">
        <v>43683</v>
      </c>
    </row>
    <row r="2156" spans="1:4" s="1" customFormat="1" ht="12.75" customHeight="1" x14ac:dyDescent="0.2">
      <c r="A2156" s="4" t="s">
        <v>2003</v>
      </c>
      <c r="B2156" s="4" t="str">
        <f>"0000669224"</f>
        <v>0000669224</v>
      </c>
      <c r="C2156" s="5">
        <v>39454</v>
      </c>
      <c r="D2156" s="5">
        <v>40245</v>
      </c>
    </row>
    <row r="2157" spans="1:4" s="1" customFormat="1" ht="12.75" customHeight="1" x14ac:dyDescent="0.2">
      <c r="A2157" s="2" t="s">
        <v>2004</v>
      </c>
      <c r="B2157" s="2" t="str">
        <f>"0006883376"</f>
        <v>0006883376</v>
      </c>
      <c r="C2157" s="3">
        <v>40925</v>
      </c>
      <c r="D2157" s="2"/>
    </row>
    <row r="2158" spans="1:4" s="1" customFormat="1" ht="12.75" customHeight="1" x14ac:dyDescent="0.2">
      <c r="A2158" s="4" t="s">
        <v>2005</v>
      </c>
      <c r="B2158" s="4" t="str">
        <f>"00008BCD45"</f>
        <v>00008BCD45</v>
      </c>
      <c r="C2158" s="5">
        <v>39636</v>
      </c>
      <c r="D2158" s="4"/>
    </row>
    <row r="2159" spans="1:4" s="1" customFormat="1" ht="12.75" customHeight="1" x14ac:dyDescent="0.2">
      <c r="A2159" s="2" t="s">
        <v>2006</v>
      </c>
      <c r="B2159" s="2" t="str">
        <f>"0000F8F1C3"</f>
        <v>0000F8F1C3</v>
      </c>
      <c r="C2159" s="3">
        <v>37803</v>
      </c>
      <c r="D2159" s="2"/>
    </row>
    <row r="2160" spans="1:4" s="1" customFormat="1" ht="12.75" customHeight="1" x14ac:dyDescent="0.2">
      <c r="A2160" s="4" t="s">
        <v>2007</v>
      </c>
      <c r="B2160" s="4" t="str">
        <f>"0000F8EA88"</f>
        <v>0000F8EA88</v>
      </c>
      <c r="C2160" s="5">
        <v>37803</v>
      </c>
      <c r="D2160" s="5">
        <v>40988</v>
      </c>
    </row>
    <row r="2161" spans="1:4" s="1" customFormat="1" ht="12.75" customHeight="1" x14ac:dyDescent="0.2">
      <c r="A2161" s="2" t="s">
        <v>2008</v>
      </c>
      <c r="B2161" s="2" t="str">
        <f>"0000FBEB63"</f>
        <v>0000FBEB63</v>
      </c>
      <c r="C2161" s="3">
        <v>40988</v>
      </c>
      <c r="D2161" s="3">
        <v>44852</v>
      </c>
    </row>
    <row r="2162" spans="1:4" s="1" customFormat="1" ht="12.75" customHeight="1" x14ac:dyDescent="0.2">
      <c r="A2162" s="4" t="s">
        <v>2009</v>
      </c>
      <c r="B2162" s="4" t="str">
        <f>"0000FB6AEE"</f>
        <v>0000FB6AEE</v>
      </c>
      <c r="C2162" s="5">
        <v>44257</v>
      </c>
      <c r="D2162" s="4"/>
    </row>
    <row r="2163" spans="1:4" s="1" customFormat="1" ht="12.75" customHeight="1" x14ac:dyDescent="0.2">
      <c r="A2163" s="2" t="s">
        <v>2010</v>
      </c>
      <c r="B2163" s="2" t="str">
        <f>"0000FB7101"</f>
        <v>0000FB7101</v>
      </c>
      <c r="C2163" s="3">
        <v>38740</v>
      </c>
      <c r="D2163" s="2"/>
    </row>
    <row r="2164" spans="1:4" s="1" customFormat="1" ht="12.75" customHeight="1" x14ac:dyDescent="0.2">
      <c r="A2164" s="4" t="s">
        <v>2011</v>
      </c>
      <c r="B2164" s="4" t="str">
        <f>"0000F8F666"</f>
        <v>0000F8F666</v>
      </c>
      <c r="C2164" s="5">
        <v>43137</v>
      </c>
      <c r="D2164" s="4"/>
    </row>
    <row r="2165" spans="1:4" s="1" customFormat="1" ht="12.75" customHeight="1" x14ac:dyDescent="0.2">
      <c r="A2165" s="2" t="s">
        <v>2012</v>
      </c>
      <c r="B2165" s="2" t="str">
        <f>"0000F8FD4B"</f>
        <v>0000F8FD4B</v>
      </c>
      <c r="C2165" s="3">
        <v>37803</v>
      </c>
      <c r="D2165" s="2"/>
    </row>
    <row r="2166" spans="1:4" s="1" customFormat="1" ht="12.75" customHeight="1" x14ac:dyDescent="0.2">
      <c r="A2166" s="4" t="s">
        <v>2013</v>
      </c>
      <c r="B2166" s="4" t="str">
        <f>"0001185B89"</f>
        <v>0001185B89</v>
      </c>
      <c r="C2166" s="5">
        <v>38279</v>
      </c>
      <c r="D2166" s="5">
        <v>39594</v>
      </c>
    </row>
    <row r="2167" spans="1:4" s="1" customFormat="1" ht="12.75" customHeight="1" x14ac:dyDescent="0.2">
      <c r="A2167" s="2" t="s">
        <v>2014</v>
      </c>
      <c r="B2167" s="2" t="str">
        <f>"0000FBF362"</f>
        <v>0000FBF362</v>
      </c>
      <c r="C2167" s="3">
        <v>37803</v>
      </c>
      <c r="D2167" s="2"/>
    </row>
    <row r="2168" spans="1:4" s="1" customFormat="1" ht="12.75" customHeight="1" x14ac:dyDescent="0.2">
      <c r="A2168" s="4" t="s">
        <v>2015</v>
      </c>
      <c r="B2168" s="4" t="str">
        <f>"0006936581"</f>
        <v>0006936581</v>
      </c>
      <c r="C2168" s="5">
        <v>41667</v>
      </c>
      <c r="D2168" s="5">
        <v>43179</v>
      </c>
    </row>
    <row r="2169" spans="1:4" s="1" customFormat="1" ht="12.75" customHeight="1" x14ac:dyDescent="0.2">
      <c r="A2169" s="2" t="s">
        <v>2016</v>
      </c>
      <c r="B2169" s="2" t="str">
        <f>"0000FBE963"</f>
        <v>0000FBE963</v>
      </c>
      <c r="C2169" s="3">
        <v>37803</v>
      </c>
      <c r="D2169" s="3">
        <v>41121</v>
      </c>
    </row>
    <row r="2170" spans="1:4" s="1" customFormat="1" ht="12.75" customHeight="1" x14ac:dyDescent="0.2">
      <c r="A2170" s="4" t="s">
        <v>2017</v>
      </c>
      <c r="B2170" s="4" t="str">
        <f>"00011858EA"</f>
        <v>00011858EA</v>
      </c>
      <c r="C2170" s="5">
        <v>37803</v>
      </c>
      <c r="D2170" s="4"/>
    </row>
    <row r="2171" spans="1:4" s="1" customFormat="1" ht="12.75" customHeight="1" x14ac:dyDescent="0.2">
      <c r="A2171" s="2" t="s">
        <v>2018</v>
      </c>
      <c r="B2171" s="2" t="str">
        <f>"0000F8FA4E"</f>
        <v>0000F8FA4E</v>
      </c>
      <c r="C2171" s="3">
        <v>37803</v>
      </c>
      <c r="D2171" s="2"/>
    </row>
    <row r="2172" spans="1:4" s="1" customFormat="1" ht="12.75" customHeight="1" x14ac:dyDescent="0.2">
      <c r="A2172" s="4" t="s">
        <v>2019</v>
      </c>
      <c r="B2172" s="4" t="str">
        <f>"0000FBFDEF"</f>
        <v>0000FBFDEF</v>
      </c>
      <c r="C2172" s="5">
        <v>37803</v>
      </c>
      <c r="D2172" s="5">
        <v>40420</v>
      </c>
    </row>
    <row r="2173" spans="1:4" s="1" customFormat="1" ht="12.75" customHeight="1" x14ac:dyDescent="0.2">
      <c r="A2173" s="2" t="s">
        <v>2020</v>
      </c>
      <c r="B2173" s="2" t="str">
        <f>"0000FBF5F7"</f>
        <v>0000FBF5F7</v>
      </c>
      <c r="C2173" s="3">
        <v>37803</v>
      </c>
      <c r="D2173" s="3">
        <v>42829</v>
      </c>
    </row>
    <row r="2174" spans="1:4" s="1" customFormat="1" ht="12.75" customHeight="1" x14ac:dyDescent="0.2">
      <c r="A2174" s="4" t="s">
        <v>2021</v>
      </c>
      <c r="B2174" s="4" t="str">
        <f>"0000F8F0A1"</f>
        <v>0000F8F0A1</v>
      </c>
      <c r="C2174" s="5">
        <v>37803</v>
      </c>
      <c r="D2174" s="5">
        <v>41016</v>
      </c>
    </row>
    <row r="2175" spans="1:4" s="1" customFormat="1" ht="12.75" customHeight="1" x14ac:dyDescent="0.2">
      <c r="A2175" s="2" t="s">
        <v>2022</v>
      </c>
      <c r="B2175" s="2" t="str">
        <f>"0000F8FD65"</f>
        <v>0000F8FD65</v>
      </c>
      <c r="C2175" s="3">
        <v>37803</v>
      </c>
      <c r="D2175" s="2"/>
    </row>
    <row r="2176" spans="1:4" s="1" customFormat="1" ht="12.75" customHeight="1" x14ac:dyDescent="0.2">
      <c r="A2176" s="4" t="s">
        <v>2023</v>
      </c>
      <c r="B2176" s="4" t="str">
        <f>"0000F8F237"</f>
        <v>0000F8F237</v>
      </c>
      <c r="C2176" s="5">
        <v>37873</v>
      </c>
      <c r="D2176" s="5">
        <v>37905</v>
      </c>
    </row>
    <row r="2177" spans="1:4" s="1" customFormat="1" ht="12.75" customHeight="1" x14ac:dyDescent="0.2">
      <c r="A2177" s="2" t="s">
        <v>2024</v>
      </c>
      <c r="B2177" s="2" t="str">
        <f>"0000F8F2E6"</f>
        <v>0000F8F2E6</v>
      </c>
      <c r="C2177" s="3">
        <v>43123</v>
      </c>
      <c r="D2177" s="2"/>
    </row>
    <row r="2178" spans="1:4" s="1" customFormat="1" ht="12.75" customHeight="1" x14ac:dyDescent="0.2">
      <c r="A2178" s="4" t="s">
        <v>2023</v>
      </c>
      <c r="B2178" s="4" t="str">
        <f>"0000F8F2E6"</f>
        <v>0000F8F2E6</v>
      </c>
      <c r="C2178" s="5">
        <v>37906</v>
      </c>
      <c r="D2178" s="5">
        <v>38601</v>
      </c>
    </row>
    <row r="2179" spans="1:4" s="1" customFormat="1" ht="12.75" customHeight="1" x14ac:dyDescent="0.2">
      <c r="A2179" s="2" t="s">
        <v>2025</v>
      </c>
      <c r="B2179" s="2" t="str">
        <f>"0000F8FFA0"</f>
        <v>0000F8FFA0</v>
      </c>
      <c r="C2179" s="3">
        <v>43012</v>
      </c>
      <c r="D2179" s="2"/>
    </row>
    <row r="2180" spans="1:4" s="1" customFormat="1" ht="12.75" customHeight="1" x14ac:dyDescent="0.2">
      <c r="A2180" s="4" t="s">
        <v>2026</v>
      </c>
      <c r="B2180" s="4" t="str">
        <f>"0001186E2A"</f>
        <v>0001186E2A</v>
      </c>
      <c r="C2180" s="5">
        <v>37971</v>
      </c>
      <c r="D2180" s="4"/>
    </row>
    <row r="2181" spans="1:4" s="1" customFormat="1" ht="12.75" customHeight="1" x14ac:dyDescent="0.2">
      <c r="A2181" s="2" t="s">
        <v>2027</v>
      </c>
      <c r="B2181" s="2" t="str">
        <f>"0000F8EBEA"</f>
        <v>0000F8EBEA</v>
      </c>
      <c r="C2181" s="3">
        <v>37803</v>
      </c>
      <c r="D2181" s="3">
        <v>39944</v>
      </c>
    </row>
    <row r="2182" spans="1:4" s="1" customFormat="1" ht="12.75" customHeight="1" x14ac:dyDescent="0.2">
      <c r="A2182" s="4" t="s">
        <v>2028</v>
      </c>
      <c r="B2182" s="4" t="str">
        <f>"0000F8FB6D"</f>
        <v>0000F8FB6D</v>
      </c>
      <c r="C2182" s="5">
        <v>37803</v>
      </c>
      <c r="D2182" s="5">
        <v>42906</v>
      </c>
    </row>
    <row r="2183" spans="1:4" s="1" customFormat="1" ht="12.75" customHeight="1" x14ac:dyDescent="0.2">
      <c r="A2183" s="2" t="s">
        <v>2029</v>
      </c>
      <c r="B2183" s="2" t="str">
        <f>"0006883591"</f>
        <v>0006883591</v>
      </c>
      <c r="C2183" s="3">
        <v>40861</v>
      </c>
      <c r="D2183" s="2"/>
    </row>
    <row r="2184" spans="1:4" s="1" customFormat="1" ht="12.75" customHeight="1" x14ac:dyDescent="0.2">
      <c r="A2184" s="4" t="s">
        <v>2030</v>
      </c>
      <c r="B2184" s="4" t="str">
        <f>"0000FBFA65"</f>
        <v>0000FBFA65</v>
      </c>
      <c r="C2184" s="5">
        <v>37803</v>
      </c>
      <c r="D2184" s="5">
        <v>43739</v>
      </c>
    </row>
    <row r="2185" spans="1:4" s="1" customFormat="1" ht="12.75" customHeight="1" x14ac:dyDescent="0.2">
      <c r="A2185" s="2" t="s">
        <v>2031</v>
      </c>
      <c r="B2185" s="2" t="str">
        <f>"0006883A36"</f>
        <v>0006883A36</v>
      </c>
      <c r="C2185" s="3">
        <v>43739</v>
      </c>
      <c r="D2185" s="3">
        <v>44867</v>
      </c>
    </row>
    <row r="2186" spans="1:4" s="1" customFormat="1" ht="12.75" customHeight="1" x14ac:dyDescent="0.2">
      <c r="A2186" s="4" t="s">
        <v>2032</v>
      </c>
      <c r="B2186" s="4" t="str">
        <f>"0006881B97"</f>
        <v>0006881B97</v>
      </c>
      <c r="C2186" s="5">
        <v>40763</v>
      </c>
      <c r="D2186" s="4"/>
    </row>
    <row r="2187" spans="1:4" s="1" customFormat="1" ht="12.75" customHeight="1" x14ac:dyDescent="0.2">
      <c r="A2187" s="2" t="s">
        <v>2033</v>
      </c>
      <c r="B2187" s="2" t="str">
        <f>"0000419CE3"</f>
        <v>0000419CE3</v>
      </c>
      <c r="C2187" s="3">
        <v>37866</v>
      </c>
      <c r="D2187" s="2"/>
    </row>
    <row r="2188" spans="1:4" s="1" customFormat="1" ht="12.75" customHeight="1" x14ac:dyDescent="0.2">
      <c r="A2188" s="4" t="s">
        <v>2034</v>
      </c>
      <c r="B2188" s="4" t="str">
        <f>"0000F8F443"</f>
        <v>0000F8F443</v>
      </c>
      <c r="C2188" s="5">
        <v>37803</v>
      </c>
      <c r="D2188" s="5">
        <v>41842</v>
      </c>
    </row>
    <row r="2189" spans="1:4" s="1" customFormat="1" ht="12.75" customHeight="1" x14ac:dyDescent="0.2">
      <c r="A2189" s="2" t="s">
        <v>2035</v>
      </c>
      <c r="B2189" s="2" t="str">
        <f>"0000A51853"</f>
        <v>0000A51853</v>
      </c>
      <c r="C2189" s="3">
        <v>44831</v>
      </c>
      <c r="D2189" s="2"/>
    </row>
    <row r="2190" spans="1:4" s="1" customFormat="1" ht="12.75" customHeight="1" x14ac:dyDescent="0.2">
      <c r="A2190" s="4" t="s">
        <v>2036</v>
      </c>
      <c r="B2190" s="4" t="str">
        <f>"0000FBE9D1"</f>
        <v>0000FBE9D1</v>
      </c>
      <c r="C2190" s="5">
        <v>38733</v>
      </c>
      <c r="D2190" s="5">
        <v>42508</v>
      </c>
    </row>
    <row r="2191" spans="1:4" s="1" customFormat="1" ht="12.75" customHeight="1" x14ac:dyDescent="0.2">
      <c r="A2191" s="2" t="s">
        <v>2037</v>
      </c>
      <c r="B2191" s="2" t="str">
        <f>"000687E6BB"</f>
        <v>000687E6BB</v>
      </c>
      <c r="C2191" s="3">
        <v>42508</v>
      </c>
      <c r="D2191" s="2"/>
    </row>
    <row r="2192" spans="1:4" s="1" customFormat="1" ht="12.75" customHeight="1" x14ac:dyDescent="0.2">
      <c r="A2192" s="4" t="s">
        <v>2038</v>
      </c>
      <c r="B2192" s="4" t="str">
        <f>"0000F8F551"</f>
        <v>0000F8F551</v>
      </c>
      <c r="C2192" s="5">
        <v>38020</v>
      </c>
      <c r="D2192" s="5">
        <v>44761</v>
      </c>
    </row>
    <row r="2193" spans="1:4" s="1" customFormat="1" ht="12.75" customHeight="1" x14ac:dyDescent="0.2">
      <c r="A2193" s="2" t="s">
        <v>2038</v>
      </c>
      <c r="B2193" s="2" t="str">
        <f>"0000F8F551"</f>
        <v>0000F8F551</v>
      </c>
      <c r="C2193" s="3">
        <v>38020</v>
      </c>
      <c r="D2193" s="3">
        <v>44761</v>
      </c>
    </row>
    <row r="2194" spans="1:4" s="1" customFormat="1" ht="12.75" customHeight="1" x14ac:dyDescent="0.2">
      <c r="A2194" s="4" t="s">
        <v>2039</v>
      </c>
      <c r="B2194" s="4" t="str">
        <f>"000687DD79"</f>
        <v>000687DD79</v>
      </c>
      <c r="C2194" s="5">
        <v>38919</v>
      </c>
      <c r="D2194" s="4"/>
    </row>
    <row r="2195" spans="1:4" s="1" customFormat="1" ht="12.75" customHeight="1" x14ac:dyDescent="0.2">
      <c r="A2195" s="2" t="s">
        <v>2040</v>
      </c>
      <c r="B2195" s="2" t="str">
        <f>"0000FBFA42"</f>
        <v>0000FBFA42</v>
      </c>
      <c r="C2195" s="3">
        <v>37803</v>
      </c>
      <c r="D2195" s="2"/>
    </row>
    <row r="2196" spans="1:4" s="1" customFormat="1" ht="12.75" customHeight="1" x14ac:dyDescent="0.2">
      <c r="A2196" s="4" t="s">
        <v>2041</v>
      </c>
      <c r="B2196" s="4" t="str">
        <f>"000687FF7F"</f>
        <v>000687FF7F</v>
      </c>
      <c r="C2196" s="5">
        <v>43361</v>
      </c>
      <c r="D2196" s="4"/>
    </row>
    <row r="2197" spans="1:4" s="1" customFormat="1" ht="12.75" customHeight="1" x14ac:dyDescent="0.2">
      <c r="A2197" s="2" t="s">
        <v>2042</v>
      </c>
      <c r="B2197" s="2" t="str">
        <f>"0000F8F73C"</f>
        <v>0000F8F73C</v>
      </c>
      <c r="C2197" s="3">
        <v>37803</v>
      </c>
      <c r="D2197" s="3">
        <v>43361</v>
      </c>
    </row>
    <row r="2198" spans="1:4" s="1" customFormat="1" ht="12.75" customHeight="1" x14ac:dyDescent="0.2">
      <c r="A2198" s="4" t="s">
        <v>2043</v>
      </c>
      <c r="B2198" s="4" t="str">
        <f>"0000F8EC4B"</f>
        <v>0000F8EC4B</v>
      </c>
      <c r="C2198" s="5">
        <v>37803</v>
      </c>
      <c r="D2198" s="4"/>
    </row>
    <row r="2199" spans="1:4" s="1" customFormat="1" ht="12.75" customHeight="1" x14ac:dyDescent="0.2">
      <c r="A2199" s="2" t="s">
        <v>2044</v>
      </c>
      <c r="B2199" s="2" t="str">
        <f>"0006871CD4"</f>
        <v>0006871CD4</v>
      </c>
      <c r="C2199" s="3">
        <v>43662</v>
      </c>
      <c r="D2199" s="2"/>
    </row>
    <row r="2200" spans="1:4" s="1" customFormat="1" ht="12.75" customHeight="1" x14ac:dyDescent="0.2">
      <c r="A2200" s="4" t="s">
        <v>2045</v>
      </c>
      <c r="B2200" s="4" t="str">
        <f>"0000F8F3C4"</f>
        <v>0000F8F3C4</v>
      </c>
      <c r="C2200" s="5">
        <v>37803</v>
      </c>
      <c r="D2200" s="5">
        <v>40007</v>
      </c>
    </row>
    <row r="2201" spans="1:4" s="1" customFormat="1" ht="12.75" customHeight="1" x14ac:dyDescent="0.2">
      <c r="A2201" s="2" t="s">
        <v>2046</v>
      </c>
      <c r="B2201" s="2" t="str">
        <f>"0000F8EC81"</f>
        <v>0000F8EC81</v>
      </c>
      <c r="C2201" s="3">
        <v>37803</v>
      </c>
      <c r="D2201" s="2"/>
    </row>
    <row r="2202" spans="1:4" s="1" customFormat="1" ht="12.75" customHeight="1" x14ac:dyDescent="0.2">
      <c r="A2202" s="4" t="s">
        <v>2047</v>
      </c>
      <c r="B2202" s="4" t="str">
        <f>"0001A93094"</f>
        <v>0001A93094</v>
      </c>
      <c r="C2202" s="5">
        <v>37803</v>
      </c>
      <c r="D2202" s="5">
        <v>39489</v>
      </c>
    </row>
    <row r="2203" spans="1:4" s="1" customFormat="1" ht="12.75" customHeight="1" x14ac:dyDescent="0.2">
      <c r="A2203" s="2" t="s">
        <v>2048</v>
      </c>
      <c r="B2203" s="2" t="str">
        <f>"0000544760"</f>
        <v>0000544760</v>
      </c>
      <c r="C2203" s="3">
        <v>39825</v>
      </c>
      <c r="D2203" s="3">
        <v>40336</v>
      </c>
    </row>
    <row r="2204" spans="1:4" s="1" customFormat="1" ht="12.75" customHeight="1" x14ac:dyDescent="0.2">
      <c r="A2204" s="4" t="s">
        <v>2049</v>
      </c>
      <c r="B2204" s="4" t="str">
        <f>"0000953106"</f>
        <v>0000953106</v>
      </c>
      <c r="C2204" s="5">
        <v>40056</v>
      </c>
      <c r="D2204" s="4"/>
    </row>
    <row r="2205" spans="1:4" s="1" customFormat="1" ht="12.75" customHeight="1" x14ac:dyDescent="0.2">
      <c r="A2205" s="2" t="s">
        <v>2050</v>
      </c>
      <c r="B2205" s="2" t="str">
        <f>"0000F8FBE0"</f>
        <v>0000F8FBE0</v>
      </c>
      <c r="C2205" s="3">
        <v>37803</v>
      </c>
      <c r="D2205" s="3">
        <v>38034</v>
      </c>
    </row>
    <row r="2206" spans="1:4" s="1" customFormat="1" ht="12.75" customHeight="1" x14ac:dyDescent="0.2">
      <c r="A2206" s="4" t="s">
        <v>2051</v>
      </c>
      <c r="B2206" s="4" t="str">
        <f>"0000F8ECB4"</f>
        <v>0000F8ECB4</v>
      </c>
      <c r="C2206" s="5">
        <v>37803</v>
      </c>
      <c r="D2206" s="5">
        <v>37922</v>
      </c>
    </row>
    <row r="2207" spans="1:4" s="1" customFormat="1" ht="12.75" customHeight="1" x14ac:dyDescent="0.2">
      <c r="A2207" s="2" t="s">
        <v>2051</v>
      </c>
      <c r="B2207" s="2" t="str">
        <f>"00068834A1"</f>
        <v>00068834A1</v>
      </c>
      <c r="C2207" s="3">
        <v>40574</v>
      </c>
      <c r="D2207" s="2"/>
    </row>
    <row r="2208" spans="1:4" s="1" customFormat="1" ht="12.75" customHeight="1" x14ac:dyDescent="0.2">
      <c r="A2208" s="4" t="s">
        <v>2052</v>
      </c>
      <c r="B2208" s="4" t="str">
        <f>"0001A9379D"</f>
        <v>0001A9379D</v>
      </c>
      <c r="C2208" s="5">
        <v>37803</v>
      </c>
      <c r="D2208" s="4"/>
    </row>
    <row r="2209" spans="1:4" s="1" customFormat="1" ht="12.75" customHeight="1" x14ac:dyDescent="0.2">
      <c r="A2209" s="2" t="s">
        <v>2053</v>
      </c>
      <c r="B2209" s="2" t="str">
        <f>"0000FBFD6F"</f>
        <v>0000FBFD6F</v>
      </c>
      <c r="C2209" s="3">
        <v>37803</v>
      </c>
      <c r="D2209" s="2"/>
    </row>
    <row r="2210" spans="1:4" s="1" customFormat="1" ht="12.75" customHeight="1" x14ac:dyDescent="0.2">
      <c r="A2210" s="4" t="s">
        <v>2054</v>
      </c>
      <c r="B2210" s="4" t="str">
        <f>"0000F8EBE5"</f>
        <v>0000F8EBE5</v>
      </c>
      <c r="C2210" s="5">
        <v>42829</v>
      </c>
      <c r="D2210" s="5">
        <v>43648</v>
      </c>
    </row>
    <row r="2211" spans="1:4" s="1" customFormat="1" ht="12.75" customHeight="1" x14ac:dyDescent="0.2">
      <c r="A2211" s="2" t="s">
        <v>2055</v>
      </c>
      <c r="B2211" s="2" t="str">
        <f>"0000B5FB4B"</f>
        <v>0000B5FB4B</v>
      </c>
      <c r="C2211" s="3">
        <v>41996</v>
      </c>
      <c r="D2211" s="2"/>
    </row>
    <row r="2212" spans="1:4" s="1" customFormat="1" ht="12.75" customHeight="1" x14ac:dyDescent="0.2">
      <c r="A2212" s="4" t="s">
        <v>2056</v>
      </c>
      <c r="B2212" s="4" t="str">
        <f>"0000F8FEF2"</f>
        <v>0000F8FEF2</v>
      </c>
      <c r="C2212" s="5">
        <v>37803</v>
      </c>
      <c r="D2212" s="5">
        <v>41996</v>
      </c>
    </row>
    <row r="2213" spans="1:4" s="1" customFormat="1" ht="12.75" customHeight="1" x14ac:dyDescent="0.2">
      <c r="A2213" s="2" t="s">
        <v>2057</v>
      </c>
      <c r="B2213" s="2" t="str">
        <f>"0000F8FBB8"</f>
        <v>0000F8FBB8</v>
      </c>
      <c r="C2213" s="3">
        <v>37803</v>
      </c>
      <c r="D2213" s="3">
        <v>42024</v>
      </c>
    </row>
    <row r="2214" spans="1:4" s="1" customFormat="1" ht="12.75" customHeight="1" x14ac:dyDescent="0.2">
      <c r="A2214" s="4" t="s">
        <v>2058</v>
      </c>
      <c r="B2214" s="4" t="str">
        <f>"0000FB6A06"</f>
        <v>0000FB6A06</v>
      </c>
      <c r="C2214" s="5">
        <v>42913</v>
      </c>
      <c r="D2214" s="4"/>
    </row>
    <row r="2215" spans="1:4" s="1" customFormat="1" ht="12.75" customHeight="1" x14ac:dyDescent="0.2">
      <c r="A2215" s="2" t="s">
        <v>2059</v>
      </c>
      <c r="B2215" s="2" t="str">
        <f>"000055D218"</f>
        <v>000055D218</v>
      </c>
      <c r="C2215" s="3">
        <v>42031</v>
      </c>
      <c r="D2215" s="2"/>
    </row>
    <row r="2216" spans="1:4" s="1" customFormat="1" ht="12.75" customHeight="1" x14ac:dyDescent="0.2">
      <c r="A2216" s="4" t="s">
        <v>2060</v>
      </c>
      <c r="B2216" s="4" t="str">
        <f>"000687ECA2"</f>
        <v>000687ECA2</v>
      </c>
      <c r="C2216" s="5">
        <v>39356</v>
      </c>
      <c r="D2216" s="4"/>
    </row>
    <row r="2217" spans="1:4" s="1" customFormat="1" ht="12.75" customHeight="1" x14ac:dyDescent="0.2">
      <c r="A2217" s="2" t="s">
        <v>2061</v>
      </c>
      <c r="B2217" s="2" t="str">
        <f>"00068735A3"</f>
        <v>00068735A3</v>
      </c>
      <c r="C2217" s="3">
        <v>43753</v>
      </c>
      <c r="D2217" s="2"/>
    </row>
    <row r="2218" spans="1:4" s="1" customFormat="1" ht="12.75" customHeight="1" x14ac:dyDescent="0.2">
      <c r="A2218" s="4" t="s">
        <v>2062</v>
      </c>
      <c r="B2218" s="4" t="str">
        <f>"0000F8F4F2"</f>
        <v>0000F8F4F2</v>
      </c>
      <c r="C2218" s="5">
        <v>38027</v>
      </c>
      <c r="D2218" s="4"/>
    </row>
    <row r="2219" spans="1:4" s="1" customFormat="1" ht="12.75" customHeight="1" x14ac:dyDescent="0.2">
      <c r="A2219" s="2" t="s">
        <v>2063</v>
      </c>
      <c r="B2219" s="2" t="str">
        <f>"0000F8FBB9"</f>
        <v>0000F8FBB9</v>
      </c>
      <c r="C2219" s="3">
        <v>37803</v>
      </c>
      <c r="D2219" s="3">
        <v>42031</v>
      </c>
    </row>
    <row r="2220" spans="1:4" s="1" customFormat="1" ht="12.75" customHeight="1" x14ac:dyDescent="0.2">
      <c r="A2220" s="4" t="s">
        <v>2064</v>
      </c>
      <c r="B2220" s="4" t="str">
        <f>"000687FAD9"</f>
        <v>000687FAD9</v>
      </c>
      <c r="C2220" s="5">
        <v>42031</v>
      </c>
      <c r="D2220" s="4"/>
    </row>
    <row r="2221" spans="1:4" s="1" customFormat="1" ht="12.75" customHeight="1" x14ac:dyDescent="0.2">
      <c r="A2221" s="2" t="s">
        <v>2065</v>
      </c>
      <c r="B2221" s="2" t="str">
        <f>"000033744F"</f>
        <v>000033744F</v>
      </c>
      <c r="C2221" s="3">
        <v>40511</v>
      </c>
      <c r="D2221" s="2"/>
    </row>
    <row r="2222" spans="1:4" s="1" customFormat="1" ht="12.75" customHeight="1" x14ac:dyDescent="0.2">
      <c r="A2222" s="4" t="s">
        <v>2066</v>
      </c>
      <c r="B2222" s="4" t="str">
        <f>"0000FBEFB7"</f>
        <v>0000FBEFB7</v>
      </c>
      <c r="C2222" s="5">
        <v>39314</v>
      </c>
      <c r="D2222" s="4"/>
    </row>
    <row r="2223" spans="1:4" s="1" customFormat="1" ht="12.75" customHeight="1" x14ac:dyDescent="0.2">
      <c r="A2223" s="2" t="s">
        <v>2067</v>
      </c>
      <c r="B2223" s="2" t="str">
        <f>"0006883114"</f>
        <v>0006883114</v>
      </c>
      <c r="C2223" s="3">
        <v>40847</v>
      </c>
      <c r="D2223" s="3">
        <v>41506</v>
      </c>
    </row>
    <row r="2224" spans="1:4" s="1" customFormat="1" ht="12.75" customHeight="1" x14ac:dyDescent="0.2">
      <c r="A2224" s="4" t="s">
        <v>2068</v>
      </c>
      <c r="B2224" s="4" t="str">
        <f>"000687E9D6"</f>
        <v>000687E9D6</v>
      </c>
      <c r="C2224" s="5">
        <v>41954</v>
      </c>
      <c r="D2224" s="4"/>
    </row>
    <row r="2225" spans="1:4" s="1" customFormat="1" ht="12.75" customHeight="1" x14ac:dyDescent="0.2">
      <c r="A2225" s="2" t="s">
        <v>2069</v>
      </c>
      <c r="B2225" s="2" t="str">
        <f>"000118634C"</f>
        <v>000118634C</v>
      </c>
      <c r="C2225" s="3">
        <v>38531</v>
      </c>
      <c r="D2225" s="3">
        <v>40518</v>
      </c>
    </row>
    <row r="2226" spans="1:4" s="1" customFormat="1" ht="12.75" customHeight="1" x14ac:dyDescent="0.2">
      <c r="A2226" s="4" t="s">
        <v>2070</v>
      </c>
      <c r="B2226" s="4" t="str">
        <f>"0000FBE9C3"</f>
        <v>0000FBE9C3</v>
      </c>
      <c r="C2226" s="5">
        <v>37803</v>
      </c>
      <c r="D2226" s="5">
        <v>42640</v>
      </c>
    </row>
    <row r="2227" spans="1:4" s="1" customFormat="1" ht="12.75" customHeight="1" x14ac:dyDescent="0.2">
      <c r="A2227" s="2" t="s">
        <v>2071</v>
      </c>
      <c r="B2227" s="2" t="str">
        <f>"0001186A47"</f>
        <v>0001186A47</v>
      </c>
      <c r="C2227" s="3">
        <v>37803</v>
      </c>
      <c r="D2227" s="3">
        <v>38559</v>
      </c>
    </row>
    <row r="2228" spans="1:4" s="1" customFormat="1" ht="12.75" customHeight="1" x14ac:dyDescent="0.2">
      <c r="A2228" s="4" t="s">
        <v>2072</v>
      </c>
      <c r="B2228" s="4" t="str">
        <f>"0000F8ED9D"</f>
        <v>0000F8ED9D</v>
      </c>
      <c r="C2228" s="5">
        <v>37803</v>
      </c>
      <c r="D2228" s="4"/>
    </row>
    <row r="2229" spans="1:4" s="1" customFormat="1" ht="12.75" customHeight="1" x14ac:dyDescent="0.2">
      <c r="A2229" s="2" t="s">
        <v>2073</v>
      </c>
      <c r="B2229" s="2" t="str">
        <f>"0000F8F6A1"</f>
        <v>0000F8F6A1</v>
      </c>
      <c r="C2229" s="3">
        <v>37803</v>
      </c>
      <c r="D2229" s="3">
        <v>43599</v>
      </c>
    </row>
    <row r="2230" spans="1:4" s="1" customFormat="1" ht="12.75" customHeight="1" x14ac:dyDescent="0.2">
      <c r="A2230" s="4" t="s">
        <v>2074</v>
      </c>
      <c r="B2230" s="4" t="str">
        <f>"0000FBFDDE"</f>
        <v>0000FBFDDE</v>
      </c>
      <c r="C2230" s="5">
        <v>37971</v>
      </c>
      <c r="D2230" s="4"/>
    </row>
    <row r="2231" spans="1:4" s="1" customFormat="1" ht="12.75" customHeight="1" x14ac:dyDescent="0.2">
      <c r="A2231" s="2" t="s">
        <v>2075</v>
      </c>
      <c r="B2231" s="2" t="str">
        <f>"0000F8FF75"</f>
        <v>0000F8FF75</v>
      </c>
      <c r="C2231" s="3">
        <v>37803</v>
      </c>
      <c r="D2231" s="3">
        <v>39013</v>
      </c>
    </row>
    <row r="2232" spans="1:4" s="1" customFormat="1" ht="12.75" customHeight="1" x14ac:dyDescent="0.2">
      <c r="A2232" s="4" t="s">
        <v>2076</v>
      </c>
      <c r="B2232" s="4" t="str">
        <f>"000687F2D6"</f>
        <v>000687F2D6</v>
      </c>
      <c r="C2232" s="5">
        <v>41737</v>
      </c>
      <c r="D2232" s="5">
        <v>42199</v>
      </c>
    </row>
    <row r="2233" spans="1:4" s="1" customFormat="1" ht="12.75" customHeight="1" x14ac:dyDescent="0.2">
      <c r="A2233" s="2" t="s">
        <v>2077</v>
      </c>
      <c r="B2233" s="2" t="str">
        <f>"000031B371"</f>
        <v>000031B371</v>
      </c>
      <c r="C2233" s="3">
        <v>40210</v>
      </c>
      <c r="D2233" s="3">
        <v>43179</v>
      </c>
    </row>
    <row r="2234" spans="1:4" s="1" customFormat="1" ht="12.75" customHeight="1" x14ac:dyDescent="0.2">
      <c r="A2234" s="4" t="s">
        <v>2078</v>
      </c>
      <c r="B2234" s="4" t="str">
        <f>"000118592F"</f>
        <v>000118592F</v>
      </c>
      <c r="C2234" s="5">
        <v>37803</v>
      </c>
      <c r="D2234" s="5">
        <v>39650</v>
      </c>
    </row>
    <row r="2235" spans="1:4" s="1" customFormat="1" ht="12.75" customHeight="1" x14ac:dyDescent="0.2">
      <c r="A2235" s="2" t="s">
        <v>2079</v>
      </c>
      <c r="B2235" s="2" t="str">
        <f>"0000FB6275"</f>
        <v>0000FB6275</v>
      </c>
      <c r="C2235" s="3">
        <v>37803</v>
      </c>
      <c r="D2235" s="3">
        <v>43410</v>
      </c>
    </row>
    <row r="2236" spans="1:4" s="1" customFormat="1" ht="12.75" customHeight="1" x14ac:dyDescent="0.2">
      <c r="A2236" s="4" t="s">
        <v>2080</v>
      </c>
      <c r="B2236" s="4" t="str">
        <f>"0001186AB9"</f>
        <v>0001186AB9</v>
      </c>
      <c r="C2236" s="5">
        <v>43410</v>
      </c>
      <c r="D2236" s="5">
        <v>44306</v>
      </c>
    </row>
    <row r="2237" spans="1:4" s="1" customFormat="1" ht="12.75" customHeight="1" x14ac:dyDescent="0.2">
      <c r="A2237" s="2" t="s">
        <v>2081</v>
      </c>
      <c r="B2237" s="2" t="str">
        <f>"0001186171"</f>
        <v>0001186171</v>
      </c>
      <c r="C2237" s="3">
        <v>37803</v>
      </c>
      <c r="D2237" s="3">
        <v>37912</v>
      </c>
    </row>
    <row r="2238" spans="1:4" s="1" customFormat="1" ht="12.75" customHeight="1" x14ac:dyDescent="0.2">
      <c r="A2238" s="4" t="s">
        <v>2082</v>
      </c>
      <c r="B2238" s="4" t="str">
        <f>"0000FBF42D"</f>
        <v>0000FBF42D</v>
      </c>
      <c r="C2238" s="5">
        <v>40728</v>
      </c>
      <c r="D2238" s="4"/>
    </row>
    <row r="2239" spans="1:4" s="1" customFormat="1" ht="12.75" customHeight="1" x14ac:dyDescent="0.2">
      <c r="A2239" s="2" t="s">
        <v>2081</v>
      </c>
      <c r="B2239" s="2" t="str">
        <f>"0000F8EA3C"</f>
        <v>0000F8EA3C</v>
      </c>
      <c r="C2239" s="3">
        <v>37913</v>
      </c>
      <c r="D2239" s="3">
        <v>39909</v>
      </c>
    </row>
    <row r="2240" spans="1:4" s="1" customFormat="1" ht="12.75" customHeight="1" x14ac:dyDescent="0.2">
      <c r="A2240" s="4" t="s">
        <v>2083</v>
      </c>
      <c r="B2240" s="4" t="str">
        <f>"0000F8F27F"</f>
        <v>0000F8F27F</v>
      </c>
      <c r="C2240" s="5">
        <v>37803</v>
      </c>
      <c r="D2240" s="5">
        <v>39258</v>
      </c>
    </row>
    <row r="2241" spans="1:4" s="1" customFormat="1" ht="12.75" customHeight="1" x14ac:dyDescent="0.2">
      <c r="A2241" s="2" t="s">
        <v>2084</v>
      </c>
      <c r="B2241" s="2" t="str">
        <f>"0000330F0F"</f>
        <v>0000330F0F</v>
      </c>
      <c r="C2241" s="3">
        <v>40889</v>
      </c>
      <c r="D2241" s="2"/>
    </row>
    <row r="2242" spans="1:4" s="1" customFormat="1" ht="12.75" customHeight="1" x14ac:dyDescent="0.2">
      <c r="A2242" s="4" t="s">
        <v>2085</v>
      </c>
      <c r="B2242" s="4" t="str">
        <f>"0000F8F5F0"</f>
        <v>0000F8F5F0</v>
      </c>
      <c r="C2242" s="5">
        <v>37804</v>
      </c>
      <c r="D2242" s="4"/>
    </row>
    <row r="2243" spans="1:4" s="1" customFormat="1" ht="12.75" customHeight="1" x14ac:dyDescent="0.2">
      <c r="A2243" s="2" t="s">
        <v>2086</v>
      </c>
      <c r="B2243" s="2" t="str">
        <f>"00005417C1"</f>
        <v>00005417C1</v>
      </c>
      <c r="C2243" s="3">
        <v>40308</v>
      </c>
      <c r="D2243" s="2"/>
    </row>
    <row r="2244" spans="1:4" s="1" customFormat="1" ht="12.75" customHeight="1" x14ac:dyDescent="0.2">
      <c r="A2244" s="4" t="s">
        <v>2087</v>
      </c>
      <c r="B2244" s="4" t="str">
        <f>"00069352D8"</f>
        <v>00069352D8</v>
      </c>
      <c r="C2244" s="5">
        <v>39084</v>
      </c>
      <c r="D2244" s="4"/>
    </row>
    <row r="2245" spans="1:4" s="1" customFormat="1" ht="12.75" customHeight="1" x14ac:dyDescent="0.2">
      <c r="A2245" s="2" t="s">
        <v>2088</v>
      </c>
      <c r="B2245" s="2" t="str">
        <f>"000687F8C8"</f>
        <v>000687F8C8</v>
      </c>
      <c r="C2245" s="3">
        <v>41898</v>
      </c>
      <c r="D2245" s="3">
        <v>43998</v>
      </c>
    </row>
    <row r="2246" spans="1:4" s="1" customFormat="1" ht="12.75" customHeight="1" x14ac:dyDescent="0.2">
      <c r="A2246" s="4" t="s">
        <v>2089</v>
      </c>
      <c r="B2246" s="4" t="str">
        <f>"000054D49A"</f>
        <v>000054D49A</v>
      </c>
      <c r="C2246" s="5">
        <v>39566</v>
      </c>
      <c r="D2246" s="5">
        <v>43585</v>
      </c>
    </row>
    <row r="2247" spans="1:4" s="1" customFormat="1" ht="12.75" customHeight="1" x14ac:dyDescent="0.2">
      <c r="A2247" s="2" t="s">
        <v>2090</v>
      </c>
      <c r="B2247" s="2" t="str">
        <f>"0000FBF931"</f>
        <v>0000FBF931</v>
      </c>
      <c r="C2247" s="3">
        <v>39748</v>
      </c>
      <c r="D2247" s="2"/>
    </row>
    <row r="2248" spans="1:4" s="1" customFormat="1" ht="12.75" customHeight="1" x14ac:dyDescent="0.2">
      <c r="A2248" s="4" t="s">
        <v>2091</v>
      </c>
      <c r="B2248" s="4" t="str">
        <f>"0000F8ECD6"</f>
        <v>0000F8ECD6</v>
      </c>
      <c r="C2248" s="5">
        <v>38258</v>
      </c>
      <c r="D2248" s="4"/>
    </row>
    <row r="2249" spans="1:4" s="1" customFormat="1" ht="12.75" customHeight="1" x14ac:dyDescent="0.2">
      <c r="A2249" s="2" t="s">
        <v>2092</v>
      </c>
      <c r="B2249" s="2" t="str">
        <f>"0000F8F5E5"</f>
        <v>0000F8F5E5</v>
      </c>
      <c r="C2249" s="3">
        <v>38097</v>
      </c>
      <c r="D2249" s="3">
        <v>44671</v>
      </c>
    </row>
    <row r="2250" spans="1:4" s="1" customFormat="1" ht="12.75" customHeight="1" x14ac:dyDescent="0.2">
      <c r="A2250" s="4" t="s">
        <v>2093</v>
      </c>
      <c r="B2250" s="4" t="str">
        <f>"0000B58F78"</f>
        <v>0000B58F78</v>
      </c>
      <c r="C2250" s="5">
        <v>39468</v>
      </c>
      <c r="D2250" s="5">
        <v>44229</v>
      </c>
    </row>
    <row r="2251" spans="1:4" s="1" customFormat="1" ht="12.75" customHeight="1" x14ac:dyDescent="0.2">
      <c r="A2251" s="2" t="s">
        <v>2094</v>
      </c>
      <c r="B2251" s="2" t="str">
        <f>"000687F415"</f>
        <v>000687F415</v>
      </c>
      <c r="C2251" s="3">
        <v>42948</v>
      </c>
      <c r="D2251" s="2"/>
    </row>
    <row r="2252" spans="1:4" s="1" customFormat="1" ht="12.75" customHeight="1" x14ac:dyDescent="0.2">
      <c r="A2252" s="4" t="s">
        <v>2095</v>
      </c>
      <c r="B2252" s="4" t="str">
        <f>"0000FBF388"</f>
        <v>0000FBF388</v>
      </c>
      <c r="C2252" s="5">
        <v>38461</v>
      </c>
      <c r="D2252" s="5">
        <v>38524</v>
      </c>
    </row>
    <row r="2253" spans="1:4" s="1" customFormat="1" ht="12.75" customHeight="1" x14ac:dyDescent="0.2">
      <c r="A2253" s="2" t="s">
        <v>2096</v>
      </c>
      <c r="B2253" s="2" t="str">
        <f>"000688297D"</f>
        <v>000688297D</v>
      </c>
      <c r="C2253" s="3">
        <v>41912</v>
      </c>
      <c r="D2253" s="3">
        <v>42129</v>
      </c>
    </row>
    <row r="2254" spans="1:4" s="1" customFormat="1" ht="12.75" customHeight="1" x14ac:dyDescent="0.2">
      <c r="A2254" s="4" t="s">
        <v>2097</v>
      </c>
      <c r="B2254" s="4" t="str">
        <f>"0001186D5B"</f>
        <v>0001186D5B</v>
      </c>
      <c r="C2254" s="5">
        <v>37803</v>
      </c>
      <c r="D2254" s="5">
        <v>38118</v>
      </c>
    </row>
    <row r="2255" spans="1:4" s="1" customFormat="1" ht="12.75" customHeight="1" x14ac:dyDescent="0.2">
      <c r="A2255" s="2" t="s">
        <v>2098</v>
      </c>
      <c r="B2255" s="2" t="str">
        <f>"0000F8F4CE"</f>
        <v>0000F8F4CE</v>
      </c>
      <c r="C2255" s="3">
        <v>37803</v>
      </c>
      <c r="D2255" s="3">
        <v>38992</v>
      </c>
    </row>
    <row r="2256" spans="1:4" s="1" customFormat="1" ht="12.75" customHeight="1" x14ac:dyDescent="0.2">
      <c r="A2256" s="4" t="s">
        <v>2099</v>
      </c>
      <c r="B2256" s="4" t="str">
        <f>"000054684B"</f>
        <v>000054684B</v>
      </c>
      <c r="C2256" s="5">
        <v>39720</v>
      </c>
      <c r="D2256" s="5">
        <v>39986</v>
      </c>
    </row>
    <row r="2257" spans="1:4" s="1" customFormat="1" ht="12.75" customHeight="1" x14ac:dyDescent="0.2">
      <c r="A2257" s="2" t="s">
        <v>2100</v>
      </c>
      <c r="B2257" s="2" t="str">
        <f>"0000FB6BF4"</f>
        <v>0000FB6BF4</v>
      </c>
      <c r="C2257" s="3">
        <v>38300</v>
      </c>
      <c r="D2257" s="2"/>
    </row>
    <row r="2258" spans="1:4" s="1" customFormat="1" ht="12.75" customHeight="1" x14ac:dyDescent="0.2">
      <c r="A2258" s="4" t="s">
        <v>2101</v>
      </c>
      <c r="B2258" s="4" t="str">
        <f>"000687293F"</f>
        <v>000687293F</v>
      </c>
      <c r="C2258" s="5">
        <v>42255</v>
      </c>
      <c r="D2258" s="5">
        <v>42521</v>
      </c>
    </row>
    <row r="2259" spans="1:4" s="1" customFormat="1" ht="12.75" customHeight="1" x14ac:dyDescent="0.2">
      <c r="A2259" s="2" t="s">
        <v>2102</v>
      </c>
      <c r="B2259" s="2" t="str">
        <f>"0000FBF1DF"</f>
        <v>0000FBF1DF</v>
      </c>
      <c r="C2259" s="3">
        <v>38125</v>
      </c>
      <c r="D2259" s="3">
        <v>38803</v>
      </c>
    </row>
    <row r="2260" spans="1:4" s="1" customFormat="1" ht="12.75" customHeight="1" x14ac:dyDescent="0.2">
      <c r="A2260" s="4" t="s">
        <v>2103</v>
      </c>
      <c r="B2260" s="4" t="str">
        <f>"0000FBFD3D"</f>
        <v>0000FBFD3D</v>
      </c>
      <c r="C2260" s="5">
        <v>43858</v>
      </c>
      <c r="D2260" s="5">
        <v>44817</v>
      </c>
    </row>
    <row r="2261" spans="1:4" s="1" customFormat="1" ht="12.75" customHeight="1" x14ac:dyDescent="0.2">
      <c r="A2261" s="2" t="s">
        <v>2104</v>
      </c>
      <c r="B2261" s="2" t="str">
        <f>"0000FBFC3C"</f>
        <v>0000FBFC3C</v>
      </c>
      <c r="C2261" s="3">
        <v>38587</v>
      </c>
      <c r="D2261" s="3">
        <v>40497</v>
      </c>
    </row>
    <row r="2262" spans="1:4" s="1" customFormat="1" ht="12.75" customHeight="1" x14ac:dyDescent="0.2">
      <c r="A2262" s="4" t="s">
        <v>2105</v>
      </c>
      <c r="B2262" s="4" t="str">
        <f>"00008B8AB7"</f>
        <v>00008B8AB7</v>
      </c>
      <c r="C2262" s="5">
        <v>44754</v>
      </c>
      <c r="D2262" s="4"/>
    </row>
    <row r="2263" spans="1:4" s="1" customFormat="1" ht="12.75" customHeight="1" x14ac:dyDescent="0.2">
      <c r="A2263" s="2" t="s">
        <v>2106</v>
      </c>
      <c r="B2263" s="2" t="str">
        <f>"0006871F3C"</f>
        <v>0006871F3C</v>
      </c>
      <c r="C2263" s="3">
        <v>41212</v>
      </c>
      <c r="D2263" s="3">
        <v>41233</v>
      </c>
    </row>
    <row r="2264" spans="1:4" s="1" customFormat="1" ht="12.75" customHeight="1" x14ac:dyDescent="0.2">
      <c r="A2264" s="4" t="s">
        <v>2107</v>
      </c>
      <c r="B2264" s="4" t="str">
        <f>"000687E26B"</f>
        <v>000687E26B</v>
      </c>
      <c r="C2264" s="5">
        <v>40777</v>
      </c>
      <c r="D2264" s="5">
        <v>40939</v>
      </c>
    </row>
    <row r="2265" spans="1:4" s="1" customFormat="1" ht="12.75" customHeight="1" x14ac:dyDescent="0.2">
      <c r="A2265" s="2" t="s">
        <v>2108</v>
      </c>
      <c r="B2265" s="2" t="str">
        <f>"0000F8FB82"</f>
        <v>0000F8FB82</v>
      </c>
      <c r="C2265" s="3">
        <v>37803</v>
      </c>
      <c r="D2265" s="2"/>
    </row>
    <row r="2266" spans="1:4" s="1" customFormat="1" ht="12.75" customHeight="1" x14ac:dyDescent="0.2">
      <c r="A2266" s="4" t="s">
        <v>2109</v>
      </c>
      <c r="B2266" s="4" t="str">
        <f>"0006883B72"</f>
        <v>0006883B72</v>
      </c>
      <c r="C2266" s="5">
        <v>39244</v>
      </c>
      <c r="D2266" s="5">
        <v>40238</v>
      </c>
    </row>
    <row r="2267" spans="1:4" s="1" customFormat="1" ht="12.75" customHeight="1" x14ac:dyDescent="0.2">
      <c r="A2267" s="2" t="s">
        <v>2110</v>
      </c>
      <c r="B2267" s="2" t="str">
        <f>"0000F8F894"</f>
        <v>0000F8F894</v>
      </c>
      <c r="C2267" s="3">
        <v>38097</v>
      </c>
      <c r="D2267" s="2"/>
    </row>
    <row r="2268" spans="1:4" s="1" customFormat="1" ht="12.75" customHeight="1" x14ac:dyDescent="0.2">
      <c r="A2268" s="4" t="s">
        <v>2111</v>
      </c>
      <c r="B2268" s="4" t="str">
        <f>"000687E5D4"</f>
        <v>000687E5D4</v>
      </c>
      <c r="C2268" s="5">
        <v>42528</v>
      </c>
      <c r="D2268" s="4"/>
    </row>
    <row r="2269" spans="1:4" s="1" customFormat="1" ht="12.75" customHeight="1" x14ac:dyDescent="0.2">
      <c r="A2269" s="2" t="s">
        <v>2112</v>
      </c>
      <c r="B2269" s="2" t="str">
        <f>"0000FBF58C"</f>
        <v>0000FBF58C</v>
      </c>
      <c r="C2269" s="3">
        <v>37803</v>
      </c>
      <c r="D2269" s="2"/>
    </row>
    <row r="2270" spans="1:4" s="1" customFormat="1" ht="12.75" customHeight="1" x14ac:dyDescent="0.2">
      <c r="A2270" s="4" t="s">
        <v>2113</v>
      </c>
      <c r="B2270" s="4" t="str">
        <f>"0000FBF9CE"</f>
        <v>0000FBF9CE</v>
      </c>
      <c r="C2270" s="5">
        <v>39538</v>
      </c>
      <c r="D2270" s="5">
        <v>41541</v>
      </c>
    </row>
    <row r="2271" spans="1:4" s="1" customFormat="1" ht="12.75" customHeight="1" x14ac:dyDescent="0.2">
      <c r="A2271" s="2" t="s">
        <v>2114</v>
      </c>
      <c r="B2271" s="2" t="str">
        <f>"0000F8F529"</f>
        <v>0000F8F529</v>
      </c>
      <c r="C2271" s="3">
        <v>37803</v>
      </c>
      <c r="D2271" s="3">
        <v>37812</v>
      </c>
    </row>
    <row r="2272" spans="1:4" s="1" customFormat="1" ht="12.75" customHeight="1" x14ac:dyDescent="0.2">
      <c r="A2272" s="4" t="s">
        <v>2115</v>
      </c>
      <c r="B2272" s="4" t="str">
        <f>"0000FBF43E"</f>
        <v>0000FBF43E</v>
      </c>
      <c r="C2272" s="5">
        <v>37812</v>
      </c>
      <c r="D2272" s="4"/>
    </row>
    <row r="2273" spans="1:4" s="1" customFormat="1" ht="12.75" customHeight="1" x14ac:dyDescent="0.2">
      <c r="A2273" s="2" t="s">
        <v>2116</v>
      </c>
      <c r="B2273" s="2" t="str">
        <f>"0000FBFD9E"</f>
        <v>0000FBFD9E</v>
      </c>
      <c r="C2273" s="3">
        <v>38244</v>
      </c>
      <c r="D2273" s="3">
        <v>38314</v>
      </c>
    </row>
    <row r="2274" spans="1:4" s="1" customFormat="1" ht="12.75" customHeight="1" x14ac:dyDescent="0.2">
      <c r="A2274" s="4" t="s">
        <v>2117</v>
      </c>
      <c r="B2274" s="4" t="str">
        <f>"0000F8EBF3"</f>
        <v>0000F8EBF3</v>
      </c>
      <c r="C2274" s="5">
        <v>37803</v>
      </c>
      <c r="D2274" s="4"/>
    </row>
    <row r="2275" spans="1:4" s="1" customFormat="1" ht="12.75" customHeight="1" x14ac:dyDescent="0.2">
      <c r="A2275" s="2" t="s">
        <v>2118</v>
      </c>
      <c r="B2275" s="2" t="str">
        <f>"0000F8EC3E"</f>
        <v>0000F8EC3E</v>
      </c>
      <c r="C2275" s="3">
        <v>37803</v>
      </c>
      <c r="D2275" s="3">
        <v>37894</v>
      </c>
    </row>
    <row r="2276" spans="1:4" s="1" customFormat="1" ht="12.75" customHeight="1" x14ac:dyDescent="0.2">
      <c r="A2276" s="4" t="s">
        <v>2119</v>
      </c>
      <c r="B2276" s="4" t="str">
        <f>"0000FBFE52"</f>
        <v>0000FBFE52</v>
      </c>
      <c r="C2276" s="5">
        <v>38349</v>
      </c>
      <c r="D2276" s="5">
        <v>38461</v>
      </c>
    </row>
    <row r="2277" spans="1:4" s="1" customFormat="1" ht="12.75" customHeight="1" x14ac:dyDescent="0.2">
      <c r="A2277" s="2" t="s">
        <v>2120</v>
      </c>
      <c r="B2277" s="2" t="str">
        <f>"00011867C6"</f>
        <v>00011867C6</v>
      </c>
      <c r="C2277" s="3">
        <v>38789</v>
      </c>
      <c r="D2277" s="3">
        <v>41688</v>
      </c>
    </row>
    <row r="2278" spans="1:4" s="1" customFormat="1" ht="12.75" customHeight="1" x14ac:dyDescent="0.2">
      <c r="A2278" s="4" t="s">
        <v>2121</v>
      </c>
      <c r="B2278" s="4" t="str">
        <f>"00011860DE"</f>
        <v>00011860DE</v>
      </c>
      <c r="C2278" s="5">
        <v>37803</v>
      </c>
      <c r="D2278" s="5">
        <v>37818</v>
      </c>
    </row>
    <row r="2279" spans="1:4" s="1" customFormat="1" ht="12.75" customHeight="1" x14ac:dyDescent="0.2">
      <c r="A2279" s="2" t="s">
        <v>2122</v>
      </c>
      <c r="B2279" s="2" t="str">
        <f>"0000FBF016"</f>
        <v>0000FBF016</v>
      </c>
      <c r="C2279" s="3">
        <v>37803</v>
      </c>
      <c r="D2279" s="2"/>
    </row>
    <row r="2280" spans="1:4" s="1" customFormat="1" ht="12.75" customHeight="1" x14ac:dyDescent="0.2">
      <c r="A2280" s="4" t="s">
        <v>2123</v>
      </c>
      <c r="B2280" s="4" t="str">
        <f>"00080D78D2"</f>
        <v>00080D78D2</v>
      </c>
      <c r="C2280" s="5">
        <v>44754</v>
      </c>
      <c r="D2280" s="4"/>
    </row>
    <row r="2281" spans="1:4" s="1" customFormat="1" ht="12.75" customHeight="1" x14ac:dyDescent="0.2">
      <c r="A2281" s="2" t="s">
        <v>2124</v>
      </c>
      <c r="B2281" s="2" t="str">
        <f>"000687E2C8"</f>
        <v>000687E2C8</v>
      </c>
      <c r="C2281" s="3">
        <v>41394</v>
      </c>
      <c r="D2281" s="2"/>
    </row>
    <row r="2282" spans="1:4" s="1" customFormat="1" ht="12.75" customHeight="1" x14ac:dyDescent="0.2">
      <c r="A2282" s="4" t="s">
        <v>2125</v>
      </c>
      <c r="B2282" s="4" t="str">
        <f>"0000F8EA80"</f>
        <v>0000F8EA80</v>
      </c>
      <c r="C2282" s="5">
        <v>37803</v>
      </c>
      <c r="D2282" s="5">
        <v>38286</v>
      </c>
    </row>
    <row r="2283" spans="1:4" s="1" customFormat="1" ht="12.75" customHeight="1" x14ac:dyDescent="0.2">
      <c r="A2283" s="2" t="s">
        <v>2126</v>
      </c>
      <c r="B2283" s="2" t="str">
        <f>"0000F8F8A7"</f>
        <v>0000F8F8A7</v>
      </c>
      <c r="C2283" s="3">
        <v>37803</v>
      </c>
      <c r="D2283" s="3">
        <v>44117</v>
      </c>
    </row>
    <row r="2284" spans="1:4" s="1" customFormat="1" ht="12.75" customHeight="1" x14ac:dyDescent="0.2">
      <c r="A2284" s="4" t="s">
        <v>2127</v>
      </c>
      <c r="B2284" s="4" t="str">
        <f>"00068802CA"</f>
        <v>00068802CA</v>
      </c>
      <c r="C2284" s="5">
        <v>44593</v>
      </c>
      <c r="D2284" s="4"/>
    </row>
    <row r="2285" spans="1:4" s="1" customFormat="1" ht="12.75" customHeight="1" x14ac:dyDescent="0.2">
      <c r="A2285" s="2" t="s">
        <v>2128</v>
      </c>
      <c r="B2285" s="2" t="str">
        <f>"0000F8FE57"</f>
        <v>0000F8FE57</v>
      </c>
      <c r="C2285" s="3">
        <v>37803</v>
      </c>
      <c r="D2285" s="3">
        <v>41604</v>
      </c>
    </row>
    <row r="2286" spans="1:4" s="1" customFormat="1" ht="12.75" customHeight="1" x14ac:dyDescent="0.2">
      <c r="A2286" s="4" t="s">
        <v>2129</v>
      </c>
      <c r="B2286" s="4" t="str">
        <f>"0000A3AFFD"</f>
        <v>0000A3AFFD</v>
      </c>
      <c r="C2286" s="5">
        <v>42682</v>
      </c>
      <c r="D2286" s="4"/>
    </row>
    <row r="2287" spans="1:4" s="1" customFormat="1" ht="12.75" customHeight="1" x14ac:dyDescent="0.2">
      <c r="A2287" s="2" t="s">
        <v>2130</v>
      </c>
      <c r="B2287" s="2" t="str">
        <f>"0000F8EB23"</f>
        <v>0000F8EB23</v>
      </c>
      <c r="C2287" s="3">
        <v>37803</v>
      </c>
      <c r="D2287" s="2"/>
    </row>
    <row r="2288" spans="1:4" s="1" customFormat="1" ht="12.75" customHeight="1" x14ac:dyDescent="0.2">
      <c r="A2288" s="4" t="s">
        <v>2131</v>
      </c>
      <c r="B2288" s="4" t="str">
        <f>"0000F8F4DF"</f>
        <v>0000F8F4DF</v>
      </c>
      <c r="C2288" s="5">
        <v>37803</v>
      </c>
      <c r="D2288" s="4"/>
    </row>
    <row r="2289" spans="1:4" s="1" customFormat="1" ht="12.75" customHeight="1" x14ac:dyDescent="0.2">
      <c r="A2289" s="2" t="s">
        <v>2132</v>
      </c>
      <c r="B2289" s="2" t="str">
        <f>"0000F8FC50"</f>
        <v>0000F8FC50</v>
      </c>
      <c r="C2289" s="3">
        <v>37803</v>
      </c>
      <c r="D2289" s="2"/>
    </row>
    <row r="2290" spans="1:4" s="1" customFormat="1" ht="12.75" customHeight="1" x14ac:dyDescent="0.2">
      <c r="A2290" s="4" t="s">
        <v>2133</v>
      </c>
      <c r="B2290" s="4" t="str">
        <f>"0001186AFE"</f>
        <v>0001186AFE</v>
      </c>
      <c r="C2290" s="5">
        <v>41114</v>
      </c>
      <c r="D2290" s="4"/>
    </row>
    <row r="2291" spans="1:4" s="1" customFormat="1" ht="12.75" customHeight="1" x14ac:dyDescent="0.2">
      <c r="A2291" s="2" t="s">
        <v>2134</v>
      </c>
      <c r="B2291" s="2" t="str">
        <f>"0000F8F58B"</f>
        <v>0000F8F58B</v>
      </c>
      <c r="C2291" s="3">
        <v>37803</v>
      </c>
      <c r="D2291" s="2"/>
    </row>
    <row r="2292" spans="1:4" s="1" customFormat="1" ht="12.75" customHeight="1" x14ac:dyDescent="0.2">
      <c r="A2292" s="4" t="s">
        <v>2135</v>
      </c>
      <c r="B2292" s="4" t="str">
        <f>"000687FCB7"</f>
        <v>000687FCB7</v>
      </c>
      <c r="C2292" s="5">
        <v>42164</v>
      </c>
      <c r="D2292" s="4"/>
    </row>
    <row r="2293" spans="1:4" s="1" customFormat="1" ht="12.75" customHeight="1" x14ac:dyDescent="0.2">
      <c r="A2293" s="2" t="s">
        <v>2136</v>
      </c>
      <c r="B2293" s="2" t="str">
        <f>"0006881CAA"</f>
        <v>0006881CAA</v>
      </c>
      <c r="C2293" s="3">
        <v>42164</v>
      </c>
      <c r="D2293" s="2"/>
    </row>
    <row r="2294" spans="1:4" s="1" customFormat="1" ht="12.75" customHeight="1" x14ac:dyDescent="0.2">
      <c r="A2294" s="4" t="s">
        <v>2137</v>
      </c>
      <c r="B2294" s="4" t="str">
        <f>"0006881607"</f>
        <v>0006881607</v>
      </c>
      <c r="C2294" s="5">
        <v>42073</v>
      </c>
      <c r="D2294" s="4"/>
    </row>
    <row r="2295" spans="1:4" s="1" customFormat="1" ht="12.75" customHeight="1" x14ac:dyDescent="0.2">
      <c r="A2295" s="2" t="s">
        <v>2138</v>
      </c>
      <c r="B2295" s="2" t="str">
        <f>"0006871BDD"</f>
        <v>0006871BDD</v>
      </c>
      <c r="C2295" s="3">
        <v>42157</v>
      </c>
      <c r="D2295" s="2"/>
    </row>
    <row r="2296" spans="1:4" s="1" customFormat="1" ht="12.75" customHeight="1" x14ac:dyDescent="0.2">
      <c r="A2296" s="4" t="s">
        <v>2139</v>
      </c>
      <c r="B2296" s="4" t="str">
        <f>"00068818F9"</f>
        <v>00068818F9</v>
      </c>
      <c r="C2296" s="5">
        <v>42151</v>
      </c>
      <c r="D2296" s="4"/>
    </row>
    <row r="2297" spans="1:4" s="1" customFormat="1" ht="12.75" customHeight="1" x14ac:dyDescent="0.2">
      <c r="A2297" s="2" t="s">
        <v>2140</v>
      </c>
      <c r="B2297" s="2" t="str">
        <f>"0006881C04"</f>
        <v>0006881C04</v>
      </c>
      <c r="C2297" s="3">
        <v>41989</v>
      </c>
      <c r="D2297" s="3">
        <v>42171</v>
      </c>
    </row>
    <row r="2298" spans="1:4" s="1" customFormat="1" ht="12.75" customHeight="1" x14ac:dyDescent="0.2">
      <c r="A2298" s="4" t="s">
        <v>2141</v>
      </c>
      <c r="B2298" s="4" t="str">
        <f>"00069353DF"</f>
        <v>00069353DF</v>
      </c>
      <c r="C2298" s="5">
        <v>38971</v>
      </c>
      <c r="D2298" s="5">
        <v>42654</v>
      </c>
    </row>
    <row r="2299" spans="1:4" s="1" customFormat="1" ht="12.75" customHeight="1" x14ac:dyDescent="0.2">
      <c r="A2299" s="2" t="s">
        <v>2142</v>
      </c>
      <c r="B2299" s="2" t="str">
        <f>"0000FBFD63"</f>
        <v>0000FBFD63</v>
      </c>
      <c r="C2299" s="3">
        <v>38950</v>
      </c>
      <c r="D2299" s="3">
        <v>38971</v>
      </c>
    </row>
    <row r="2300" spans="1:4" s="1" customFormat="1" ht="12.75" customHeight="1" x14ac:dyDescent="0.2">
      <c r="A2300" s="4" t="s">
        <v>2143</v>
      </c>
      <c r="B2300" s="4" t="str">
        <f>"0000F8F732"</f>
        <v>0000F8F732</v>
      </c>
      <c r="C2300" s="5">
        <v>43879</v>
      </c>
      <c r="D2300" s="4"/>
    </row>
    <row r="2301" spans="1:4" s="1" customFormat="1" ht="12.75" customHeight="1" x14ac:dyDescent="0.2">
      <c r="A2301" s="2" t="s">
        <v>2144</v>
      </c>
      <c r="B2301" s="2" t="str">
        <f>"0000FBE88C"</f>
        <v>0000FBE88C</v>
      </c>
      <c r="C2301" s="3">
        <v>37803</v>
      </c>
      <c r="D2301" s="2"/>
    </row>
    <row r="2302" spans="1:4" s="1" customFormat="1" ht="12.75" customHeight="1" x14ac:dyDescent="0.2">
      <c r="A2302" s="4" t="s">
        <v>2145</v>
      </c>
      <c r="B2302" s="4" t="str">
        <f>"0000F8FD32"</f>
        <v>0000F8FD32</v>
      </c>
      <c r="C2302" s="5">
        <v>37803</v>
      </c>
      <c r="D2302" s="5">
        <v>41093</v>
      </c>
    </row>
    <row r="2303" spans="1:4" s="1" customFormat="1" ht="12.75" customHeight="1" x14ac:dyDescent="0.2">
      <c r="A2303" s="2" t="s">
        <v>2146</v>
      </c>
      <c r="B2303" s="2" t="str">
        <f>"0000F8FDEA"</f>
        <v>0000F8FDEA</v>
      </c>
      <c r="C2303" s="3">
        <v>44285</v>
      </c>
      <c r="D2303" s="3">
        <v>44572</v>
      </c>
    </row>
    <row r="2304" spans="1:4" s="1" customFormat="1" ht="12.75" customHeight="1" x14ac:dyDescent="0.2">
      <c r="A2304" s="4" t="s">
        <v>2147</v>
      </c>
      <c r="B2304" s="4" t="str">
        <f>"0000FBF248"</f>
        <v>0000FBF248</v>
      </c>
      <c r="C2304" s="5">
        <v>38454</v>
      </c>
      <c r="D2304" s="4"/>
    </row>
    <row r="2305" spans="1:4" s="1" customFormat="1" ht="12.75" customHeight="1" x14ac:dyDescent="0.2">
      <c r="A2305" s="2" t="s">
        <v>2148</v>
      </c>
      <c r="B2305" s="2" t="str">
        <f>"0000FBEF83"</f>
        <v>0000FBEF83</v>
      </c>
      <c r="C2305" s="3">
        <v>38104</v>
      </c>
      <c r="D2305" s="3">
        <v>38286</v>
      </c>
    </row>
    <row r="2306" spans="1:4" s="1" customFormat="1" ht="12.75" customHeight="1" x14ac:dyDescent="0.2">
      <c r="A2306" s="4" t="s">
        <v>2149</v>
      </c>
      <c r="B2306" s="4" t="str">
        <f>"000052F40C"</f>
        <v>000052F40C</v>
      </c>
      <c r="C2306" s="5">
        <v>39902</v>
      </c>
      <c r="D2306" s="5">
        <v>40238</v>
      </c>
    </row>
    <row r="2307" spans="1:4" s="1" customFormat="1" ht="12.75" customHeight="1" x14ac:dyDescent="0.2">
      <c r="A2307" s="2" t="s">
        <v>2150</v>
      </c>
      <c r="B2307" s="2" t="str">
        <f>"0000A3A7C8"</f>
        <v>0000A3A7C8</v>
      </c>
      <c r="C2307" s="3">
        <v>39468</v>
      </c>
      <c r="D2307" s="3">
        <v>39902</v>
      </c>
    </row>
    <row r="2308" spans="1:4" s="1" customFormat="1" ht="12.75" customHeight="1" x14ac:dyDescent="0.2">
      <c r="A2308" s="4" t="s">
        <v>2150</v>
      </c>
      <c r="B2308" s="4" t="str">
        <f>"0000FBE845"</f>
        <v>0000FBE845</v>
      </c>
      <c r="C2308" s="5">
        <v>40511</v>
      </c>
      <c r="D2308" s="5">
        <v>40553</v>
      </c>
    </row>
    <row r="2309" spans="1:4" s="1" customFormat="1" ht="12.75" customHeight="1" x14ac:dyDescent="0.2">
      <c r="A2309" s="2" t="s">
        <v>2151</v>
      </c>
      <c r="B2309" s="2" t="str">
        <f>"0000FBF8F7"</f>
        <v>0000FBF8F7</v>
      </c>
      <c r="C2309" s="3">
        <v>37803</v>
      </c>
      <c r="D2309" s="2"/>
    </row>
    <row r="2310" spans="1:4" s="1" customFormat="1" ht="12.75" customHeight="1" x14ac:dyDescent="0.2">
      <c r="A2310" s="4" t="s">
        <v>2152</v>
      </c>
      <c r="B2310" s="4" t="str">
        <f>"000687DE94"</f>
        <v>000687DE94</v>
      </c>
      <c r="C2310" s="5">
        <v>40651</v>
      </c>
      <c r="D2310" s="5">
        <v>40798</v>
      </c>
    </row>
    <row r="2311" spans="1:4" s="1" customFormat="1" ht="12.75" customHeight="1" x14ac:dyDescent="0.2">
      <c r="A2311" s="2" t="s">
        <v>2153</v>
      </c>
      <c r="B2311" s="2" t="str">
        <f>"000687FBD0"</f>
        <v>000687FBD0</v>
      </c>
      <c r="C2311" s="3">
        <v>41149</v>
      </c>
      <c r="D2311" s="3">
        <v>42122</v>
      </c>
    </row>
    <row r="2312" spans="1:4" s="1" customFormat="1" ht="12.75" customHeight="1" x14ac:dyDescent="0.2">
      <c r="A2312" s="4" t="s">
        <v>2154</v>
      </c>
      <c r="B2312" s="4" t="str">
        <f>"000687EB2B"</f>
        <v>000687EB2B</v>
      </c>
      <c r="C2312" s="5">
        <v>41318</v>
      </c>
      <c r="D2312" s="4"/>
    </row>
    <row r="2313" spans="1:4" s="1" customFormat="1" ht="12.75" customHeight="1" x14ac:dyDescent="0.2">
      <c r="A2313" s="2" t="s">
        <v>2155</v>
      </c>
      <c r="B2313" s="2" t="str">
        <f>"00068832FB"</f>
        <v>00068832FB</v>
      </c>
      <c r="C2313" s="3">
        <v>39335</v>
      </c>
      <c r="D2313" s="3">
        <v>41318</v>
      </c>
    </row>
    <row r="2314" spans="1:4" s="1" customFormat="1" ht="12.75" customHeight="1" x14ac:dyDescent="0.2">
      <c r="A2314" s="4" t="s">
        <v>2156</v>
      </c>
      <c r="B2314" s="4" t="str">
        <f>"0000FBF7ED"</f>
        <v>0000FBF7ED</v>
      </c>
      <c r="C2314" s="5">
        <v>37803</v>
      </c>
      <c r="D2314" s="5">
        <v>39503</v>
      </c>
    </row>
    <row r="2315" spans="1:4" s="1" customFormat="1" ht="12.75" customHeight="1" x14ac:dyDescent="0.2">
      <c r="A2315" s="2" t="s">
        <v>2157</v>
      </c>
      <c r="B2315" s="2" t="str">
        <f>"0000A4B0FD"</f>
        <v>0000A4B0FD</v>
      </c>
      <c r="C2315" s="3">
        <v>40442</v>
      </c>
      <c r="D2315" s="3">
        <v>41170</v>
      </c>
    </row>
    <row r="2316" spans="1:4" s="1" customFormat="1" ht="12.75" customHeight="1" x14ac:dyDescent="0.2">
      <c r="A2316" s="4" t="s">
        <v>2157</v>
      </c>
      <c r="B2316" s="4" t="str">
        <f>"0000FBED55"</f>
        <v>0000FBED55</v>
      </c>
      <c r="C2316" s="5">
        <v>38140</v>
      </c>
      <c r="D2316" s="5">
        <v>40441</v>
      </c>
    </row>
    <row r="2317" spans="1:4" s="1" customFormat="1" ht="12.75" customHeight="1" x14ac:dyDescent="0.2">
      <c r="A2317" s="2" t="s">
        <v>2158</v>
      </c>
      <c r="B2317" s="2" t="str">
        <f>"0000FBEAD3"</f>
        <v>0000FBEAD3</v>
      </c>
      <c r="C2317" s="3">
        <v>39581</v>
      </c>
      <c r="D2317" s="3">
        <v>41898</v>
      </c>
    </row>
    <row r="2318" spans="1:4" s="1" customFormat="1" ht="12.75" customHeight="1" x14ac:dyDescent="0.2">
      <c r="A2318" s="4" t="s">
        <v>2159</v>
      </c>
      <c r="B2318" s="4" t="str">
        <f>"000687E722"</f>
        <v>000687E722</v>
      </c>
      <c r="C2318" s="5">
        <v>40833</v>
      </c>
      <c r="D2318" s="5">
        <v>42556</v>
      </c>
    </row>
    <row r="2319" spans="1:4" s="1" customFormat="1" ht="12.75" customHeight="1" x14ac:dyDescent="0.2">
      <c r="A2319" s="2" t="s">
        <v>2160</v>
      </c>
      <c r="B2319" s="2" t="str">
        <f>"0000FBF110"</f>
        <v>0000FBF110</v>
      </c>
      <c r="C2319" s="3">
        <v>37803</v>
      </c>
      <c r="D2319" s="3">
        <v>40469</v>
      </c>
    </row>
    <row r="2320" spans="1:4" s="1" customFormat="1" ht="12.75" customHeight="1" x14ac:dyDescent="0.2">
      <c r="A2320" s="4" t="s">
        <v>2161</v>
      </c>
      <c r="B2320" s="4" t="str">
        <f>"0000FBF73E"</f>
        <v>0000FBF73E</v>
      </c>
      <c r="C2320" s="5">
        <v>37803</v>
      </c>
      <c r="D2320" s="4"/>
    </row>
    <row r="2321" spans="1:4" s="1" customFormat="1" ht="12.75" customHeight="1" x14ac:dyDescent="0.2">
      <c r="A2321" s="2" t="s">
        <v>2162</v>
      </c>
      <c r="B2321" s="2" t="str">
        <f>"0006881C04"</f>
        <v>0006881C04</v>
      </c>
      <c r="C2321" s="3">
        <v>43284</v>
      </c>
      <c r="D2321" s="3">
        <v>44376</v>
      </c>
    </row>
    <row r="2322" spans="1:4" s="1" customFormat="1" ht="12.75" customHeight="1" x14ac:dyDescent="0.2">
      <c r="A2322" s="4" t="s">
        <v>2163</v>
      </c>
      <c r="B2322" s="4" t="str">
        <f>"0000F8F628"</f>
        <v>0000F8F628</v>
      </c>
      <c r="C2322" s="5">
        <v>38140</v>
      </c>
      <c r="D2322" s="5">
        <v>44348</v>
      </c>
    </row>
    <row r="2323" spans="1:4" s="1" customFormat="1" ht="12.75" customHeight="1" x14ac:dyDescent="0.2">
      <c r="A2323" s="2" t="s">
        <v>2164</v>
      </c>
      <c r="B2323" s="2" t="str">
        <f>"0000FBF84D"</f>
        <v>0000FBF84D</v>
      </c>
      <c r="C2323" s="3">
        <v>37873</v>
      </c>
      <c r="D2323" s="3">
        <v>37880</v>
      </c>
    </row>
    <row r="2324" spans="1:4" s="1" customFormat="1" ht="12.75" customHeight="1" x14ac:dyDescent="0.2">
      <c r="A2324" s="4" t="s">
        <v>2165</v>
      </c>
      <c r="B2324" s="4" t="str">
        <f>"0006936581"</f>
        <v>0006936581</v>
      </c>
      <c r="C2324" s="5">
        <v>43256</v>
      </c>
      <c r="D2324" s="5">
        <v>43760</v>
      </c>
    </row>
    <row r="2325" spans="1:4" s="1" customFormat="1" ht="12.75" customHeight="1" x14ac:dyDescent="0.2">
      <c r="A2325" s="2" t="s">
        <v>2166</v>
      </c>
      <c r="B2325" s="2" t="str">
        <f>"0000F8EBF9"</f>
        <v>0000F8EBF9</v>
      </c>
      <c r="C2325" s="3">
        <v>37803</v>
      </c>
      <c r="D2325" s="2"/>
    </row>
    <row r="2326" spans="1:4" s="1" customFormat="1" ht="12.75" customHeight="1" x14ac:dyDescent="0.2">
      <c r="A2326" s="4" t="s">
        <v>2167</v>
      </c>
      <c r="B2326" s="4" t="str">
        <f>"0000FB61A2"</f>
        <v>0000FB61A2</v>
      </c>
      <c r="C2326" s="5">
        <v>38733</v>
      </c>
      <c r="D2326" s="5">
        <v>44831</v>
      </c>
    </row>
    <row r="2327" spans="1:4" s="1" customFormat="1" ht="12.75" customHeight="1" x14ac:dyDescent="0.2">
      <c r="A2327" s="2" t="s">
        <v>2167</v>
      </c>
      <c r="B2327" s="2" t="str">
        <f>"0000FB61A2"</f>
        <v>0000FB61A2</v>
      </c>
      <c r="C2327" s="3">
        <v>38733</v>
      </c>
      <c r="D2327" s="3">
        <v>44831</v>
      </c>
    </row>
    <row r="2328" spans="1:4" s="1" customFormat="1" ht="12.75" customHeight="1" x14ac:dyDescent="0.2">
      <c r="A2328" s="4" t="s">
        <v>2168</v>
      </c>
      <c r="B2328" s="4" t="str">
        <f>"000687E198"</f>
        <v>000687E198</v>
      </c>
      <c r="C2328" s="5">
        <v>43116</v>
      </c>
      <c r="D2328" s="4"/>
    </row>
    <row r="2329" spans="1:4" s="1" customFormat="1" ht="12.75" customHeight="1" x14ac:dyDescent="0.2">
      <c r="A2329" s="2" t="s">
        <v>2169</v>
      </c>
      <c r="B2329" s="2" t="str">
        <f>"0000F8F4F2"</f>
        <v>0000F8F4F2</v>
      </c>
      <c r="C2329" s="3">
        <v>37929</v>
      </c>
      <c r="D2329" s="3">
        <v>37977</v>
      </c>
    </row>
    <row r="2330" spans="1:4" s="1" customFormat="1" ht="12.75" customHeight="1" x14ac:dyDescent="0.2">
      <c r="A2330" s="4" t="s">
        <v>2170</v>
      </c>
      <c r="B2330" s="4" t="str">
        <f>"0000451446"</f>
        <v>0000451446</v>
      </c>
      <c r="C2330" s="5">
        <v>40714</v>
      </c>
      <c r="D2330" s="4"/>
    </row>
    <row r="2331" spans="1:4" s="1" customFormat="1" ht="12.75" customHeight="1" x14ac:dyDescent="0.2">
      <c r="A2331" s="2" t="s">
        <v>2171</v>
      </c>
      <c r="B2331" s="2" t="str">
        <f>"0000F8FC44"</f>
        <v>0000F8FC44</v>
      </c>
      <c r="C2331" s="3">
        <v>37803</v>
      </c>
      <c r="D2331" s="3">
        <v>40553</v>
      </c>
    </row>
    <row r="2332" spans="1:4" s="1" customFormat="1" ht="12.75" customHeight="1" x14ac:dyDescent="0.2">
      <c r="A2332" s="4" t="s">
        <v>2172</v>
      </c>
      <c r="B2332" s="4" t="str">
        <f>"0000FBF1AF"</f>
        <v>0000FBF1AF</v>
      </c>
      <c r="C2332" s="5">
        <v>38524</v>
      </c>
      <c r="D2332" s="5">
        <v>42045</v>
      </c>
    </row>
    <row r="2333" spans="1:4" s="1" customFormat="1" ht="12.75" customHeight="1" x14ac:dyDescent="0.2">
      <c r="A2333" s="2" t="s">
        <v>2173</v>
      </c>
      <c r="B2333" s="2" t="str">
        <f>"0006882088"</f>
        <v>0006882088</v>
      </c>
      <c r="C2333" s="3">
        <v>44159</v>
      </c>
      <c r="D2333" s="3">
        <v>44544</v>
      </c>
    </row>
    <row r="2334" spans="1:4" s="1" customFormat="1" ht="12.75" customHeight="1" x14ac:dyDescent="0.2">
      <c r="A2334" s="4" t="s">
        <v>2174</v>
      </c>
      <c r="B2334" s="4" t="str">
        <f>"000687F1CF"</f>
        <v>000687F1CF</v>
      </c>
      <c r="C2334" s="5">
        <v>40007</v>
      </c>
      <c r="D2334" s="5">
        <v>40462</v>
      </c>
    </row>
    <row r="2335" spans="1:4" s="1" customFormat="1" ht="12.75" customHeight="1" x14ac:dyDescent="0.2">
      <c r="A2335" s="2" t="s">
        <v>2175</v>
      </c>
      <c r="B2335" s="2" t="str">
        <f>"0000F8F86E"</f>
        <v>0000F8F86E</v>
      </c>
      <c r="C2335" s="3">
        <v>37803</v>
      </c>
      <c r="D2335" s="3">
        <v>40014</v>
      </c>
    </row>
    <row r="2336" spans="1:4" s="1" customFormat="1" ht="12.75" customHeight="1" x14ac:dyDescent="0.2">
      <c r="A2336" s="4" t="s">
        <v>2176</v>
      </c>
      <c r="B2336" s="4" t="str">
        <f>"0000F8FCB5"</f>
        <v>0000F8FCB5</v>
      </c>
      <c r="C2336" s="5">
        <v>38020</v>
      </c>
      <c r="D2336" s="4"/>
    </row>
    <row r="2337" spans="1:4" s="1" customFormat="1" ht="12.75" customHeight="1" x14ac:dyDescent="0.2">
      <c r="A2337" s="2" t="s">
        <v>2177</v>
      </c>
      <c r="B2337" s="2" t="str">
        <f>"0001186064"</f>
        <v>0001186064</v>
      </c>
      <c r="C2337" s="3">
        <v>38202</v>
      </c>
      <c r="D2337" s="3">
        <v>38510</v>
      </c>
    </row>
    <row r="2338" spans="1:4" s="1" customFormat="1" ht="12.75" customHeight="1" x14ac:dyDescent="0.2">
      <c r="A2338" s="4" t="s">
        <v>2178</v>
      </c>
      <c r="B2338" s="4" t="str">
        <f>"0000FB666F"</f>
        <v>0000FB666F</v>
      </c>
      <c r="C2338" s="5">
        <v>41254</v>
      </c>
      <c r="D2338" s="5">
        <v>42045</v>
      </c>
    </row>
    <row r="2339" spans="1:4" s="1" customFormat="1" ht="12.75" customHeight="1" x14ac:dyDescent="0.2">
      <c r="A2339" s="2" t="s">
        <v>2179</v>
      </c>
      <c r="B2339" s="2" t="str">
        <f>"0000F8E936"</f>
        <v>0000F8E936</v>
      </c>
      <c r="C2339" s="3">
        <v>37803</v>
      </c>
      <c r="D2339" s="2"/>
    </row>
    <row r="2340" spans="1:4" s="1" customFormat="1" ht="12.75" customHeight="1" x14ac:dyDescent="0.2">
      <c r="A2340" s="4" t="s">
        <v>2180</v>
      </c>
      <c r="B2340" s="4" t="str">
        <f>"0000F8FB81"</f>
        <v>0000F8FB81</v>
      </c>
      <c r="C2340" s="5">
        <v>37803</v>
      </c>
      <c r="D2340" s="5">
        <v>38658</v>
      </c>
    </row>
    <row r="2341" spans="1:4" s="1" customFormat="1" ht="12.75" customHeight="1" x14ac:dyDescent="0.2">
      <c r="A2341" s="2" t="s">
        <v>2181</v>
      </c>
      <c r="B2341" s="2" t="str">
        <f>"0000F8F8C9"</f>
        <v>0000F8F8C9</v>
      </c>
      <c r="C2341" s="3">
        <v>37803</v>
      </c>
      <c r="D2341" s="3">
        <v>41205</v>
      </c>
    </row>
    <row r="2342" spans="1:4" s="1" customFormat="1" ht="12.75" customHeight="1" x14ac:dyDescent="0.2">
      <c r="A2342" s="4" t="s">
        <v>2182</v>
      </c>
      <c r="B2342" s="4" t="str">
        <f>"0000F8F99F"</f>
        <v>0000F8F99F</v>
      </c>
      <c r="C2342" s="5">
        <v>38454</v>
      </c>
      <c r="D2342" s="5">
        <v>38733</v>
      </c>
    </row>
    <row r="2343" spans="1:4" s="1" customFormat="1" ht="12.75" customHeight="1" x14ac:dyDescent="0.2">
      <c r="A2343" s="2" t="s">
        <v>2183</v>
      </c>
      <c r="B2343" s="2" t="str">
        <f>"0000F8E916"</f>
        <v>0000F8E916</v>
      </c>
      <c r="C2343" s="3">
        <v>39279</v>
      </c>
      <c r="D2343" s="3">
        <v>39517</v>
      </c>
    </row>
    <row r="2344" spans="1:4" s="1" customFormat="1" ht="12.75" customHeight="1" x14ac:dyDescent="0.2">
      <c r="A2344" s="4" t="s">
        <v>2184</v>
      </c>
      <c r="B2344" s="4" t="str">
        <f>"0000FBEEC7"</f>
        <v>0000FBEEC7</v>
      </c>
      <c r="C2344" s="5">
        <v>38034</v>
      </c>
      <c r="D2344" s="5">
        <v>38055</v>
      </c>
    </row>
    <row r="2345" spans="1:4" s="1" customFormat="1" ht="12.75" customHeight="1" x14ac:dyDescent="0.2">
      <c r="A2345" s="2" t="s">
        <v>2185</v>
      </c>
      <c r="B2345" s="2" t="str">
        <f>"0000F8ECD6"</f>
        <v>0000F8ECD6</v>
      </c>
      <c r="C2345" s="3">
        <v>37803</v>
      </c>
      <c r="D2345" s="3">
        <v>38230</v>
      </c>
    </row>
    <row r="2346" spans="1:4" s="1" customFormat="1" ht="12.75" customHeight="1" x14ac:dyDescent="0.2">
      <c r="A2346" s="4" t="s">
        <v>2185</v>
      </c>
      <c r="B2346" s="4" t="str">
        <f>"0000FBF7C1"</f>
        <v>0000FBF7C1</v>
      </c>
      <c r="C2346" s="5">
        <v>38454</v>
      </c>
      <c r="D2346" s="5">
        <v>38859</v>
      </c>
    </row>
    <row r="2347" spans="1:4" s="1" customFormat="1" ht="12.75" customHeight="1" x14ac:dyDescent="0.2">
      <c r="A2347" s="2" t="s">
        <v>2186</v>
      </c>
      <c r="B2347" s="2" t="str">
        <f>"0000F8F85E"</f>
        <v>0000F8F85E</v>
      </c>
      <c r="C2347" s="3">
        <v>37803</v>
      </c>
      <c r="D2347" s="3">
        <v>38706</v>
      </c>
    </row>
    <row r="2348" spans="1:4" s="1" customFormat="1" ht="12.75" customHeight="1" x14ac:dyDescent="0.2">
      <c r="A2348" s="4" t="s">
        <v>2187</v>
      </c>
      <c r="B2348" s="4" t="str">
        <f>"00080D7497"</f>
        <v>00080D7497</v>
      </c>
      <c r="C2348" s="5">
        <v>44979</v>
      </c>
      <c r="D2348" s="4"/>
    </row>
    <row r="2349" spans="1:4" s="1" customFormat="1" ht="12.75" customHeight="1" x14ac:dyDescent="0.2">
      <c r="A2349" s="2" t="s">
        <v>2188</v>
      </c>
      <c r="B2349" s="2" t="str">
        <f>"0000FBF64B"</f>
        <v>0000FBF64B</v>
      </c>
      <c r="C2349" s="3">
        <v>37803</v>
      </c>
      <c r="D2349" s="3">
        <v>38699</v>
      </c>
    </row>
    <row r="2350" spans="1:4" s="1" customFormat="1" ht="12.75" customHeight="1" x14ac:dyDescent="0.2">
      <c r="A2350" s="4" t="s">
        <v>2189</v>
      </c>
      <c r="B2350" s="4" t="str">
        <f>"0000F8EA80"</f>
        <v>0000F8EA80</v>
      </c>
      <c r="C2350" s="5">
        <v>38307</v>
      </c>
      <c r="D2350" s="5">
        <v>40840</v>
      </c>
    </row>
    <row r="2351" spans="1:4" s="1" customFormat="1" ht="12.75" customHeight="1" x14ac:dyDescent="0.2">
      <c r="A2351" s="2" t="s">
        <v>2190</v>
      </c>
      <c r="B2351" s="2" t="str">
        <f>"000687DDC2"</f>
        <v>000687DDC2</v>
      </c>
      <c r="C2351" s="3">
        <v>44460</v>
      </c>
      <c r="D2351" s="2"/>
    </row>
    <row r="2352" spans="1:4" s="1" customFormat="1" ht="12.75" customHeight="1" x14ac:dyDescent="0.2">
      <c r="A2352" s="4" t="s">
        <v>2191</v>
      </c>
      <c r="B2352" s="4" t="str">
        <f>"0000FBFB4E"</f>
        <v>0000FBFB4E</v>
      </c>
      <c r="C2352" s="5">
        <v>37845</v>
      </c>
      <c r="D2352" s="5">
        <v>37977</v>
      </c>
    </row>
    <row r="2353" spans="1:4" s="1" customFormat="1" ht="12.75" customHeight="1" x14ac:dyDescent="0.2">
      <c r="A2353" s="2" t="s">
        <v>2192</v>
      </c>
      <c r="B2353" s="2" t="str">
        <f>"0000F8ECAD"</f>
        <v>0000F8ECAD</v>
      </c>
      <c r="C2353" s="3">
        <v>43936</v>
      </c>
      <c r="D2353" s="3">
        <v>44474</v>
      </c>
    </row>
    <row r="2354" spans="1:4" s="1" customFormat="1" ht="12.75" customHeight="1" x14ac:dyDescent="0.2">
      <c r="A2354" s="4" t="s">
        <v>2193</v>
      </c>
      <c r="B2354" s="4" t="str">
        <f>"0000FBEED7"</f>
        <v>0000FBEED7</v>
      </c>
      <c r="C2354" s="5">
        <v>42858</v>
      </c>
      <c r="D2354" s="5">
        <v>43844</v>
      </c>
    </row>
    <row r="2355" spans="1:4" s="1" customFormat="1" ht="12.75" customHeight="1" x14ac:dyDescent="0.2">
      <c r="A2355" s="2" t="s">
        <v>2194</v>
      </c>
      <c r="B2355" s="2" t="str">
        <f>"0000F8F4D3"</f>
        <v>0000F8F4D3</v>
      </c>
      <c r="C2355" s="3">
        <v>43123</v>
      </c>
      <c r="D2355" s="2"/>
    </row>
    <row r="2356" spans="1:4" s="1" customFormat="1" ht="12.75" customHeight="1" x14ac:dyDescent="0.2">
      <c r="A2356" s="4" t="s">
        <v>2195</v>
      </c>
      <c r="B2356" s="4" t="str">
        <f>"0000FBF2E0"</f>
        <v>0000FBF2E0</v>
      </c>
      <c r="C2356" s="5">
        <v>38461</v>
      </c>
      <c r="D2356" s="5">
        <v>38131</v>
      </c>
    </row>
    <row r="2357" spans="1:4" s="1" customFormat="1" ht="12.75" customHeight="1" x14ac:dyDescent="0.2">
      <c r="A2357" s="2" t="s">
        <v>2195</v>
      </c>
      <c r="B2357" s="2" t="str">
        <f>"00009B2D0E"</f>
        <v>00009B2D0E</v>
      </c>
      <c r="C2357" s="3">
        <v>38497</v>
      </c>
      <c r="D2357" s="3">
        <v>38552</v>
      </c>
    </row>
    <row r="2358" spans="1:4" s="1" customFormat="1" ht="12.75" customHeight="1" x14ac:dyDescent="0.2">
      <c r="A2358" s="4" t="s">
        <v>2196</v>
      </c>
      <c r="B2358" s="4" t="str">
        <f>"0000F8FEAF"</f>
        <v>0000F8FEAF</v>
      </c>
      <c r="C2358" s="5">
        <v>37831</v>
      </c>
      <c r="D2358" s="5">
        <v>38195</v>
      </c>
    </row>
    <row r="2359" spans="1:4" s="1" customFormat="1" ht="12.75" customHeight="1" x14ac:dyDescent="0.2">
      <c r="A2359" s="2" t="s">
        <v>2197</v>
      </c>
      <c r="B2359" s="2" t="str">
        <f>"000687F9CF"</f>
        <v>000687F9CF</v>
      </c>
      <c r="C2359" s="3">
        <v>42927</v>
      </c>
      <c r="D2359" s="2"/>
    </row>
    <row r="2360" spans="1:4" s="1" customFormat="1" ht="12.75" customHeight="1" x14ac:dyDescent="0.2">
      <c r="A2360" s="4" t="s">
        <v>2198</v>
      </c>
      <c r="B2360" s="4" t="str">
        <f>"0000F8EC60"</f>
        <v>0000F8EC60</v>
      </c>
      <c r="C2360" s="5">
        <v>38363</v>
      </c>
      <c r="D2360" s="5">
        <v>40567</v>
      </c>
    </row>
    <row r="2361" spans="1:4" s="1" customFormat="1" ht="12.75" customHeight="1" x14ac:dyDescent="0.2">
      <c r="A2361" s="2" t="s">
        <v>2199</v>
      </c>
      <c r="B2361" s="2" t="str">
        <f>"0000541107"</f>
        <v>0000541107</v>
      </c>
      <c r="C2361" s="3">
        <v>43774</v>
      </c>
      <c r="D2361" s="3">
        <v>44796</v>
      </c>
    </row>
    <row r="2362" spans="1:4" s="1" customFormat="1" ht="12.75" customHeight="1" x14ac:dyDescent="0.2">
      <c r="A2362" s="4" t="s">
        <v>2200</v>
      </c>
      <c r="B2362" s="4" t="str">
        <f>"0000FB6740"</f>
        <v>0000FB6740</v>
      </c>
      <c r="C2362" s="5">
        <v>39111</v>
      </c>
      <c r="D2362" s="5">
        <v>39496</v>
      </c>
    </row>
    <row r="2363" spans="1:4" s="1" customFormat="1" ht="12.75" customHeight="1" x14ac:dyDescent="0.2">
      <c r="A2363" s="2" t="s">
        <v>2201</v>
      </c>
      <c r="B2363" s="2" t="str">
        <f>""</f>
        <v/>
      </c>
      <c r="C2363" s="3">
        <v>45041</v>
      </c>
      <c r="D2363" s="2"/>
    </row>
    <row r="2364" spans="1:4" s="1" customFormat="1" ht="12.75" customHeight="1" x14ac:dyDescent="0.2">
      <c r="A2364" s="4" t="s">
        <v>2202</v>
      </c>
      <c r="B2364" s="4" t="str">
        <f>"0000FC9278"</f>
        <v>0000FC9278</v>
      </c>
      <c r="C2364" s="5">
        <v>43844</v>
      </c>
      <c r="D2364" s="5">
        <v>44894</v>
      </c>
    </row>
    <row r="2365" spans="1:4" s="1" customFormat="1" ht="12.75" customHeight="1" x14ac:dyDescent="0.2">
      <c r="A2365" s="2" t="s">
        <v>2203</v>
      </c>
      <c r="B2365" s="2" t="str">
        <f>"0000FBFBF8"</f>
        <v>0000FBFBF8</v>
      </c>
      <c r="C2365" s="3">
        <v>41688</v>
      </c>
      <c r="D2365" s="3">
        <v>42626</v>
      </c>
    </row>
    <row r="2366" spans="1:4" s="1" customFormat="1" ht="12.75" customHeight="1" x14ac:dyDescent="0.2">
      <c r="A2366" s="4" t="s">
        <v>2204</v>
      </c>
      <c r="B2366" s="4" t="str">
        <f>"0000F8FDEA"</f>
        <v>0000F8FDEA</v>
      </c>
      <c r="C2366" s="5">
        <v>44607</v>
      </c>
      <c r="D2366" s="4"/>
    </row>
    <row r="2367" spans="1:4" s="1" customFormat="1" ht="12.75" customHeight="1" x14ac:dyDescent="0.2">
      <c r="A2367" s="2" t="s">
        <v>2205</v>
      </c>
      <c r="B2367" s="2" t="str">
        <f>"000688386E"</f>
        <v>000688386E</v>
      </c>
      <c r="C2367" s="3">
        <v>39517</v>
      </c>
      <c r="D2367" s="2"/>
    </row>
    <row r="2368" spans="1:4" s="1" customFormat="1" ht="12.75" customHeight="1" x14ac:dyDescent="0.2">
      <c r="A2368" s="4" t="s">
        <v>2206</v>
      </c>
      <c r="B2368" s="4" t="str">
        <f>"0006883C4A"</f>
        <v>0006883C4A</v>
      </c>
      <c r="C2368" s="5">
        <v>39342</v>
      </c>
      <c r="D2368" s="5">
        <v>40784</v>
      </c>
    </row>
    <row r="2369" spans="1:4" s="1" customFormat="1" ht="12.75" customHeight="1" x14ac:dyDescent="0.2">
      <c r="A2369" s="2" t="s">
        <v>2207</v>
      </c>
      <c r="B2369" s="2" t="str">
        <f>"000688115B"</f>
        <v>000688115B</v>
      </c>
      <c r="C2369" s="3">
        <v>42990</v>
      </c>
      <c r="D2369" s="3">
        <v>43151</v>
      </c>
    </row>
    <row r="2370" spans="1:4" s="1" customFormat="1" ht="12.75" customHeight="1" x14ac:dyDescent="0.2">
      <c r="A2370" s="4" t="s">
        <v>2208</v>
      </c>
      <c r="B2370" s="4" t="str">
        <f>"0000F8F6A1"</f>
        <v>0000F8F6A1</v>
      </c>
      <c r="C2370" s="5">
        <v>44390</v>
      </c>
      <c r="D2370" s="4"/>
    </row>
    <row r="2371" spans="1:4" s="1" customFormat="1" ht="12.75" customHeight="1" x14ac:dyDescent="0.2">
      <c r="A2371" s="2" t="s">
        <v>2209</v>
      </c>
      <c r="B2371" s="2" t="str">
        <f>"0000F8F0AF"</f>
        <v>0000F8F0AF</v>
      </c>
      <c r="C2371" s="3">
        <v>44005</v>
      </c>
      <c r="D2371" s="2"/>
    </row>
    <row r="2372" spans="1:4" s="1" customFormat="1" ht="12.75" customHeight="1" x14ac:dyDescent="0.2">
      <c r="A2372" s="4" t="s">
        <v>2210</v>
      </c>
      <c r="B2372" s="4" t="str">
        <f>"00080D7D8A"</f>
        <v>00080D7D8A</v>
      </c>
      <c r="C2372" s="5">
        <v>44691</v>
      </c>
      <c r="D2372" s="4"/>
    </row>
    <row r="2373" spans="1:4" s="1" customFormat="1" ht="12.75" customHeight="1" x14ac:dyDescent="0.2">
      <c r="A2373" s="2" t="s">
        <v>2211</v>
      </c>
      <c r="B2373" s="2" t="str">
        <f>"0000F8ED2B"</f>
        <v>0000F8ED2B</v>
      </c>
      <c r="C2373" s="3">
        <v>43655</v>
      </c>
      <c r="D2373" s="2"/>
    </row>
    <row r="2374" spans="1:4" s="1" customFormat="1" ht="12.75" customHeight="1" x14ac:dyDescent="0.2">
      <c r="A2374" s="4" t="s">
        <v>2212</v>
      </c>
      <c r="B2374" s="4" t="str">
        <f>"0000F8EFAD"</f>
        <v>0000F8EFAD</v>
      </c>
      <c r="C2374" s="5">
        <v>37803</v>
      </c>
      <c r="D2374" s="5">
        <v>38076</v>
      </c>
    </row>
    <row r="2375" spans="1:4" s="1" customFormat="1" ht="12.75" customHeight="1" x14ac:dyDescent="0.2">
      <c r="A2375" s="2" t="s">
        <v>2213</v>
      </c>
      <c r="B2375" s="2" t="str">
        <f>"000687E6EE"</f>
        <v>000687E6EE</v>
      </c>
      <c r="C2375" s="3">
        <v>42795</v>
      </c>
      <c r="D2375" s="3">
        <v>43270</v>
      </c>
    </row>
    <row r="2376" spans="1:4" s="1" customFormat="1" ht="12.75" customHeight="1" x14ac:dyDescent="0.2">
      <c r="A2376" s="4" t="s">
        <v>2214</v>
      </c>
      <c r="B2376" s="4" t="str">
        <f>"0001186133"</f>
        <v>0001186133</v>
      </c>
      <c r="C2376" s="5">
        <v>44488</v>
      </c>
      <c r="D2376" s="4"/>
    </row>
    <row r="2377" spans="1:4" s="1" customFormat="1" ht="12.75" customHeight="1" x14ac:dyDescent="0.2">
      <c r="A2377" s="2" t="s">
        <v>2215</v>
      </c>
      <c r="B2377" s="2" t="str">
        <f>"0000FBFCF6"</f>
        <v>0000FBFCF6</v>
      </c>
      <c r="C2377" s="3">
        <v>37873</v>
      </c>
      <c r="D2377" s="3">
        <v>38076</v>
      </c>
    </row>
    <row r="2378" spans="1:4" s="1" customFormat="1" ht="12.75" customHeight="1" x14ac:dyDescent="0.2">
      <c r="A2378" s="4" t="s">
        <v>2216</v>
      </c>
      <c r="B2378" s="4" t="str">
        <f>"0000952CC5"</f>
        <v>0000952CC5</v>
      </c>
      <c r="C2378" s="5">
        <v>39973</v>
      </c>
      <c r="D2378" s="5">
        <v>41954</v>
      </c>
    </row>
    <row r="2379" spans="1:4" s="1" customFormat="1" ht="12.75" customHeight="1" x14ac:dyDescent="0.2">
      <c r="A2379" s="2" t="s">
        <v>2216</v>
      </c>
      <c r="B2379" s="2" t="str">
        <f>"0001186FB7"</f>
        <v>0001186FB7</v>
      </c>
      <c r="C2379" s="3">
        <v>38294</v>
      </c>
      <c r="D2379" s="3">
        <v>39972</v>
      </c>
    </row>
    <row r="2380" spans="1:4" s="1" customFormat="1" ht="12.75" customHeight="1" x14ac:dyDescent="0.2">
      <c r="A2380" s="4" t="s">
        <v>2217</v>
      </c>
      <c r="B2380" s="4" t="str">
        <f>"0006882CCD"</f>
        <v>0006882CCD</v>
      </c>
      <c r="C2380" s="5">
        <v>38999</v>
      </c>
      <c r="D2380" s="4"/>
    </row>
    <row r="2381" spans="1:4" s="1" customFormat="1" ht="12.75" customHeight="1" x14ac:dyDescent="0.2">
      <c r="A2381" s="2" t="s">
        <v>2218</v>
      </c>
      <c r="B2381" s="2" t="str">
        <f>"0000F8F476"</f>
        <v>0000F8F476</v>
      </c>
      <c r="C2381" s="3">
        <v>42619</v>
      </c>
      <c r="D2381" s="2"/>
    </row>
    <row r="2382" spans="1:4" s="1" customFormat="1" ht="12.75" customHeight="1" x14ac:dyDescent="0.2">
      <c r="A2382" s="4" t="s">
        <v>2219</v>
      </c>
      <c r="B2382" s="4" t="str">
        <f>"0000F8F486"</f>
        <v>0000F8F486</v>
      </c>
      <c r="C2382" s="5">
        <v>37803</v>
      </c>
      <c r="D2382" s="4"/>
    </row>
    <row r="2383" spans="1:4" s="1" customFormat="1" ht="12.75" customHeight="1" x14ac:dyDescent="0.2">
      <c r="A2383" s="2" t="s">
        <v>2220</v>
      </c>
      <c r="B2383" s="2" t="str">
        <f>"0006880F8A"</f>
        <v>0006880F8A</v>
      </c>
      <c r="C2383" s="3">
        <v>41240</v>
      </c>
      <c r="D2383" s="3">
        <v>43025</v>
      </c>
    </row>
    <row r="2384" spans="1:4" s="1" customFormat="1" ht="12.75" customHeight="1" x14ac:dyDescent="0.2">
      <c r="A2384" s="4" t="s">
        <v>2221</v>
      </c>
      <c r="B2384" s="4" t="str">
        <f>"0000F8F9FF"</f>
        <v>0000F8F9FF</v>
      </c>
      <c r="C2384" s="5">
        <v>38573</v>
      </c>
      <c r="D2384" s="5">
        <v>39538</v>
      </c>
    </row>
    <row r="2385" spans="1:4" s="1" customFormat="1" ht="12.75" customHeight="1" x14ac:dyDescent="0.2">
      <c r="A2385" s="2" t="s">
        <v>2222</v>
      </c>
      <c r="B2385" s="2" t="str">
        <f>"0000FB5CA8"</f>
        <v>0000FB5CA8</v>
      </c>
      <c r="C2385" s="3">
        <v>37803</v>
      </c>
      <c r="D2385" s="2"/>
    </row>
    <row r="2386" spans="1:4" s="1" customFormat="1" ht="12.75" customHeight="1" x14ac:dyDescent="0.2">
      <c r="A2386" s="4" t="s">
        <v>2223</v>
      </c>
      <c r="B2386" s="4" t="str">
        <f>"0000558C2D"</f>
        <v>0000558C2D</v>
      </c>
      <c r="C2386" s="5">
        <v>39384</v>
      </c>
      <c r="D2386" s="5">
        <v>43438</v>
      </c>
    </row>
    <row r="2387" spans="1:4" s="1" customFormat="1" ht="12.75" customHeight="1" x14ac:dyDescent="0.2">
      <c r="A2387" s="2" t="s">
        <v>2224</v>
      </c>
      <c r="B2387" s="2" t="str">
        <f>"0000F8F449"</f>
        <v>0000F8F449</v>
      </c>
      <c r="C2387" s="3">
        <v>37803</v>
      </c>
      <c r="D2387" s="3">
        <v>40504</v>
      </c>
    </row>
    <row r="2388" spans="1:4" s="1" customFormat="1" ht="12.75" customHeight="1" x14ac:dyDescent="0.2">
      <c r="A2388" s="4" t="s">
        <v>2225</v>
      </c>
      <c r="B2388" s="4" t="str">
        <f>"0000F8FE89"</f>
        <v>0000F8FE89</v>
      </c>
      <c r="C2388" s="5">
        <v>37803</v>
      </c>
      <c r="D2388" s="5">
        <v>38524</v>
      </c>
    </row>
    <row r="2389" spans="1:4" s="1" customFormat="1" ht="12.75" customHeight="1" x14ac:dyDescent="0.2">
      <c r="A2389" s="2" t="s">
        <v>2226</v>
      </c>
      <c r="B2389" s="2" t="str">
        <f>"0000F8ECA1"</f>
        <v>0000F8ECA1</v>
      </c>
      <c r="C2389" s="3">
        <v>37803</v>
      </c>
      <c r="D2389" s="2"/>
    </row>
    <row r="2390" spans="1:4" s="1" customFormat="1" ht="12.75" customHeight="1" x14ac:dyDescent="0.2">
      <c r="A2390" s="4" t="s">
        <v>2227</v>
      </c>
      <c r="B2390" s="4" t="str">
        <f>"0000F8FC53"</f>
        <v>0000F8FC53</v>
      </c>
      <c r="C2390" s="5">
        <v>37803</v>
      </c>
      <c r="D2390" s="5">
        <v>41996</v>
      </c>
    </row>
    <row r="2391" spans="1:4" s="1" customFormat="1" ht="12.75" customHeight="1" x14ac:dyDescent="0.2">
      <c r="A2391" s="2" t="s">
        <v>2228</v>
      </c>
      <c r="B2391" s="2" t="str">
        <f>"0000F8FD9E"</f>
        <v>0000F8FD9E</v>
      </c>
      <c r="C2391" s="3">
        <v>37915</v>
      </c>
      <c r="D2391" s="3">
        <v>40154</v>
      </c>
    </row>
    <row r="2392" spans="1:4" s="1" customFormat="1" ht="12.75" customHeight="1" x14ac:dyDescent="0.2">
      <c r="A2392" s="4" t="s">
        <v>2229</v>
      </c>
      <c r="B2392" s="4" t="str">
        <f>"0000F8EA80"</f>
        <v>0000F8EA80</v>
      </c>
      <c r="C2392" s="5">
        <v>43361</v>
      </c>
      <c r="D2392" s="4"/>
    </row>
    <row r="2393" spans="1:4" s="1" customFormat="1" ht="12.75" customHeight="1" x14ac:dyDescent="0.2">
      <c r="A2393" s="2" t="s">
        <v>2230</v>
      </c>
      <c r="B2393" s="2" t="str">
        <f>"0000FBED56"</f>
        <v>0000FBED56</v>
      </c>
      <c r="C2393" s="3">
        <v>38719</v>
      </c>
      <c r="D2393" s="2"/>
    </row>
    <row r="2394" spans="1:4" s="1" customFormat="1" ht="12.75" customHeight="1" x14ac:dyDescent="0.2">
      <c r="A2394" s="4" t="s">
        <v>2231</v>
      </c>
      <c r="B2394" s="4" t="str">
        <f>"0006881092"</f>
        <v>0006881092</v>
      </c>
      <c r="C2394" s="5">
        <v>41975</v>
      </c>
      <c r="D2394" s="4"/>
    </row>
    <row r="2395" spans="1:4" s="1" customFormat="1" ht="12.75" customHeight="1" x14ac:dyDescent="0.2">
      <c r="A2395" s="2" t="s">
        <v>2232</v>
      </c>
      <c r="B2395" s="2" t="str">
        <f>"0000F8FD5E"</f>
        <v>0000F8FD5E</v>
      </c>
      <c r="C2395" s="3">
        <v>37803</v>
      </c>
      <c r="D2395" s="2"/>
    </row>
    <row r="2396" spans="1:4" s="1" customFormat="1" ht="12.75" customHeight="1" x14ac:dyDescent="0.2">
      <c r="A2396" s="4" t="s">
        <v>2233</v>
      </c>
      <c r="B2396" s="4" t="str">
        <f>"0000FBF7CD"</f>
        <v>0000FBF7CD</v>
      </c>
      <c r="C2396" s="5">
        <v>37804</v>
      </c>
      <c r="D2396" s="4"/>
    </row>
    <row r="2397" spans="1:4" s="1" customFormat="1" ht="12.75" customHeight="1" x14ac:dyDescent="0.2">
      <c r="A2397" s="2" t="s">
        <v>2234</v>
      </c>
      <c r="B2397" s="2" t="str">
        <f>"0006883AD0"</f>
        <v>0006883AD0</v>
      </c>
      <c r="C2397" s="3">
        <v>40847</v>
      </c>
      <c r="D2397" s="2"/>
    </row>
    <row r="2398" spans="1:4" s="1" customFormat="1" ht="12.75" customHeight="1" x14ac:dyDescent="0.2">
      <c r="A2398" s="4" t="s">
        <v>2235</v>
      </c>
      <c r="B2398" s="4" t="str">
        <f>"00068810B2"</f>
        <v>00068810B2</v>
      </c>
      <c r="C2398" s="5">
        <v>40364</v>
      </c>
      <c r="D2398" s="5">
        <v>41849</v>
      </c>
    </row>
    <row r="2399" spans="1:4" s="1" customFormat="1" ht="12.75" customHeight="1" x14ac:dyDescent="0.2">
      <c r="A2399" s="2" t="s">
        <v>2236</v>
      </c>
      <c r="B2399" s="2" t="str">
        <f>"000688297C"</f>
        <v>000688297C</v>
      </c>
      <c r="C2399" s="3">
        <v>40672</v>
      </c>
      <c r="D2399" s="3">
        <v>41618</v>
      </c>
    </row>
    <row r="2400" spans="1:4" s="1" customFormat="1" ht="12.75" customHeight="1" x14ac:dyDescent="0.2">
      <c r="A2400" s="4" t="s">
        <v>2237</v>
      </c>
      <c r="B2400" s="4" t="str">
        <f>"0000FBF384"</f>
        <v>0000FBF384</v>
      </c>
      <c r="C2400" s="5">
        <v>38097</v>
      </c>
      <c r="D2400" s="5">
        <v>39664</v>
      </c>
    </row>
    <row r="2401" spans="1:4" s="1" customFormat="1" ht="12.75" customHeight="1" x14ac:dyDescent="0.2">
      <c r="A2401" s="2" t="s">
        <v>2238</v>
      </c>
      <c r="B2401" s="2" t="str">
        <f>"0000F8FB3F"</f>
        <v>0000F8FB3F</v>
      </c>
      <c r="C2401" s="3">
        <v>38146</v>
      </c>
      <c r="D2401" s="3">
        <v>40182</v>
      </c>
    </row>
    <row r="2402" spans="1:4" s="1" customFormat="1" ht="12.75" customHeight="1" x14ac:dyDescent="0.2">
      <c r="A2402" s="4" t="s">
        <v>2239</v>
      </c>
      <c r="B2402" s="4" t="str">
        <f>"0000F8ECCC"</f>
        <v>0000F8ECCC</v>
      </c>
      <c r="C2402" s="5">
        <v>38140</v>
      </c>
      <c r="D2402" s="5">
        <v>38314</v>
      </c>
    </row>
    <row r="2403" spans="1:4" s="1" customFormat="1" ht="12.75" customHeight="1" x14ac:dyDescent="0.2">
      <c r="A2403" s="2" t="s">
        <v>2240</v>
      </c>
      <c r="B2403" s="2" t="str">
        <f>"00080D8FBF"</f>
        <v>00080D8FBF</v>
      </c>
      <c r="C2403" s="3">
        <v>44817</v>
      </c>
      <c r="D2403" s="2"/>
    </row>
    <row r="2404" spans="1:4" s="1" customFormat="1" ht="12.75" customHeight="1" x14ac:dyDescent="0.2">
      <c r="A2404" s="4" t="s">
        <v>2241</v>
      </c>
      <c r="B2404" s="4" t="str">
        <f>"0000FBE844"</f>
        <v>0000FBE844</v>
      </c>
      <c r="C2404" s="5">
        <v>38265</v>
      </c>
      <c r="D2404" s="5">
        <v>40462</v>
      </c>
    </row>
    <row r="2405" spans="1:4" s="1" customFormat="1" ht="12.75" customHeight="1" x14ac:dyDescent="0.2">
      <c r="A2405" s="2" t="s">
        <v>2242</v>
      </c>
      <c r="B2405" s="2" t="str">
        <f>"000688142B"</f>
        <v>000688142B</v>
      </c>
      <c r="C2405" s="3">
        <v>41527</v>
      </c>
      <c r="D2405" s="2"/>
    </row>
    <row r="2406" spans="1:4" s="1" customFormat="1" ht="12.75" customHeight="1" x14ac:dyDescent="0.2">
      <c r="A2406" s="4" t="s">
        <v>2243</v>
      </c>
      <c r="B2406" s="4" t="str">
        <f>"0000F8FE8F"</f>
        <v>0000F8FE8F</v>
      </c>
      <c r="C2406" s="5">
        <v>37803</v>
      </c>
      <c r="D2406" s="4"/>
    </row>
    <row r="2407" spans="1:4" s="1" customFormat="1" ht="12.75" customHeight="1" x14ac:dyDescent="0.2">
      <c r="A2407" s="2" t="s">
        <v>2244</v>
      </c>
      <c r="B2407" s="2" t="str">
        <f>"0000F8FF7F"</f>
        <v>0000F8FF7F</v>
      </c>
      <c r="C2407" s="3">
        <v>38377</v>
      </c>
      <c r="D2407" s="2"/>
    </row>
    <row r="2408" spans="1:4" s="1" customFormat="1" ht="12.75" customHeight="1" x14ac:dyDescent="0.2">
      <c r="A2408" s="4" t="s">
        <v>2245</v>
      </c>
      <c r="B2408" s="4" t="str">
        <f>"000032223D"</f>
        <v>000032223D</v>
      </c>
      <c r="C2408" s="5">
        <v>39706</v>
      </c>
      <c r="D2408" s="4"/>
    </row>
    <row r="2409" spans="1:4" s="1" customFormat="1" ht="12.75" customHeight="1" x14ac:dyDescent="0.2">
      <c r="A2409" s="2" t="s">
        <v>2246</v>
      </c>
      <c r="B2409" s="2" t="str">
        <f>"0000F8F775"</f>
        <v>0000F8F775</v>
      </c>
      <c r="C2409" s="3">
        <v>37803</v>
      </c>
      <c r="D2409" s="3">
        <v>39216</v>
      </c>
    </row>
    <row r="2410" spans="1:4" s="1" customFormat="1" ht="12.75" customHeight="1" x14ac:dyDescent="0.2">
      <c r="A2410" s="4" t="s">
        <v>2247</v>
      </c>
      <c r="B2410" s="4" t="str">
        <f>"0000F8FBC4"</f>
        <v>0000F8FBC4</v>
      </c>
      <c r="C2410" s="5">
        <v>37803</v>
      </c>
      <c r="D2410" s="4"/>
    </row>
    <row r="2411" spans="1:4" s="1" customFormat="1" ht="12.75" customHeight="1" x14ac:dyDescent="0.2">
      <c r="A2411" s="2" t="s">
        <v>2248</v>
      </c>
      <c r="B2411" s="2" t="str">
        <f>"0000F8FAEA"</f>
        <v>0000F8FAEA</v>
      </c>
      <c r="C2411" s="3">
        <v>37887</v>
      </c>
      <c r="D2411" s="2"/>
    </row>
    <row r="2412" spans="1:4" s="1" customFormat="1" ht="12.75" customHeight="1" x14ac:dyDescent="0.2">
      <c r="A2412" s="4" t="s">
        <v>2249</v>
      </c>
      <c r="B2412" s="4" t="str">
        <f>"0000FB5DBA"</f>
        <v>0000FB5DBA</v>
      </c>
      <c r="C2412" s="5">
        <v>37803</v>
      </c>
      <c r="D2412" s="4"/>
    </row>
    <row r="2413" spans="1:4" s="1" customFormat="1" ht="12.75" customHeight="1" x14ac:dyDescent="0.2">
      <c r="A2413" s="2" t="s">
        <v>2250</v>
      </c>
      <c r="B2413" s="2" t="str">
        <f>"0000F8F24E"</f>
        <v>0000F8F24E</v>
      </c>
      <c r="C2413" s="3">
        <v>37803</v>
      </c>
      <c r="D2413" s="3">
        <v>38006</v>
      </c>
    </row>
    <row r="2414" spans="1:4" s="1" customFormat="1" ht="12.75" customHeight="1" x14ac:dyDescent="0.2">
      <c r="A2414" s="4" t="s">
        <v>2251</v>
      </c>
      <c r="B2414" s="4" t="str">
        <f>"0000F8F84D"</f>
        <v>0000F8F84D</v>
      </c>
      <c r="C2414" s="5">
        <v>38188</v>
      </c>
      <c r="D2414" s="5">
        <v>40490</v>
      </c>
    </row>
    <row r="2415" spans="1:4" s="1" customFormat="1" ht="12.75" customHeight="1" x14ac:dyDescent="0.2">
      <c r="A2415" s="2" t="s">
        <v>2252</v>
      </c>
      <c r="B2415" s="2" t="str">
        <f>"000687F3D0"</f>
        <v>000687F3D0</v>
      </c>
      <c r="C2415" s="3">
        <v>43214</v>
      </c>
      <c r="D2415" s="3">
        <v>43312</v>
      </c>
    </row>
    <row r="2416" spans="1:4" s="1" customFormat="1" ht="12.75" customHeight="1" x14ac:dyDescent="0.2">
      <c r="A2416" s="4" t="s">
        <v>2253</v>
      </c>
      <c r="B2416" s="4" t="str">
        <f>"00005E9F19"</f>
        <v>00005E9F19</v>
      </c>
      <c r="C2416" s="5">
        <v>43214</v>
      </c>
      <c r="D2416" s="4"/>
    </row>
    <row r="2417" spans="1:4" s="1" customFormat="1" ht="12.75" customHeight="1" x14ac:dyDescent="0.2">
      <c r="A2417" s="2" t="s">
        <v>2254</v>
      </c>
      <c r="B2417" s="2" t="str">
        <f>"000030841F"</f>
        <v>000030841F</v>
      </c>
      <c r="C2417" s="3">
        <v>40882</v>
      </c>
      <c r="D2417" s="2"/>
    </row>
    <row r="2418" spans="1:4" s="1" customFormat="1" ht="12.75" customHeight="1" x14ac:dyDescent="0.2">
      <c r="A2418" s="4" t="s">
        <v>2255</v>
      </c>
      <c r="B2418" s="4" t="str">
        <f>"0000FBFA60"</f>
        <v>0000FBFA60</v>
      </c>
      <c r="C2418" s="5">
        <v>42696</v>
      </c>
      <c r="D2418" s="5">
        <v>43046</v>
      </c>
    </row>
    <row r="2419" spans="1:4" s="1" customFormat="1" ht="12.75" customHeight="1" x14ac:dyDescent="0.2">
      <c r="A2419" s="2" t="s">
        <v>2256</v>
      </c>
      <c r="B2419" s="2" t="str">
        <f>"0006880064"</f>
        <v>0006880064</v>
      </c>
      <c r="C2419" s="3">
        <v>42508</v>
      </c>
      <c r="D2419" s="2"/>
    </row>
    <row r="2420" spans="1:4" s="1" customFormat="1" ht="12.75" customHeight="1" x14ac:dyDescent="0.2">
      <c r="A2420" s="4" t="s">
        <v>2257</v>
      </c>
      <c r="B2420" s="4" t="str">
        <f>"0006880F38"</f>
        <v>0006880F38</v>
      </c>
      <c r="C2420" s="5">
        <v>44215</v>
      </c>
      <c r="D2420" s="4"/>
    </row>
    <row r="2421" spans="1:4" s="1" customFormat="1" ht="12.75" customHeight="1" x14ac:dyDescent="0.2">
      <c r="A2421" s="2" t="s">
        <v>2258</v>
      </c>
      <c r="B2421" s="2" t="str">
        <f>"0000F8FB65"</f>
        <v>0000F8FB65</v>
      </c>
      <c r="C2421" s="3">
        <v>37803</v>
      </c>
      <c r="D2421" s="2"/>
    </row>
    <row r="2422" spans="1:4" s="1" customFormat="1" ht="12.75" customHeight="1" x14ac:dyDescent="0.2">
      <c r="A2422" s="4" t="s">
        <v>2259</v>
      </c>
      <c r="B2422" s="4" t="str">
        <f>"0000FB64D6"</f>
        <v>0000FB64D6</v>
      </c>
      <c r="C2422" s="5">
        <v>37803</v>
      </c>
      <c r="D2422" s="5">
        <v>41212</v>
      </c>
    </row>
    <row r="2423" spans="1:4" s="1" customFormat="1" ht="12.75" customHeight="1" x14ac:dyDescent="0.2">
      <c r="A2423" s="2" t="s">
        <v>2260</v>
      </c>
      <c r="B2423" s="2" t="str">
        <f>"0006882665"</f>
        <v>0006882665</v>
      </c>
      <c r="C2423" s="3">
        <v>41338</v>
      </c>
      <c r="D2423" s="2"/>
    </row>
    <row r="2424" spans="1:4" s="1" customFormat="1" ht="12.75" customHeight="1" x14ac:dyDescent="0.2">
      <c r="A2424" s="4" t="s">
        <v>2261</v>
      </c>
      <c r="B2424" s="4" t="str">
        <f>"0000FB5BBE"</f>
        <v>0000FB5BBE</v>
      </c>
      <c r="C2424" s="5">
        <v>37803</v>
      </c>
      <c r="D2424" s="4"/>
    </row>
    <row r="2425" spans="1:4" s="1" customFormat="1" ht="12.75" customHeight="1" x14ac:dyDescent="0.2">
      <c r="A2425" s="2" t="s">
        <v>2262</v>
      </c>
      <c r="B2425" s="2" t="str">
        <f>"0000F8F505"</f>
        <v>0000F8F505</v>
      </c>
      <c r="C2425" s="3">
        <v>37803</v>
      </c>
      <c r="D2425" s="2"/>
    </row>
    <row r="2426" spans="1:4" s="1" customFormat="1" ht="12.75" customHeight="1" x14ac:dyDescent="0.2">
      <c r="A2426" s="4" t="s">
        <v>2263</v>
      </c>
      <c r="B2426" s="4" t="str">
        <f>"000687EB2A"</f>
        <v>000687EB2A</v>
      </c>
      <c r="C2426" s="5">
        <v>44586</v>
      </c>
      <c r="D2426" s="5">
        <v>44894</v>
      </c>
    </row>
    <row r="2427" spans="1:4" s="1" customFormat="1" ht="12.75" customHeight="1" x14ac:dyDescent="0.2">
      <c r="A2427" s="2" t="s">
        <v>2264</v>
      </c>
      <c r="B2427" s="2" t="str">
        <f>"0000F8F40E"</f>
        <v>0000F8F40E</v>
      </c>
      <c r="C2427" s="3">
        <v>37817</v>
      </c>
      <c r="D2427" s="3">
        <v>37905</v>
      </c>
    </row>
    <row r="2428" spans="1:4" s="1" customFormat="1" ht="12.75" customHeight="1" x14ac:dyDescent="0.2">
      <c r="A2428" s="4" t="s">
        <v>2264</v>
      </c>
      <c r="B2428" s="4" t="str">
        <f>"00011865C0"</f>
        <v>00011865C0</v>
      </c>
      <c r="C2428" s="5">
        <v>37906</v>
      </c>
      <c r="D2428" s="5">
        <v>44222</v>
      </c>
    </row>
    <row r="2429" spans="1:4" s="1" customFormat="1" ht="12.75" customHeight="1" x14ac:dyDescent="0.2">
      <c r="A2429" s="2" t="s">
        <v>2265</v>
      </c>
      <c r="B2429" s="2" t="str">
        <f>"0000F8FED0"</f>
        <v>0000F8FED0</v>
      </c>
      <c r="C2429" s="3">
        <v>42990</v>
      </c>
      <c r="D2429" s="2"/>
    </row>
    <row r="2430" spans="1:4" s="1" customFormat="1" ht="12.75" customHeight="1" x14ac:dyDescent="0.2">
      <c r="A2430" s="4" t="s">
        <v>2266</v>
      </c>
      <c r="B2430" s="4" t="str">
        <f>"000693657F"</f>
        <v>000693657F</v>
      </c>
      <c r="C2430" s="5">
        <v>39006</v>
      </c>
      <c r="D2430" s="5">
        <v>42535</v>
      </c>
    </row>
    <row r="2431" spans="1:4" s="1" customFormat="1" ht="12.75" customHeight="1" x14ac:dyDescent="0.2">
      <c r="A2431" s="2" t="s">
        <v>2267</v>
      </c>
      <c r="B2431" s="2" t="str">
        <f>"0000FB6BA5"</f>
        <v>0000FB6BA5</v>
      </c>
      <c r="C2431" s="3">
        <v>37803</v>
      </c>
      <c r="D2431" s="2"/>
    </row>
    <row r="2432" spans="1:4" s="1" customFormat="1" ht="12.75" customHeight="1" x14ac:dyDescent="0.2">
      <c r="A2432" s="4" t="s">
        <v>2268</v>
      </c>
      <c r="B2432" s="4" t="str">
        <f>"0000F8E95E"</f>
        <v>0000F8E95E</v>
      </c>
      <c r="C2432" s="5">
        <v>37803</v>
      </c>
      <c r="D2432" s="5">
        <v>38230</v>
      </c>
    </row>
    <row r="2433" spans="1:4" s="1" customFormat="1" ht="12.75" customHeight="1" x14ac:dyDescent="0.2">
      <c r="A2433" s="2" t="s">
        <v>2268</v>
      </c>
      <c r="B2433" s="2" t="str">
        <f>"000095253C"</f>
        <v>000095253C</v>
      </c>
      <c r="C2433" s="3">
        <v>40126</v>
      </c>
      <c r="D2433" s="2"/>
    </row>
    <row r="2434" spans="1:4" s="1" customFormat="1" ht="12.75" customHeight="1" x14ac:dyDescent="0.2">
      <c r="A2434" s="4" t="s">
        <v>2269</v>
      </c>
      <c r="B2434" s="4" t="str">
        <f>"0000FBF3CE"</f>
        <v>0000FBF3CE</v>
      </c>
      <c r="C2434" s="5">
        <v>37894</v>
      </c>
      <c r="D2434" s="5">
        <v>42227</v>
      </c>
    </row>
    <row r="2435" spans="1:4" s="1" customFormat="1" ht="12.75" customHeight="1" x14ac:dyDescent="0.2">
      <c r="A2435" s="2" t="s">
        <v>2270</v>
      </c>
      <c r="B2435" s="2" t="str">
        <f>"0000F8F3A1"</f>
        <v>0000F8F3A1</v>
      </c>
      <c r="C2435" s="3">
        <v>39839</v>
      </c>
      <c r="D2435" s="3">
        <v>40266</v>
      </c>
    </row>
    <row r="2436" spans="1:4" s="1" customFormat="1" ht="12.75" customHeight="1" x14ac:dyDescent="0.2">
      <c r="A2436" s="4" t="s">
        <v>2271</v>
      </c>
      <c r="B2436" s="4" t="str">
        <f>"0000FBF82A"</f>
        <v>0000FBF82A</v>
      </c>
      <c r="C2436" s="5">
        <v>38027</v>
      </c>
      <c r="D2436" s="4"/>
    </row>
    <row r="2437" spans="1:4" s="1" customFormat="1" ht="12.75" customHeight="1" x14ac:dyDescent="0.2">
      <c r="A2437" s="2" t="s">
        <v>2272</v>
      </c>
      <c r="B2437" s="2" t="str">
        <f>"0000F8FCC1"</f>
        <v>0000F8FCC1</v>
      </c>
      <c r="C2437" s="3">
        <v>37803</v>
      </c>
      <c r="D2437" s="2"/>
    </row>
    <row r="2438" spans="1:4" s="1" customFormat="1" ht="12.75" customHeight="1" x14ac:dyDescent="0.2">
      <c r="A2438" s="4" t="s">
        <v>2273</v>
      </c>
      <c r="B2438" s="4" t="str">
        <f>"0000F8FED4"</f>
        <v>0000F8FED4</v>
      </c>
      <c r="C2438" s="5">
        <v>37803</v>
      </c>
      <c r="D2438" s="4"/>
    </row>
    <row r="2439" spans="1:4" s="1" customFormat="1" ht="12.75" customHeight="1" x14ac:dyDescent="0.2">
      <c r="A2439" s="2" t="s">
        <v>2274</v>
      </c>
      <c r="B2439" s="2" t="str">
        <f>"0000F8ECB4"</f>
        <v>0000F8ECB4</v>
      </c>
      <c r="C2439" s="3">
        <v>39616</v>
      </c>
      <c r="D2439" s="3">
        <v>44720</v>
      </c>
    </row>
    <row r="2440" spans="1:4" s="1" customFormat="1" ht="12.75" customHeight="1" x14ac:dyDescent="0.2">
      <c r="A2440" s="4" t="s">
        <v>2274</v>
      </c>
      <c r="B2440" s="4" t="str">
        <f>"0000F8F478"</f>
        <v>0000F8F478</v>
      </c>
      <c r="C2440" s="5">
        <v>37803</v>
      </c>
      <c r="D2440" s="5">
        <v>39615</v>
      </c>
    </row>
    <row r="2441" spans="1:4" s="1" customFormat="1" ht="12.75" customHeight="1" x14ac:dyDescent="0.2">
      <c r="A2441" s="2" t="s">
        <v>2275</v>
      </c>
      <c r="B2441" s="2" t="str">
        <f>"00080D8FDD"</f>
        <v>00080D8FDD</v>
      </c>
      <c r="C2441" s="3">
        <v>44720</v>
      </c>
      <c r="D2441" s="2"/>
    </row>
    <row r="2442" spans="1:4" s="1" customFormat="1" ht="12.75" customHeight="1" x14ac:dyDescent="0.2">
      <c r="A2442" s="4" t="s">
        <v>2276</v>
      </c>
      <c r="B2442" s="4" t="str">
        <f>"0000F8FFE2"</f>
        <v>0000F8FFE2</v>
      </c>
      <c r="C2442" s="5">
        <v>37803</v>
      </c>
      <c r="D2442" s="4"/>
    </row>
    <row r="2443" spans="1:4" s="1" customFormat="1" ht="12.75" customHeight="1" x14ac:dyDescent="0.2">
      <c r="A2443" s="2" t="s">
        <v>2277</v>
      </c>
      <c r="B2443" s="2" t="str">
        <f>"0000F8ECB4"</f>
        <v>0000F8ECB4</v>
      </c>
      <c r="C2443" s="3">
        <v>38006</v>
      </c>
      <c r="D2443" s="3">
        <v>39608</v>
      </c>
    </row>
    <row r="2444" spans="1:4" s="1" customFormat="1" ht="12.75" customHeight="1" x14ac:dyDescent="0.2">
      <c r="A2444" s="4" t="s">
        <v>2278</v>
      </c>
      <c r="B2444" s="4" t="str">
        <f>"0000F8F4F2"</f>
        <v>0000F8F4F2</v>
      </c>
      <c r="C2444" s="5">
        <v>37803</v>
      </c>
      <c r="D2444" s="5">
        <v>37901</v>
      </c>
    </row>
    <row r="2445" spans="1:4" s="1" customFormat="1" ht="12.75" customHeight="1" x14ac:dyDescent="0.2">
      <c r="A2445" s="2" t="s">
        <v>2279</v>
      </c>
      <c r="B2445" s="2" t="str">
        <f>"0001185D9D"</f>
        <v>0001185D9D</v>
      </c>
      <c r="C2445" s="3">
        <v>37803</v>
      </c>
      <c r="D2445" s="2"/>
    </row>
    <row r="2446" spans="1:4" s="1" customFormat="1" ht="12.75" customHeight="1" x14ac:dyDescent="0.2">
      <c r="A2446" s="4" t="s">
        <v>2280</v>
      </c>
      <c r="B2446" s="4" t="str">
        <f>"0000F8E9EB"</f>
        <v>0000F8E9EB</v>
      </c>
      <c r="C2446" s="5">
        <v>37803</v>
      </c>
      <c r="D2446" s="4"/>
    </row>
    <row r="2447" spans="1:4" s="1" customFormat="1" ht="12.75" customHeight="1" x14ac:dyDescent="0.2">
      <c r="A2447" s="2" t="s">
        <v>2281</v>
      </c>
      <c r="B2447" s="2" t="str">
        <f>"0006881A85"</f>
        <v>0006881A85</v>
      </c>
      <c r="C2447" s="3">
        <v>41814</v>
      </c>
      <c r="D2447" s="3">
        <v>44362</v>
      </c>
    </row>
    <row r="2448" spans="1:4" s="1" customFormat="1" ht="12.75" customHeight="1" x14ac:dyDescent="0.2">
      <c r="A2448" s="4" t="s">
        <v>2282</v>
      </c>
      <c r="B2448" s="4" t="str">
        <f>"00069351E5"</f>
        <v>00069351E5</v>
      </c>
      <c r="C2448" s="5">
        <v>40875</v>
      </c>
      <c r="D2448" s="5">
        <v>41814</v>
      </c>
    </row>
    <row r="2449" spans="1:4" s="1" customFormat="1" ht="12.75" customHeight="1" x14ac:dyDescent="0.2">
      <c r="A2449" s="2" t="s">
        <v>2283</v>
      </c>
      <c r="B2449" s="2" t="str">
        <f>"0000CBEC5A"</f>
        <v>0000CBEC5A</v>
      </c>
      <c r="C2449" s="3">
        <v>38160</v>
      </c>
      <c r="D2449" s="3">
        <v>38187</v>
      </c>
    </row>
    <row r="2450" spans="1:4" s="1" customFormat="1" ht="12.75" customHeight="1" x14ac:dyDescent="0.2">
      <c r="A2450" s="4" t="s">
        <v>2283</v>
      </c>
      <c r="B2450" s="4" t="str">
        <f>"0000F8E92A"</f>
        <v>0000F8E92A</v>
      </c>
      <c r="C2450" s="5">
        <v>37803</v>
      </c>
      <c r="D2450" s="5">
        <v>38159</v>
      </c>
    </row>
    <row r="2451" spans="1:4" s="1" customFormat="1" ht="12.75" customHeight="1" x14ac:dyDescent="0.2">
      <c r="A2451" s="2" t="s">
        <v>2284</v>
      </c>
      <c r="B2451" s="2" t="str">
        <f>"0000FBFA29"</f>
        <v>0000FBFA29</v>
      </c>
      <c r="C2451" s="3">
        <v>38754</v>
      </c>
      <c r="D2451" s="2"/>
    </row>
    <row r="2452" spans="1:4" s="1" customFormat="1" ht="12.75" customHeight="1" x14ac:dyDescent="0.2">
      <c r="A2452" s="4" t="s">
        <v>2283</v>
      </c>
      <c r="B2452" s="4" t="str">
        <f>"00009B27B9"</f>
        <v>00009B27B9</v>
      </c>
      <c r="C2452" s="5">
        <v>38441</v>
      </c>
      <c r="D2452" s="5">
        <v>38691</v>
      </c>
    </row>
    <row r="2453" spans="1:4" s="1" customFormat="1" ht="12.75" customHeight="1" x14ac:dyDescent="0.2">
      <c r="A2453" s="2" t="s">
        <v>2283</v>
      </c>
      <c r="B2453" s="2" t="str">
        <f>"000103E5DF"</f>
        <v>000103E5DF</v>
      </c>
      <c r="C2453" s="3">
        <v>38692</v>
      </c>
      <c r="D2453" s="3">
        <v>38754</v>
      </c>
    </row>
    <row r="2454" spans="1:4" s="1" customFormat="1" ht="12.75" customHeight="1" x14ac:dyDescent="0.2">
      <c r="A2454" s="4" t="s">
        <v>2283</v>
      </c>
      <c r="B2454" s="4" t="str">
        <f>"00009B29E4"</f>
        <v>00009B29E4</v>
      </c>
      <c r="C2454" s="5">
        <v>38188</v>
      </c>
      <c r="D2454" s="5">
        <v>38440</v>
      </c>
    </row>
    <row r="2455" spans="1:4" s="1" customFormat="1" ht="12.75" customHeight="1" x14ac:dyDescent="0.2">
      <c r="A2455" s="2" t="s">
        <v>2285</v>
      </c>
      <c r="B2455" s="2" t="str">
        <f>"0000F8F4BE"</f>
        <v>0000F8F4BE</v>
      </c>
      <c r="C2455" s="3">
        <v>37803</v>
      </c>
      <c r="D2455" s="3">
        <v>43879</v>
      </c>
    </row>
    <row r="2456" spans="1:4" s="1" customFormat="1" ht="12.75" customHeight="1" x14ac:dyDescent="0.2">
      <c r="A2456" s="4" t="s">
        <v>2286</v>
      </c>
      <c r="B2456" s="4" t="str">
        <f>"0006882FF2"</f>
        <v>0006882FF2</v>
      </c>
      <c r="C2456" s="5">
        <v>43879</v>
      </c>
      <c r="D2456" s="5">
        <v>44600</v>
      </c>
    </row>
    <row r="2457" spans="1:4" s="1" customFormat="1" ht="12.75" customHeight="1" x14ac:dyDescent="0.2">
      <c r="A2457" s="2" t="s">
        <v>2287</v>
      </c>
      <c r="B2457" s="2" t="str">
        <f>"0001186C6F"</f>
        <v>0001186C6F</v>
      </c>
      <c r="C2457" s="3">
        <v>37803</v>
      </c>
      <c r="D2457" s="3">
        <v>40434</v>
      </c>
    </row>
    <row r="2458" spans="1:4" s="1" customFormat="1" ht="12.75" customHeight="1" x14ac:dyDescent="0.2">
      <c r="A2458" s="4" t="s">
        <v>2288</v>
      </c>
      <c r="B2458" s="4" t="str">
        <f>"000687E054"</f>
        <v>000687E054</v>
      </c>
      <c r="C2458" s="5">
        <v>44285</v>
      </c>
      <c r="D2458" s="5">
        <v>44810</v>
      </c>
    </row>
    <row r="2459" spans="1:4" s="1" customFormat="1" ht="12.75" customHeight="1" x14ac:dyDescent="0.2">
      <c r="A2459" s="2" t="s">
        <v>2289</v>
      </c>
      <c r="B2459" s="2" t="str">
        <f>"0000F8E9CE"</f>
        <v>0000F8E9CE</v>
      </c>
      <c r="C2459" s="3">
        <v>38020</v>
      </c>
      <c r="D2459" s="3">
        <v>39139</v>
      </c>
    </row>
    <row r="2460" spans="1:4" s="1" customFormat="1" ht="12.75" customHeight="1" x14ac:dyDescent="0.2">
      <c r="A2460" s="4" t="s">
        <v>2290</v>
      </c>
      <c r="B2460" s="4" t="str">
        <f>"0000F8F26C"</f>
        <v>0000F8F26C</v>
      </c>
      <c r="C2460" s="5">
        <v>38510</v>
      </c>
      <c r="D2460" s="4"/>
    </row>
    <row r="2461" spans="1:4" s="1" customFormat="1" ht="12.75" customHeight="1" x14ac:dyDescent="0.2">
      <c r="A2461" s="2" t="s">
        <v>2291</v>
      </c>
      <c r="B2461" s="2" t="str">
        <f>"000688021C"</f>
        <v>000688021C</v>
      </c>
      <c r="C2461" s="3">
        <v>44586</v>
      </c>
      <c r="D2461" s="2"/>
    </row>
    <row r="2462" spans="1:4" s="1" customFormat="1" ht="12.75" customHeight="1" x14ac:dyDescent="0.2">
      <c r="A2462" s="4" t="s">
        <v>2292</v>
      </c>
      <c r="B2462" s="4" t="str">
        <f>"0000330AE3"</f>
        <v>0000330AE3</v>
      </c>
      <c r="C2462" s="5">
        <v>43445</v>
      </c>
      <c r="D2462" s="4"/>
    </row>
    <row r="2463" spans="1:4" s="1" customFormat="1" ht="12.75" customHeight="1" x14ac:dyDescent="0.2">
      <c r="A2463" s="2" t="s">
        <v>2293</v>
      </c>
      <c r="B2463" s="2" t="str">
        <f>"0000F8F2A2"</f>
        <v>0000F8F2A2</v>
      </c>
      <c r="C2463" s="3">
        <v>38174</v>
      </c>
      <c r="D2463" s="3">
        <v>39216</v>
      </c>
    </row>
    <row r="2464" spans="1:4" s="1" customFormat="1" ht="12.75" customHeight="1" x14ac:dyDescent="0.2">
      <c r="A2464" s="4" t="s">
        <v>2294</v>
      </c>
      <c r="B2464" s="4" t="str">
        <f>"0006936581"</f>
        <v>0006936581</v>
      </c>
      <c r="C2464" s="5">
        <v>43781</v>
      </c>
      <c r="D2464" s="4"/>
    </row>
    <row r="2465" spans="1:4" s="1" customFormat="1" ht="12.75" customHeight="1" x14ac:dyDescent="0.2">
      <c r="A2465" s="2" t="s">
        <v>2295</v>
      </c>
      <c r="B2465" s="2" t="str">
        <f>"00008B4ED3"</f>
        <v>00008B4ED3</v>
      </c>
      <c r="C2465" s="3">
        <v>43557</v>
      </c>
      <c r="D2465" s="3">
        <v>43936</v>
      </c>
    </row>
    <row r="2466" spans="1:4" s="1" customFormat="1" ht="12.75" customHeight="1" x14ac:dyDescent="0.2">
      <c r="A2466" s="4" t="s">
        <v>2296</v>
      </c>
      <c r="B2466" s="4" t="str">
        <f>"0001185C52"</f>
        <v>0001185C52</v>
      </c>
      <c r="C2466" s="5">
        <v>37803</v>
      </c>
      <c r="D2466" s="5">
        <v>42766</v>
      </c>
    </row>
    <row r="2467" spans="1:4" s="1" customFormat="1" ht="12.75" customHeight="1" x14ac:dyDescent="0.2">
      <c r="A2467" s="2" t="s">
        <v>2297</v>
      </c>
      <c r="B2467" s="2" t="str">
        <f>"0000F8F523"</f>
        <v>0000F8F523</v>
      </c>
      <c r="C2467" s="3">
        <v>40574</v>
      </c>
      <c r="D2467" s="2"/>
    </row>
    <row r="2468" spans="1:4" s="1" customFormat="1" ht="12.75" customHeight="1" x14ac:dyDescent="0.2">
      <c r="A2468" s="4" t="s">
        <v>2298</v>
      </c>
      <c r="B2468" s="4" t="str">
        <f>"0000295C7A"</f>
        <v>0000295C7A</v>
      </c>
      <c r="C2468" s="5">
        <v>41737</v>
      </c>
      <c r="D2468" s="4"/>
    </row>
    <row r="2469" spans="1:4" s="1" customFormat="1" ht="12.75" customHeight="1" x14ac:dyDescent="0.2">
      <c r="A2469" s="2" t="s">
        <v>2299</v>
      </c>
      <c r="B2469" s="2" t="str">
        <f>"0000F8EDEE"</f>
        <v>0000F8EDEE</v>
      </c>
      <c r="C2469" s="3">
        <v>43214</v>
      </c>
      <c r="D2469" s="2"/>
    </row>
    <row r="2470" spans="1:4" s="1" customFormat="1" ht="12.75" customHeight="1" x14ac:dyDescent="0.2">
      <c r="A2470" s="4" t="s">
        <v>2300</v>
      </c>
      <c r="B2470" s="4" t="str">
        <f>"0000F8F058"</f>
        <v>0000F8F058</v>
      </c>
      <c r="C2470" s="5">
        <v>38747</v>
      </c>
      <c r="D2470" s="4"/>
    </row>
    <row r="2471" spans="1:4" s="1" customFormat="1" ht="12.75" customHeight="1" x14ac:dyDescent="0.2">
      <c r="A2471" s="2" t="s">
        <v>2301</v>
      </c>
      <c r="B2471" s="2" t="str">
        <f>"0001A9359F"</f>
        <v>0001A9359F</v>
      </c>
      <c r="C2471" s="3">
        <v>42129</v>
      </c>
      <c r="D2471" s="2"/>
    </row>
    <row r="2472" spans="1:4" s="1" customFormat="1" ht="12.75" customHeight="1" x14ac:dyDescent="0.2">
      <c r="A2472" s="4" t="s">
        <v>2302</v>
      </c>
      <c r="B2472" s="4" t="str">
        <f>"0000FBFA60"</f>
        <v>0000FBFA60</v>
      </c>
      <c r="C2472" s="5">
        <v>42486</v>
      </c>
      <c r="D2472" s="5">
        <v>42619</v>
      </c>
    </row>
    <row r="2473" spans="1:4" s="1" customFormat="1" ht="12.75" customHeight="1" x14ac:dyDescent="0.2">
      <c r="A2473" s="2" t="s">
        <v>2303</v>
      </c>
      <c r="B2473" s="2" t="str">
        <f>"0006880FE8"</f>
        <v>0006880FE8</v>
      </c>
      <c r="C2473" s="3">
        <v>44873</v>
      </c>
      <c r="D2473" s="2"/>
    </row>
    <row r="2474" spans="1:4" s="1" customFormat="1" ht="12.75" customHeight="1" x14ac:dyDescent="0.2">
      <c r="A2474" s="4" t="s">
        <v>2304</v>
      </c>
      <c r="B2474" s="4" t="str">
        <f>"0000F8F27F"</f>
        <v>0000F8F27F</v>
      </c>
      <c r="C2474" s="5">
        <v>39273</v>
      </c>
      <c r="D2474" s="5">
        <v>39706</v>
      </c>
    </row>
    <row r="2475" spans="1:4" s="1" customFormat="1" ht="12.75" customHeight="1" x14ac:dyDescent="0.2">
      <c r="A2475" s="2" t="s">
        <v>2305</v>
      </c>
      <c r="B2475" s="2" t="str">
        <f>"0000F8FAB2"</f>
        <v>0000F8FAB2</v>
      </c>
      <c r="C2475" s="3">
        <v>43214</v>
      </c>
      <c r="D2475" s="2"/>
    </row>
    <row r="2476" spans="1:4" s="1" customFormat="1" ht="12.75" customHeight="1" x14ac:dyDescent="0.2">
      <c r="A2476" s="4" t="s">
        <v>2306</v>
      </c>
      <c r="B2476" s="4" t="str">
        <f>"0000581EEE"</f>
        <v>0000581EEE</v>
      </c>
      <c r="C2476" s="5">
        <v>39755</v>
      </c>
      <c r="D2476" s="5">
        <v>40225</v>
      </c>
    </row>
    <row r="2477" spans="1:4" s="1" customFormat="1" ht="12.75" customHeight="1" x14ac:dyDescent="0.2">
      <c r="A2477" s="2" t="s">
        <v>2307</v>
      </c>
      <c r="B2477" s="2" t="str">
        <f>"0000F8F91A"</f>
        <v>0000F8F91A</v>
      </c>
      <c r="C2477" s="3">
        <v>41856</v>
      </c>
      <c r="D2477" s="2"/>
    </row>
    <row r="2478" spans="1:4" s="1" customFormat="1" ht="12.75" customHeight="1" x14ac:dyDescent="0.2">
      <c r="A2478" s="4" t="s">
        <v>2308</v>
      </c>
      <c r="B2478" s="4" t="str">
        <f>"000687F8C8"</f>
        <v>000687F8C8</v>
      </c>
      <c r="C2478" s="5">
        <v>40225</v>
      </c>
      <c r="D2478" s="5">
        <v>41631</v>
      </c>
    </row>
    <row r="2479" spans="1:4" s="1" customFormat="1" ht="12.75" customHeight="1" x14ac:dyDescent="0.2">
      <c r="A2479" s="2" t="s">
        <v>2309</v>
      </c>
      <c r="B2479" s="2" t="str">
        <f>"0000F8EA9A"</f>
        <v>0000F8EA9A</v>
      </c>
      <c r="C2479" s="3">
        <v>43340</v>
      </c>
      <c r="D2479" s="2"/>
    </row>
    <row r="2480" spans="1:4" s="1" customFormat="1" ht="12.75" customHeight="1" x14ac:dyDescent="0.2">
      <c r="A2480" s="4" t="s">
        <v>2310</v>
      </c>
      <c r="B2480" s="4" t="str">
        <f>"0000FBE998"</f>
        <v>0000FBE998</v>
      </c>
      <c r="C2480" s="5">
        <v>38468</v>
      </c>
      <c r="D2480" s="4"/>
    </row>
    <row r="2481" spans="1:4" s="1" customFormat="1" ht="12.75" customHeight="1" x14ac:dyDescent="0.2">
      <c r="A2481" s="2" t="s">
        <v>2311</v>
      </c>
      <c r="B2481" s="2" t="str">
        <f>"0000F8F2A2"</f>
        <v>0000F8F2A2</v>
      </c>
      <c r="C2481" s="3">
        <v>37866</v>
      </c>
      <c r="D2481" s="3">
        <v>38091</v>
      </c>
    </row>
    <row r="2482" spans="1:4" s="1" customFormat="1" ht="12.75" customHeight="1" x14ac:dyDescent="0.2">
      <c r="A2482" s="4" t="s">
        <v>2312</v>
      </c>
      <c r="B2482" s="4" t="str">
        <f>"0000F8FD66"</f>
        <v>0000F8FD66</v>
      </c>
      <c r="C2482" s="5">
        <v>40168</v>
      </c>
      <c r="D2482" s="5">
        <v>40518</v>
      </c>
    </row>
    <row r="2483" spans="1:4" s="1" customFormat="1" ht="12.75" customHeight="1" x14ac:dyDescent="0.2">
      <c r="A2483" s="2" t="s">
        <v>2313</v>
      </c>
      <c r="B2483" s="2" t="str">
        <f>"0000F8F21F"</f>
        <v>0000F8F21F</v>
      </c>
      <c r="C2483" s="3">
        <v>39986</v>
      </c>
      <c r="D2483" s="3">
        <v>40294</v>
      </c>
    </row>
    <row r="2484" spans="1:4" s="1" customFormat="1" ht="12.75" customHeight="1" x14ac:dyDescent="0.2">
      <c r="A2484" s="4" t="s">
        <v>2314</v>
      </c>
      <c r="B2484" s="4" t="str">
        <f>"0000F8FEA6"</f>
        <v>0000F8FEA6</v>
      </c>
      <c r="C2484" s="5">
        <v>37803</v>
      </c>
      <c r="D2484" s="4"/>
    </row>
    <row r="2485" spans="1:4" s="1" customFormat="1" ht="12.75" customHeight="1" x14ac:dyDescent="0.2">
      <c r="A2485" s="2" t="s">
        <v>2315</v>
      </c>
      <c r="B2485" s="2" t="str">
        <f>"0000FBF315"</f>
        <v>0000FBF315</v>
      </c>
      <c r="C2485" s="3">
        <v>37803</v>
      </c>
      <c r="D2485" s="2"/>
    </row>
    <row r="2486" spans="1:4" s="1" customFormat="1" ht="12.75" customHeight="1" x14ac:dyDescent="0.2">
      <c r="A2486" s="4" t="s">
        <v>2316</v>
      </c>
      <c r="B2486" s="4" t="str">
        <f>"0000F8F937"</f>
        <v>0000F8F937</v>
      </c>
      <c r="C2486" s="5">
        <v>38831</v>
      </c>
      <c r="D2486" s="5">
        <v>40553</v>
      </c>
    </row>
    <row r="2487" spans="1:4" s="1" customFormat="1" ht="12.75" customHeight="1" x14ac:dyDescent="0.2">
      <c r="A2487" s="2" t="s">
        <v>2317</v>
      </c>
      <c r="B2487" s="2" t="str">
        <f>"0000F8F9ED"</f>
        <v>0000F8F9ED</v>
      </c>
      <c r="C2487" s="3">
        <v>37803</v>
      </c>
      <c r="D2487" s="2"/>
    </row>
    <row r="2488" spans="1:4" s="1" customFormat="1" ht="12.75" customHeight="1" x14ac:dyDescent="0.2">
      <c r="A2488" s="4" t="s">
        <v>2318</v>
      </c>
      <c r="B2488" s="4" t="str">
        <f>"0000F8F2CC"</f>
        <v>0000F8F2CC</v>
      </c>
      <c r="C2488" s="5">
        <v>37803</v>
      </c>
      <c r="D2488" s="4"/>
    </row>
    <row r="2489" spans="1:4" s="1" customFormat="1" ht="12.75" customHeight="1" x14ac:dyDescent="0.2">
      <c r="A2489" s="2" t="s">
        <v>2319</v>
      </c>
      <c r="B2489" s="2" t="str">
        <f>"0000F8F4EF"</f>
        <v>0000F8F4EF</v>
      </c>
      <c r="C2489" s="3">
        <v>41912</v>
      </c>
      <c r="D2489" s="2"/>
    </row>
    <row r="2490" spans="1:4" s="1" customFormat="1" ht="12.75" customHeight="1" x14ac:dyDescent="0.2">
      <c r="A2490" s="4" t="s">
        <v>2320</v>
      </c>
      <c r="B2490" s="4" t="str">
        <f>"0000F8FB60"</f>
        <v>0000F8FB60</v>
      </c>
      <c r="C2490" s="5">
        <v>37803</v>
      </c>
      <c r="D2490" s="5">
        <v>41296</v>
      </c>
    </row>
    <row r="2491" spans="1:4" s="1" customFormat="1" ht="12.75" customHeight="1" x14ac:dyDescent="0.2">
      <c r="A2491" s="2" t="s">
        <v>2321</v>
      </c>
      <c r="B2491" s="2" t="str">
        <f>"000687EB2A"</f>
        <v>000687EB2A</v>
      </c>
      <c r="C2491" s="3">
        <v>41338</v>
      </c>
      <c r="D2491" s="3">
        <v>42472</v>
      </c>
    </row>
    <row r="2492" spans="1:4" s="1" customFormat="1" ht="12.75" customHeight="1" x14ac:dyDescent="0.2">
      <c r="A2492" s="4" t="s">
        <v>2322</v>
      </c>
      <c r="B2492" s="4" t="str">
        <f>"0000F8EFA6"</f>
        <v>0000F8EFA6</v>
      </c>
      <c r="C2492" s="5">
        <v>37803</v>
      </c>
      <c r="D2492" s="5">
        <v>41198</v>
      </c>
    </row>
    <row r="2493" spans="1:4" s="1" customFormat="1" ht="12.75" customHeight="1" x14ac:dyDescent="0.2">
      <c r="A2493" s="2" t="s">
        <v>2323</v>
      </c>
      <c r="B2493" s="2" t="str">
        <f>"0001186AE6"</f>
        <v>0001186AE6</v>
      </c>
      <c r="C2493" s="3">
        <v>38083</v>
      </c>
      <c r="D2493" s="3">
        <v>44867</v>
      </c>
    </row>
    <row r="2494" spans="1:4" s="1" customFormat="1" ht="12.75" customHeight="1" x14ac:dyDescent="0.2">
      <c r="A2494" s="4" t="s">
        <v>2324</v>
      </c>
      <c r="B2494" s="4" t="str">
        <f>"0000F8EABC"</f>
        <v>0000F8EABC</v>
      </c>
      <c r="C2494" s="5">
        <v>37949</v>
      </c>
      <c r="D2494" s="5">
        <v>39538</v>
      </c>
    </row>
    <row r="2495" spans="1:4" s="1" customFormat="1" ht="12.75" customHeight="1" x14ac:dyDescent="0.2">
      <c r="A2495" s="2" t="s">
        <v>2325</v>
      </c>
      <c r="B2495" s="2" t="str">
        <f>"0000FBE99B"</f>
        <v>0000FBE99B</v>
      </c>
      <c r="C2495" s="3">
        <v>37803</v>
      </c>
      <c r="D2495" s="3">
        <v>37946</v>
      </c>
    </row>
    <row r="2496" spans="1:4" s="1" customFormat="1" ht="12.75" customHeight="1" x14ac:dyDescent="0.2">
      <c r="A2496" s="4" t="s">
        <v>2326</v>
      </c>
      <c r="B2496" s="4" t="str">
        <f>"0000FBF7F8"</f>
        <v>0000FBF7F8</v>
      </c>
      <c r="C2496" s="5">
        <v>42822</v>
      </c>
      <c r="D2496" s="4"/>
    </row>
    <row r="2497" spans="1:4" s="1" customFormat="1" ht="12.75" customHeight="1" x14ac:dyDescent="0.2">
      <c r="A2497" s="2" t="s">
        <v>2327</v>
      </c>
      <c r="B2497" s="2" t="str">
        <f>"0000F8EF76"</f>
        <v>0000F8EF76</v>
      </c>
      <c r="C2497" s="3">
        <v>37803</v>
      </c>
      <c r="D2497" s="2"/>
    </row>
    <row r="2498" spans="1:4" s="1" customFormat="1" ht="12.75" customHeight="1" x14ac:dyDescent="0.2">
      <c r="A2498" s="4" t="s">
        <v>2328</v>
      </c>
      <c r="B2498" s="4" t="str">
        <f>"0000FBFD57"</f>
        <v>0000FBFD57</v>
      </c>
      <c r="C2498" s="5">
        <v>37803</v>
      </c>
      <c r="D2498" s="4"/>
    </row>
    <row r="2499" spans="1:4" s="1" customFormat="1" ht="12.75" customHeight="1" x14ac:dyDescent="0.2">
      <c r="A2499" s="2" t="s">
        <v>2329</v>
      </c>
      <c r="B2499" s="2" t="str">
        <f>"00068832BF"</f>
        <v>00068832BF</v>
      </c>
      <c r="C2499" s="3">
        <v>39013</v>
      </c>
      <c r="D2499" s="2"/>
    </row>
    <row r="2500" spans="1:4" s="1" customFormat="1" ht="12.75" customHeight="1" x14ac:dyDescent="0.2">
      <c r="A2500" s="4" t="s">
        <v>2330</v>
      </c>
      <c r="B2500" s="4" t="str">
        <f>"0000FBF10D"</f>
        <v>0000FBF10D</v>
      </c>
      <c r="C2500" s="5">
        <v>37803</v>
      </c>
      <c r="D2500" s="5">
        <v>43194</v>
      </c>
    </row>
    <row r="2501" spans="1:4" s="1" customFormat="1" ht="12.75" customHeight="1" x14ac:dyDescent="0.2">
      <c r="A2501" s="2" t="s">
        <v>2331</v>
      </c>
      <c r="B2501" s="2" t="str">
        <f>"000688280F"</f>
        <v>000688280F</v>
      </c>
      <c r="C2501" s="3">
        <v>41884</v>
      </c>
      <c r="D2501" s="2"/>
    </row>
    <row r="2502" spans="1:4" s="1" customFormat="1" ht="12.75" customHeight="1" x14ac:dyDescent="0.2">
      <c r="A2502" s="4" t="s">
        <v>2332</v>
      </c>
      <c r="B2502" s="4" t="str">
        <f>"0000FBF221"</f>
        <v>0000FBF221</v>
      </c>
      <c r="C2502" s="5">
        <v>37803</v>
      </c>
      <c r="D2502" s="5">
        <v>44761</v>
      </c>
    </row>
    <row r="2503" spans="1:4" s="1" customFormat="1" ht="12.75" customHeight="1" x14ac:dyDescent="0.2">
      <c r="A2503" s="2" t="s">
        <v>2332</v>
      </c>
      <c r="B2503" s="2" t="str">
        <f>"0000FBF221"</f>
        <v>0000FBF221</v>
      </c>
      <c r="C2503" s="3">
        <v>37803</v>
      </c>
      <c r="D2503" s="3">
        <v>44761</v>
      </c>
    </row>
    <row r="2504" spans="1:4" s="1" customFormat="1" ht="12.75" customHeight="1" x14ac:dyDescent="0.2">
      <c r="A2504" s="4" t="s">
        <v>2333</v>
      </c>
      <c r="B2504" s="4" t="str">
        <f>"0006883839"</f>
        <v>0006883839</v>
      </c>
      <c r="C2504" s="5">
        <v>44950</v>
      </c>
      <c r="D2504" s="4"/>
    </row>
    <row r="2505" spans="1:4" s="1" customFormat="1" ht="12.75" customHeight="1" x14ac:dyDescent="0.2">
      <c r="A2505" s="2" t="s">
        <v>2334</v>
      </c>
      <c r="B2505" s="2" t="str">
        <f>"0006935BCD"</f>
        <v>0006935BCD</v>
      </c>
      <c r="C2505" s="3">
        <v>38937</v>
      </c>
      <c r="D2505" s="3">
        <v>43053</v>
      </c>
    </row>
    <row r="2506" spans="1:4" s="1" customFormat="1" ht="12.75" customHeight="1" x14ac:dyDescent="0.2">
      <c r="A2506" s="4" t="s">
        <v>2335</v>
      </c>
      <c r="B2506" s="4" t="str">
        <f>"000118627D"</f>
        <v>000118627D</v>
      </c>
      <c r="C2506" s="5">
        <v>37803</v>
      </c>
      <c r="D2506" s="4"/>
    </row>
    <row r="2507" spans="1:4" s="1" customFormat="1" ht="12.75" customHeight="1" x14ac:dyDescent="0.2">
      <c r="A2507" s="2" t="s">
        <v>2336</v>
      </c>
      <c r="B2507" s="2" t="str">
        <f>"0001969FF1"</f>
        <v>0001969FF1</v>
      </c>
      <c r="C2507" s="3">
        <v>38153</v>
      </c>
      <c r="D2507" s="3">
        <v>40070</v>
      </c>
    </row>
    <row r="2508" spans="1:4" s="1" customFormat="1" ht="12.75" customHeight="1" x14ac:dyDescent="0.2">
      <c r="A2508" s="4" t="s">
        <v>2337</v>
      </c>
      <c r="B2508" s="4" t="str">
        <f>"0006880E01"</f>
        <v>0006880E01</v>
      </c>
      <c r="C2508" s="5">
        <v>41989</v>
      </c>
      <c r="D2508" s="4"/>
    </row>
    <row r="2509" spans="1:4" s="1" customFormat="1" ht="12.75" customHeight="1" x14ac:dyDescent="0.2">
      <c r="A2509" s="2" t="s">
        <v>2338</v>
      </c>
      <c r="B2509" s="2" t="str">
        <f>"000687FFCF"</f>
        <v>000687FFCF</v>
      </c>
      <c r="C2509" s="3">
        <v>41877</v>
      </c>
      <c r="D2509" s="2"/>
    </row>
    <row r="2510" spans="1:4" s="1" customFormat="1" ht="12.75" customHeight="1" x14ac:dyDescent="0.2">
      <c r="A2510" s="4" t="s">
        <v>2339</v>
      </c>
      <c r="B2510" s="4" t="str">
        <f>"0000F8F4CE"</f>
        <v>0000F8F4CE</v>
      </c>
      <c r="C2510" s="5">
        <v>39055</v>
      </c>
      <c r="D2510" s="5">
        <v>40567</v>
      </c>
    </row>
    <row r="2511" spans="1:4" s="1" customFormat="1" ht="12.75" customHeight="1" x14ac:dyDescent="0.2">
      <c r="A2511" s="2" t="s">
        <v>2340</v>
      </c>
      <c r="B2511" s="2" t="str">
        <f>"0000FBF6B2"</f>
        <v>0000FBF6B2</v>
      </c>
      <c r="C2511" s="3">
        <v>39475</v>
      </c>
      <c r="D2511" s="3">
        <v>39860</v>
      </c>
    </row>
    <row r="2512" spans="1:4" s="1" customFormat="1" ht="12.75" customHeight="1" x14ac:dyDescent="0.2">
      <c r="A2512" s="4" t="s">
        <v>2341</v>
      </c>
      <c r="B2512" s="4" t="str">
        <f>"000687FF1F"</f>
        <v>000687FF1F</v>
      </c>
      <c r="C2512" s="5">
        <v>44229</v>
      </c>
      <c r="D2512" s="4"/>
    </row>
    <row r="2513" spans="1:4" s="1" customFormat="1" ht="12.75" customHeight="1" x14ac:dyDescent="0.2">
      <c r="A2513" s="2" t="s">
        <v>2342</v>
      </c>
      <c r="B2513" s="2" t="str">
        <f>"0000E83268"</f>
        <v>0000E83268</v>
      </c>
      <c r="C2513" s="3">
        <v>38840</v>
      </c>
      <c r="D2513" s="3">
        <v>39244</v>
      </c>
    </row>
    <row r="2514" spans="1:4" s="1" customFormat="1" ht="12.75" customHeight="1" x14ac:dyDescent="0.2">
      <c r="A2514" s="4" t="s">
        <v>2343</v>
      </c>
      <c r="B2514" s="4" t="str">
        <f>"0000F8EEFB"</f>
        <v>0000F8EEFB</v>
      </c>
      <c r="C2514" s="5">
        <v>40791</v>
      </c>
      <c r="D2514" s="5">
        <v>42829</v>
      </c>
    </row>
    <row r="2515" spans="1:4" s="1" customFormat="1" ht="12.75" customHeight="1" x14ac:dyDescent="0.2">
      <c r="A2515" s="2" t="s">
        <v>2342</v>
      </c>
      <c r="B2515" s="2" t="str">
        <f>"0000FBFB7B"</f>
        <v>0000FBFB7B</v>
      </c>
      <c r="C2515" s="3">
        <v>38112</v>
      </c>
      <c r="D2515" s="3">
        <v>38839</v>
      </c>
    </row>
    <row r="2516" spans="1:4" s="1" customFormat="1" ht="12.75" customHeight="1" x14ac:dyDescent="0.2">
      <c r="A2516" s="4" t="s">
        <v>2342</v>
      </c>
      <c r="B2516" s="4" t="str">
        <f>"0001A932CD"</f>
        <v>0001A932CD</v>
      </c>
      <c r="C2516" s="5">
        <v>40204</v>
      </c>
      <c r="D2516" s="5">
        <v>40791</v>
      </c>
    </row>
    <row r="2517" spans="1:4" s="1" customFormat="1" ht="12.75" customHeight="1" x14ac:dyDescent="0.2">
      <c r="A2517" s="2" t="s">
        <v>2342</v>
      </c>
      <c r="B2517" s="2" t="str">
        <f>"0000896E9D"</f>
        <v>0000896E9D</v>
      </c>
      <c r="C2517" s="3">
        <v>39245</v>
      </c>
      <c r="D2517" s="3">
        <v>40203</v>
      </c>
    </row>
    <row r="2518" spans="1:4" s="1" customFormat="1" ht="12.75" customHeight="1" x14ac:dyDescent="0.2">
      <c r="A2518" s="4" t="s">
        <v>2344</v>
      </c>
      <c r="B2518" s="4" t="str">
        <f>"0000FBEA56"</f>
        <v>0000FBEA56</v>
      </c>
      <c r="C2518" s="5">
        <v>38377</v>
      </c>
      <c r="D2518" s="5">
        <v>38405</v>
      </c>
    </row>
    <row r="2519" spans="1:4" s="1" customFormat="1" ht="12.75" customHeight="1" x14ac:dyDescent="0.2">
      <c r="A2519" s="2" t="s">
        <v>2345</v>
      </c>
      <c r="B2519" s="2" t="str">
        <f>"0000F8FC53"</f>
        <v>0000F8FC53</v>
      </c>
      <c r="C2519" s="3">
        <v>42038</v>
      </c>
      <c r="D2519" s="3">
        <v>44432</v>
      </c>
    </row>
    <row r="2520" spans="1:4" s="1" customFormat="1" ht="12.75" customHeight="1" x14ac:dyDescent="0.2">
      <c r="A2520" s="4" t="s">
        <v>2346</v>
      </c>
      <c r="B2520" s="4" t="str">
        <f>"0000FBFE33"</f>
        <v>0000FBFE33</v>
      </c>
      <c r="C2520" s="5">
        <v>37803</v>
      </c>
      <c r="D2520" s="5">
        <v>42648</v>
      </c>
    </row>
    <row r="2521" spans="1:4" s="1" customFormat="1" ht="12.75" customHeight="1" x14ac:dyDescent="0.2">
      <c r="A2521" s="2" t="s">
        <v>2347</v>
      </c>
      <c r="B2521" s="2" t="str">
        <f>"00005376B2"</f>
        <v>00005376B2</v>
      </c>
      <c r="C2521" s="3">
        <v>39720</v>
      </c>
      <c r="D2521" s="2"/>
    </row>
    <row r="2522" spans="1:4" s="1" customFormat="1" ht="12.75" customHeight="1" x14ac:dyDescent="0.2">
      <c r="A2522" s="4" t="s">
        <v>2348</v>
      </c>
      <c r="B2522" s="4" t="str">
        <f>"0006881915"</f>
        <v>0006881915</v>
      </c>
      <c r="C2522" s="5">
        <v>40484</v>
      </c>
      <c r="D2522" s="5">
        <v>40511</v>
      </c>
    </row>
    <row r="2523" spans="1:4" s="1" customFormat="1" ht="12.75" customHeight="1" x14ac:dyDescent="0.2">
      <c r="A2523" s="2" t="s">
        <v>2349</v>
      </c>
      <c r="B2523" s="2" t="str">
        <f>"000693591E"</f>
        <v>000693591E</v>
      </c>
      <c r="C2523" s="3">
        <v>41534</v>
      </c>
      <c r="D2523" s="2"/>
    </row>
    <row r="2524" spans="1:4" s="1" customFormat="1" ht="12.75" customHeight="1" x14ac:dyDescent="0.2">
      <c r="A2524" s="4" t="s">
        <v>2350</v>
      </c>
      <c r="B2524" s="4" t="str">
        <f>"0000F8EDB0"</f>
        <v>0000F8EDB0</v>
      </c>
      <c r="C2524" s="5">
        <v>37803</v>
      </c>
      <c r="D2524" s="5">
        <v>43550</v>
      </c>
    </row>
    <row r="2525" spans="1:4" s="1" customFormat="1" ht="12.75" customHeight="1" x14ac:dyDescent="0.2">
      <c r="A2525" s="2" t="s">
        <v>2351</v>
      </c>
      <c r="B2525" s="2" t="str">
        <f>"0000787106"</f>
        <v>0000787106</v>
      </c>
      <c r="C2525" s="3">
        <v>41072</v>
      </c>
      <c r="D2525" s="3">
        <v>44033</v>
      </c>
    </row>
    <row r="2526" spans="1:4" s="1" customFormat="1" ht="12.75" customHeight="1" x14ac:dyDescent="0.2">
      <c r="A2526" s="4" t="s">
        <v>2352</v>
      </c>
      <c r="B2526" s="4" t="str">
        <f>"0006883CD9"</f>
        <v>0006883CD9</v>
      </c>
      <c r="C2526" s="5">
        <v>44782</v>
      </c>
      <c r="D2526" s="4"/>
    </row>
    <row r="2527" spans="1:4" s="1" customFormat="1" ht="12.75" customHeight="1" x14ac:dyDescent="0.2">
      <c r="A2527" s="2" t="s">
        <v>2353</v>
      </c>
      <c r="B2527" s="2" t="str">
        <f>"000030771F"</f>
        <v>000030771F</v>
      </c>
      <c r="C2527" s="3">
        <v>43312</v>
      </c>
      <c r="D2527" s="3">
        <v>44509</v>
      </c>
    </row>
    <row r="2528" spans="1:4" s="1" customFormat="1" ht="12.75" customHeight="1" x14ac:dyDescent="0.2">
      <c r="A2528" s="4" t="s">
        <v>2354</v>
      </c>
      <c r="B2528" s="4" t="str">
        <f>"000688288A"</f>
        <v>000688288A</v>
      </c>
      <c r="C2528" s="5">
        <v>43270</v>
      </c>
      <c r="D2528" s="5">
        <v>44369</v>
      </c>
    </row>
    <row r="2529" spans="1:4" s="1" customFormat="1" ht="12.75" customHeight="1" x14ac:dyDescent="0.2">
      <c r="A2529" s="2" t="s">
        <v>2355</v>
      </c>
      <c r="B2529" s="2" t="str">
        <f>"0000FBF7D7"</f>
        <v>0000FBF7D7</v>
      </c>
      <c r="C2529" s="3">
        <v>43557</v>
      </c>
      <c r="D2529" s="2"/>
    </row>
    <row r="2530" spans="1:4" s="1" customFormat="1" ht="12.75" customHeight="1" x14ac:dyDescent="0.2">
      <c r="A2530" s="4" t="s">
        <v>2356</v>
      </c>
      <c r="B2530" s="4" t="str">
        <f>"00068800D0"</f>
        <v>00068800D0</v>
      </c>
      <c r="C2530" s="5">
        <v>39097</v>
      </c>
      <c r="D2530" s="5">
        <v>44677</v>
      </c>
    </row>
    <row r="2531" spans="1:4" s="1" customFormat="1" ht="12.75" customHeight="1" x14ac:dyDescent="0.2">
      <c r="A2531" s="2" t="s">
        <v>2357</v>
      </c>
      <c r="B2531" s="2" t="str">
        <f>"0000FBF8C7"</f>
        <v>0000FBF8C7</v>
      </c>
      <c r="C2531" s="3">
        <v>37803</v>
      </c>
      <c r="D2531" s="2"/>
    </row>
    <row r="2532" spans="1:4" s="1" customFormat="1" ht="12.75" customHeight="1" x14ac:dyDescent="0.2">
      <c r="A2532" s="4" t="s">
        <v>2358</v>
      </c>
      <c r="B2532" s="4" t="str">
        <f>"00005456F9"</f>
        <v>00005456F9</v>
      </c>
      <c r="C2532" s="5">
        <v>40133</v>
      </c>
      <c r="D2532" s="5">
        <v>40595</v>
      </c>
    </row>
    <row r="2533" spans="1:4" s="1" customFormat="1" ht="12.75" customHeight="1" x14ac:dyDescent="0.2">
      <c r="A2533" s="2" t="s">
        <v>2359</v>
      </c>
      <c r="B2533" s="2" t="str">
        <f>"000687ED3A"</f>
        <v>000687ED3A</v>
      </c>
      <c r="C2533" s="3">
        <v>42045</v>
      </c>
      <c r="D2533" s="3">
        <v>43368</v>
      </c>
    </row>
    <row r="2534" spans="1:4" s="1" customFormat="1" ht="12.75" customHeight="1" x14ac:dyDescent="0.2">
      <c r="A2534" s="4" t="s">
        <v>2360</v>
      </c>
      <c r="B2534" s="4" t="str">
        <f>"0006936B7B"</f>
        <v>0006936B7B</v>
      </c>
      <c r="C2534" s="5">
        <v>38937</v>
      </c>
      <c r="D2534" s="5">
        <v>42948</v>
      </c>
    </row>
    <row r="2535" spans="1:4" s="1" customFormat="1" ht="12.75" customHeight="1" x14ac:dyDescent="0.2">
      <c r="A2535" s="2" t="s">
        <v>2361</v>
      </c>
      <c r="B2535" s="2" t="str">
        <f>"000687FC24"</f>
        <v>000687FC24</v>
      </c>
      <c r="C2535" s="3">
        <v>42795</v>
      </c>
      <c r="D2535" s="2"/>
    </row>
    <row r="2536" spans="1:4" s="1" customFormat="1" ht="12.75" customHeight="1" x14ac:dyDescent="0.2">
      <c r="A2536" s="4" t="s">
        <v>2362</v>
      </c>
      <c r="B2536" s="4" t="str">
        <f>"000688142B"</f>
        <v>000688142B</v>
      </c>
      <c r="C2536" s="5">
        <v>41408</v>
      </c>
      <c r="D2536" s="5">
        <v>41499</v>
      </c>
    </row>
    <row r="2537" spans="1:4" s="1" customFormat="1" ht="12.75" customHeight="1" x14ac:dyDescent="0.2">
      <c r="A2537" s="2" t="s">
        <v>2363</v>
      </c>
      <c r="B2537" s="2" t="str">
        <f>"000687FEC7"</f>
        <v>000687FEC7</v>
      </c>
      <c r="C2537" s="3">
        <v>42402</v>
      </c>
      <c r="D2537" s="3">
        <v>43788</v>
      </c>
    </row>
    <row r="2538" spans="1:4" s="1" customFormat="1" ht="12.75" customHeight="1" x14ac:dyDescent="0.2">
      <c r="A2538" s="4" t="s">
        <v>2364</v>
      </c>
      <c r="B2538" s="4" t="str">
        <f>"0001186443"</f>
        <v>0001186443</v>
      </c>
      <c r="C2538" s="5">
        <v>37803</v>
      </c>
      <c r="D2538" s="5">
        <v>39111</v>
      </c>
    </row>
    <row r="2539" spans="1:4" s="1" customFormat="1" ht="12.75" customHeight="1" x14ac:dyDescent="0.2">
      <c r="A2539" s="2" t="s">
        <v>2365</v>
      </c>
      <c r="B2539" s="2" t="str">
        <f>"0006935CDD"</f>
        <v>0006935CDD</v>
      </c>
      <c r="C2539" s="3">
        <v>43788</v>
      </c>
      <c r="D2539" s="2"/>
    </row>
    <row r="2540" spans="1:4" s="1" customFormat="1" ht="12.75" customHeight="1" x14ac:dyDescent="0.2">
      <c r="A2540" s="4" t="s">
        <v>2366</v>
      </c>
      <c r="B2540" s="4" t="str">
        <f>"0006882E98"</f>
        <v>0006882E98</v>
      </c>
      <c r="C2540" s="5">
        <v>41303</v>
      </c>
      <c r="D2540" s="4"/>
    </row>
    <row r="2541" spans="1:4" s="1" customFormat="1" ht="12.75" customHeight="1" x14ac:dyDescent="0.2">
      <c r="A2541" s="2" t="s">
        <v>2367</v>
      </c>
      <c r="B2541" s="2" t="str">
        <f>"0000FBF812"</f>
        <v>0000FBF812</v>
      </c>
      <c r="C2541" s="3">
        <v>37803</v>
      </c>
      <c r="D2541" s="2"/>
    </row>
    <row r="2542" spans="1:4" s="1" customFormat="1" ht="12.75" customHeight="1" x14ac:dyDescent="0.2">
      <c r="A2542" s="4" t="s">
        <v>2368</v>
      </c>
      <c r="B2542" s="4" t="str">
        <f>"0000F8F479"</f>
        <v>0000F8F479</v>
      </c>
      <c r="C2542" s="5">
        <v>42087</v>
      </c>
      <c r="D2542" s="5">
        <v>43284</v>
      </c>
    </row>
    <row r="2543" spans="1:4" s="1" customFormat="1" ht="12.75" customHeight="1" x14ac:dyDescent="0.2">
      <c r="A2543" s="2" t="s">
        <v>2369</v>
      </c>
      <c r="B2543" s="2" t="str">
        <f>"0000FBF543"</f>
        <v>0000FBF543</v>
      </c>
      <c r="C2543" s="3">
        <v>37803</v>
      </c>
      <c r="D2543" s="3">
        <v>38658</v>
      </c>
    </row>
    <row r="2544" spans="1:4" s="1" customFormat="1" ht="12.75" customHeight="1" x14ac:dyDescent="0.2">
      <c r="A2544" s="4" t="s">
        <v>2370</v>
      </c>
      <c r="B2544" s="4" t="str">
        <f>"0000F8FA88"</f>
        <v>0000F8FA88</v>
      </c>
      <c r="C2544" s="5">
        <v>38733</v>
      </c>
      <c r="D2544" s="4"/>
    </row>
    <row r="2545" spans="1:4" s="1" customFormat="1" ht="12.75" customHeight="1" x14ac:dyDescent="0.2">
      <c r="A2545" s="2" t="s">
        <v>2371</v>
      </c>
      <c r="B2545" s="2" t="str">
        <f>"00008BC76E"</f>
        <v>00008BC76E</v>
      </c>
      <c r="C2545" s="3">
        <v>39846</v>
      </c>
      <c r="D2545" s="3">
        <v>40651</v>
      </c>
    </row>
    <row r="2546" spans="1:4" s="1" customFormat="1" ht="12.75" customHeight="1" x14ac:dyDescent="0.2">
      <c r="A2546" s="4" t="s">
        <v>2372</v>
      </c>
      <c r="B2546" s="4" t="str">
        <f>"00003B754C"</f>
        <v>00003B754C</v>
      </c>
      <c r="C2546" s="5">
        <v>39853</v>
      </c>
      <c r="D2546" s="5">
        <v>39986</v>
      </c>
    </row>
    <row r="2547" spans="1:4" s="1" customFormat="1" ht="12.75" customHeight="1" x14ac:dyDescent="0.2">
      <c r="A2547" s="2" t="s">
        <v>2373</v>
      </c>
      <c r="B2547" s="2" t="str">
        <f>"0000FBFB82"</f>
        <v>0000FBFB82</v>
      </c>
      <c r="C2547" s="3">
        <v>37803</v>
      </c>
      <c r="D2547" s="3">
        <v>39832</v>
      </c>
    </row>
    <row r="2548" spans="1:4" s="1" customFormat="1" ht="12.75" customHeight="1" x14ac:dyDescent="0.2">
      <c r="A2548" s="4" t="s">
        <v>2374</v>
      </c>
      <c r="B2548" s="4" t="str">
        <f>"0000FBF8B6"</f>
        <v>0000FBF8B6</v>
      </c>
      <c r="C2548" s="5">
        <v>37803</v>
      </c>
      <c r="D2548" s="5">
        <v>41184</v>
      </c>
    </row>
    <row r="2549" spans="1:4" s="1" customFormat="1" ht="12.75" customHeight="1" x14ac:dyDescent="0.2">
      <c r="A2549" s="2" t="s">
        <v>2375</v>
      </c>
      <c r="B2549" s="2" t="str">
        <f>"0000FBE8F0"</f>
        <v>0000FBE8F0</v>
      </c>
      <c r="C2549" s="3">
        <v>37803</v>
      </c>
      <c r="D2549" s="3">
        <v>37818</v>
      </c>
    </row>
    <row r="2550" spans="1:4" s="1" customFormat="1" ht="12.75" customHeight="1" x14ac:dyDescent="0.2">
      <c r="A2550" s="4" t="s">
        <v>2376</v>
      </c>
      <c r="B2550" s="4" t="str">
        <f>"0000FBE9B0"</f>
        <v>0000FBE9B0</v>
      </c>
      <c r="C2550" s="5">
        <v>37803</v>
      </c>
      <c r="D2550" s="5">
        <v>42898</v>
      </c>
    </row>
    <row r="2551" spans="1:4" s="1" customFormat="1" ht="12.75" customHeight="1" x14ac:dyDescent="0.2">
      <c r="A2551" s="2" t="s">
        <v>2377</v>
      </c>
      <c r="B2551" s="2" t="str">
        <f>"0000FBE9B0"</f>
        <v>0000FBE9B0</v>
      </c>
      <c r="C2551" s="3">
        <v>42899</v>
      </c>
      <c r="D2551" s="2"/>
    </row>
    <row r="2552" spans="1:4" s="1" customFormat="1" ht="12.75" customHeight="1" x14ac:dyDescent="0.2">
      <c r="A2552" s="4" t="s">
        <v>2378</v>
      </c>
      <c r="B2552" s="4" t="str">
        <f>"00069367B3"</f>
        <v>00069367B3</v>
      </c>
      <c r="C2552" s="5">
        <v>43613</v>
      </c>
      <c r="D2552" s="4"/>
    </row>
    <row r="2553" spans="1:4" s="1" customFormat="1" ht="12.75" customHeight="1" x14ac:dyDescent="0.2">
      <c r="A2553" s="2" t="s">
        <v>2379</v>
      </c>
      <c r="B2553" s="2" t="str">
        <f>"0000FBFDF6"</f>
        <v>0000FBFDF6</v>
      </c>
      <c r="C2553" s="3">
        <v>37803</v>
      </c>
      <c r="D2553" s="3">
        <v>44859</v>
      </c>
    </row>
    <row r="2554" spans="1:4" s="1" customFormat="1" ht="12.75" customHeight="1" x14ac:dyDescent="0.2">
      <c r="A2554" s="4" t="s">
        <v>2380</v>
      </c>
      <c r="B2554" s="4" t="str">
        <f>"00008BFE79"</f>
        <v>00008BFE79</v>
      </c>
      <c r="C2554" s="5">
        <v>41485</v>
      </c>
      <c r="D2554" s="4"/>
    </row>
    <row r="2555" spans="1:4" s="1" customFormat="1" ht="12.75" customHeight="1" x14ac:dyDescent="0.2">
      <c r="A2555" s="2" t="s">
        <v>2381</v>
      </c>
      <c r="B2555" s="2" t="str">
        <f>"00008BD3EC"</f>
        <v>00008BD3EC</v>
      </c>
      <c r="C2555" s="3">
        <v>39678</v>
      </c>
      <c r="D2555" s="2"/>
    </row>
    <row r="2556" spans="1:4" s="1" customFormat="1" ht="12.75" customHeight="1" x14ac:dyDescent="0.2">
      <c r="A2556" s="4" t="s">
        <v>2382</v>
      </c>
      <c r="B2556" s="4" t="str">
        <f>"0001186A47"</f>
        <v>0001186A47</v>
      </c>
      <c r="C2556" s="5">
        <v>38587</v>
      </c>
      <c r="D2556" s="5">
        <v>39587</v>
      </c>
    </row>
    <row r="2557" spans="1:4" s="1" customFormat="1" ht="12.75" customHeight="1" x14ac:dyDescent="0.2">
      <c r="A2557" s="2" t="s">
        <v>2381</v>
      </c>
      <c r="B2557" s="2" t="str">
        <f>"0000FBF248"</f>
        <v>0000FBF248</v>
      </c>
      <c r="C2557" s="3">
        <v>37803</v>
      </c>
      <c r="D2557" s="3">
        <v>38447</v>
      </c>
    </row>
    <row r="2558" spans="1:4" s="1" customFormat="1" ht="12.75" customHeight="1" x14ac:dyDescent="0.2">
      <c r="A2558" s="4" t="s">
        <v>2383</v>
      </c>
      <c r="B2558" s="4" t="str">
        <f>"0000FBF616"</f>
        <v>0000FBF616</v>
      </c>
      <c r="C2558" s="5">
        <v>42395</v>
      </c>
      <c r="D2558" s="4"/>
    </row>
    <row r="2559" spans="1:4" s="1" customFormat="1" ht="12.75" customHeight="1" x14ac:dyDescent="0.2">
      <c r="A2559" s="2" t="s">
        <v>2384</v>
      </c>
      <c r="B2559" s="2" t="str">
        <f>"0001186D1C"</f>
        <v>0001186D1C</v>
      </c>
      <c r="C2559" s="3">
        <v>37803</v>
      </c>
      <c r="D2559" s="3">
        <v>39307</v>
      </c>
    </row>
    <row r="2560" spans="1:4" s="1" customFormat="1" ht="12.75" customHeight="1" x14ac:dyDescent="0.2">
      <c r="A2560" s="4" t="s">
        <v>2385</v>
      </c>
      <c r="B2560" s="4" t="str">
        <f>"000688322A"</f>
        <v>000688322A</v>
      </c>
      <c r="C2560" s="5">
        <v>39104</v>
      </c>
      <c r="D2560" s="5">
        <v>39636</v>
      </c>
    </row>
    <row r="2561" spans="1:4" s="1" customFormat="1" ht="12.75" customHeight="1" x14ac:dyDescent="0.2">
      <c r="A2561" s="2" t="s">
        <v>2386</v>
      </c>
      <c r="B2561" s="2" t="str">
        <f>"0000FBF0EA"</f>
        <v>0000FBF0EA</v>
      </c>
      <c r="C2561" s="3">
        <v>38803</v>
      </c>
      <c r="D2561" s="3">
        <v>41059</v>
      </c>
    </row>
    <row r="2562" spans="1:4" s="1" customFormat="1" ht="12.75" customHeight="1" x14ac:dyDescent="0.2">
      <c r="A2562" s="4" t="s">
        <v>2387</v>
      </c>
      <c r="B2562" s="4" t="str">
        <f>"0000FBF515"</f>
        <v>0000FBF515</v>
      </c>
      <c r="C2562" s="5">
        <v>37803</v>
      </c>
      <c r="D2562" s="5">
        <v>39734</v>
      </c>
    </row>
    <row r="2563" spans="1:4" s="1" customFormat="1" ht="12.75" customHeight="1" x14ac:dyDescent="0.2">
      <c r="A2563" s="2" t="s">
        <v>2388</v>
      </c>
      <c r="B2563" s="2" t="str">
        <f>"0006881891"</f>
        <v>0006881891</v>
      </c>
      <c r="C2563" s="3">
        <v>39391</v>
      </c>
      <c r="D2563" s="2"/>
    </row>
    <row r="2564" spans="1:4" s="1" customFormat="1" ht="12.75" customHeight="1" x14ac:dyDescent="0.2">
      <c r="A2564" s="4" t="s">
        <v>2389</v>
      </c>
      <c r="B2564" s="4" t="str">
        <f>"00011869F4"</f>
        <v>00011869F4</v>
      </c>
      <c r="C2564" s="5">
        <v>38167</v>
      </c>
      <c r="D2564" s="5">
        <v>40204</v>
      </c>
    </row>
    <row r="2565" spans="1:4" s="1" customFormat="1" ht="12.75" customHeight="1" x14ac:dyDescent="0.2">
      <c r="A2565" s="2" t="s">
        <v>2390</v>
      </c>
      <c r="B2565" s="2" t="str">
        <f>"0000F8FF69"</f>
        <v>0000F8FF69</v>
      </c>
      <c r="C2565" s="3">
        <v>38034</v>
      </c>
      <c r="D2565" s="2"/>
    </row>
    <row r="2566" spans="1:4" s="1" customFormat="1" ht="12.75" customHeight="1" x14ac:dyDescent="0.2">
      <c r="A2566" s="4" t="s">
        <v>2391</v>
      </c>
      <c r="B2566" s="4" t="str">
        <f>"000688318F"</f>
        <v>000688318F</v>
      </c>
      <c r="C2566" s="5">
        <v>42759</v>
      </c>
      <c r="D2566" s="4"/>
    </row>
    <row r="2567" spans="1:4" s="1" customFormat="1" ht="12.75" customHeight="1" x14ac:dyDescent="0.2">
      <c r="A2567" s="2" t="s">
        <v>2392</v>
      </c>
      <c r="B2567" s="2" t="str">
        <f>"0000FBFB87"</f>
        <v>0000FBFB87</v>
      </c>
      <c r="C2567" s="3">
        <v>37803</v>
      </c>
      <c r="D2567" s="3">
        <v>39818</v>
      </c>
    </row>
    <row r="2568" spans="1:4" s="1" customFormat="1" ht="12.75" customHeight="1" x14ac:dyDescent="0.2">
      <c r="A2568" s="4" t="s">
        <v>2393</v>
      </c>
      <c r="B2568" s="4" t="str">
        <f>"000687E608"</f>
        <v>000687E608</v>
      </c>
      <c r="C2568" s="5">
        <v>40539</v>
      </c>
      <c r="D2568" s="5">
        <v>42416</v>
      </c>
    </row>
    <row r="2569" spans="1:4" s="1" customFormat="1" ht="12.75" customHeight="1" x14ac:dyDescent="0.2">
      <c r="A2569" s="2" t="s">
        <v>2394</v>
      </c>
      <c r="B2569" s="2" t="str">
        <f>"0000F8EF03"</f>
        <v>0000F8EF03</v>
      </c>
      <c r="C2569" s="3">
        <v>44285</v>
      </c>
      <c r="D2569" s="2"/>
    </row>
    <row r="2570" spans="1:4" s="1" customFormat="1" ht="12.75" customHeight="1" x14ac:dyDescent="0.2">
      <c r="A2570" s="4" t="s">
        <v>2395</v>
      </c>
      <c r="B2570" s="4" t="str">
        <f>"0000FBF985"</f>
        <v>0000FBF985</v>
      </c>
      <c r="C2570" s="5">
        <v>38244</v>
      </c>
      <c r="D2570" s="5">
        <v>38349</v>
      </c>
    </row>
    <row r="2571" spans="1:4" s="1" customFormat="1" ht="12.75" customHeight="1" x14ac:dyDescent="0.2">
      <c r="A2571" s="2" t="s">
        <v>2396</v>
      </c>
      <c r="B2571" s="2" t="str">
        <f>"0006881329"</f>
        <v>0006881329</v>
      </c>
      <c r="C2571" s="3">
        <v>43592</v>
      </c>
      <c r="D2571" s="2"/>
    </row>
    <row r="2572" spans="1:4" s="1" customFormat="1" ht="12.75" customHeight="1" x14ac:dyDescent="0.2">
      <c r="A2572" s="4" t="s">
        <v>2397</v>
      </c>
      <c r="B2572" s="4" t="str">
        <f>"0001185F18"</f>
        <v>0001185F18</v>
      </c>
      <c r="C2572" s="5">
        <v>37803</v>
      </c>
      <c r="D2572" s="4"/>
    </row>
    <row r="2573" spans="1:4" s="1" customFormat="1" ht="12.75" customHeight="1" x14ac:dyDescent="0.2">
      <c r="A2573" s="2" t="s">
        <v>2398</v>
      </c>
      <c r="B2573" s="2" t="str">
        <f>"0006881FB1"</f>
        <v>0006881FB1</v>
      </c>
      <c r="C2573" s="3">
        <v>41443</v>
      </c>
      <c r="D2573" s="3">
        <v>42549</v>
      </c>
    </row>
    <row r="2574" spans="1:4" s="1" customFormat="1" ht="12.75" customHeight="1" x14ac:dyDescent="0.2">
      <c r="A2574" s="4" t="s">
        <v>2399</v>
      </c>
      <c r="B2574" s="4" t="str">
        <f>"0000FBF1D1"</f>
        <v>0000FBF1D1</v>
      </c>
      <c r="C2574" s="5">
        <v>37803</v>
      </c>
      <c r="D2574" s="4"/>
    </row>
    <row r="2575" spans="1:4" s="1" customFormat="1" ht="12.75" customHeight="1" x14ac:dyDescent="0.2">
      <c r="A2575" s="2" t="s">
        <v>2400</v>
      </c>
      <c r="B2575" s="2" t="str">
        <f>"000687E820"</f>
        <v>000687E820</v>
      </c>
      <c r="C2575" s="3">
        <v>42549</v>
      </c>
      <c r="D2575" s="2"/>
    </row>
    <row r="2576" spans="1:4" s="1" customFormat="1" ht="12.75" customHeight="1" x14ac:dyDescent="0.2">
      <c r="A2576" s="4" t="s">
        <v>2401</v>
      </c>
      <c r="B2576" s="4" t="str">
        <f>"0000FBEBBA"</f>
        <v>0000FBEBBA</v>
      </c>
      <c r="C2576" s="5">
        <v>37803</v>
      </c>
      <c r="D2576" s="5">
        <v>38062</v>
      </c>
    </row>
    <row r="2577" spans="1:4" s="1" customFormat="1" ht="12.75" customHeight="1" x14ac:dyDescent="0.2">
      <c r="A2577" s="2" t="s">
        <v>2402</v>
      </c>
      <c r="B2577" s="2" t="str">
        <f>"0000B56F25"</f>
        <v>0000B56F25</v>
      </c>
      <c r="C2577" s="3">
        <v>41631</v>
      </c>
      <c r="D2577" s="3">
        <v>41765</v>
      </c>
    </row>
    <row r="2578" spans="1:4" s="1" customFormat="1" ht="12.75" customHeight="1" x14ac:dyDescent="0.2">
      <c r="A2578" s="4" t="s">
        <v>2403</v>
      </c>
      <c r="B2578" s="4" t="str">
        <f>"0000FBEAB8"</f>
        <v>0000FBEAB8</v>
      </c>
      <c r="C2578" s="5">
        <v>37803</v>
      </c>
      <c r="D2578" s="5">
        <v>41318</v>
      </c>
    </row>
    <row r="2579" spans="1:4" s="1" customFormat="1" ht="12.75" customHeight="1" x14ac:dyDescent="0.2">
      <c r="A2579" s="2" t="s">
        <v>2404</v>
      </c>
      <c r="B2579" s="2" t="str">
        <f>"0006882B54"</f>
        <v>0006882B54</v>
      </c>
      <c r="C2579" s="3">
        <v>41520</v>
      </c>
      <c r="D2579" s="2"/>
    </row>
    <row r="2580" spans="1:4" s="1" customFormat="1" ht="12.75" customHeight="1" x14ac:dyDescent="0.2">
      <c r="A2580" s="4" t="s">
        <v>2405</v>
      </c>
      <c r="B2580" s="4" t="str">
        <f>"0000FBEF8F"</f>
        <v>0000FBEF8F</v>
      </c>
      <c r="C2580" s="5">
        <v>37804</v>
      </c>
      <c r="D2580" s="5">
        <v>41513</v>
      </c>
    </row>
    <row r="2581" spans="1:4" s="1" customFormat="1" ht="12.75" customHeight="1" x14ac:dyDescent="0.2">
      <c r="A2581" s="2" t="s">
        <v>2406</v>
      </c>
      <c r="B2581" s="2" t="str">
        <f>"000687FB19"</f>
        <v>000687FB19</v>
      </c>
      <c r="C2581" s="3">
        <v>40749</v>
      </c>
      <c r="D2581" s="2"/>
    </row>
    <row r="2582" spans="1:4" s="1" customFormat="1" ht="12.75" customHeight="1" x14ac:dyDescent="0.2">
      <c r="A2582" s="4" t="s">
        <v>2407</v>
      </c>
      <c r="B2582" s="4" t="str">
        <f>"000687EA28"</f>
        <v>000687EA28</v>
      </c>
      <c r="C2582" s="5">
        <v>40252</v>
      </c>
      <c r="D2582" s="5">
        <v>41926</v>
      </c>
    </row>
    <row r="2583" spans="1:4" s="1" customFormat="1" ht="12.75" customHeight="1" x14ac:dyDescent="0.2">
      <c r="A2583" s="2" t="s">
        <v>2408</v>
      </c>
      <c r="B2583" s="2" t="str">
        <f>"0000FBEEF2"</f>
        <v>0000FBEEF2</v>
      </c>
      <c r="C2583" s="3">
        <v>37803</v>
      </c>
      <c r="D2583" s="2"/>
    </row>
    <row r="2584" spans="1:4" s="1" customFormat="1" ht="12.75" customHeight="1" x14ac:dyDescent="0.2">
      <c r="A2584" s="4" t="s">
        <v>2409</v>
      </c>
      <c r="B2584" s="4" t="str">
        <f>"0000FBED0A"</f>
        <v>0000FBED0A</v>
      </c>
      <c r="C2584" s="5">
        <v>37804</v>
      </c>
      <c r="D2584" s="4"/>
    </row>
    <row r="2585" spans="1:4" s="1" customFormat="1" ht="12.75" customHeight="1" x14ac:dyDescent="0.2">
      <c r="A2585" s="2" t="s">
        <v>2410</v>
      </c>
      <c r="B2585" s="2" t="str">
        <f>"000687FF8E"</f>
        <v>000687FF8E</v>
      </c>
      <c r="C2585" s="3">
        <v>42206</v>
      </c>
      <c r="D2585" s="2"/>
    </row>
    <row r="2586" spans="1:4" s="1" customFormat="1" ht="12.75" customHeight="1" x14ac:dyDescent="0.2">
      <c r="A2586" s="4" t="s">
        <v>2411</v>
      </c>
      <c r="B2586" s="4" t="str">
        <f>"00068724C9"</f>
        <v>00068724C9</v>
      </c>
      <c r="C2586" s="5">
        <v>40525</v>
      </c>
      <c r="D2586" s="5">
        <v>41709</v>
      </c>
    </row>
    <row r="2587" spans="1:4" s="1" customFormat="1" ht="12.75" customHeight="1" x14ac:dyDescent="0.2">
      <c r="A2587" s="2" t="s">
        <v>2412</v>
      </c>
      <c r="B2587" s="2" t="str">
        <f>"0000FBF64C"</f>
        <v>0000FBF64C</v>
      </c>
      <c r="C2587" s="3">
        <v>37803</v>
      </c>
      <c r="D2587" s="3">
        <v>42535</v>
      </c>
    </row>
    <row r="2588" spans="1:4" s="1" customFormat="1" ht="12.75" customHeight="1" x14ac:dyDescent="0.2">
      <c r="A2588" s="4" t="s">
        <v>2413</v>
      </c>
      <c r="B2588" s="4" t="str">
        <f>"0000FB67C6"</f>
        <v>0000FB67C6</v>
      </c>
      <c r="C2588" s="5">
        <v>37803</v>
      </c>
      <c r="D2588" s="5">
        <v>40889</v>
      </c>
    </row>
    <row r="2589" spans="1:4" s="1" customFormat="1" ht="12.75" customHeight="1" x14ac:dyDescent="0.2">
      <c r="A2589" s="2" t="s">
        <v>2414</v>
      </c>
      <c r="B2589" s="2" t="str">
        <f>"0000FBFE51"</f>
        <v>0000FBFE51</v>
      </c>
      <c r="C2589" s="3">
        <v>37803</v>
      </c>
      <c r="D2589" s="2"/>
    </row>
    <row r="2590" spans="1:4" s="1" customFormat="1" ht="12.75" customHeight="1" x14ac:dyDescent="0.2">
      <c r="A2590" s="4" t="s">
        <v>2415</v>
      </c>
      <c r="B2590" s="4" t="str">
        <f>"0000F8F0A3"</f>
        <v>0000F8F0A3</v>
      </c>
      <c r="C2590" s="5">
        <v>37803</v>
      </c>
      <c r="D2590" s="4"/>
    </row>
    <row r="2591" spans="1:4" s="1" customFormat="1" ht="12.75" customHeight="1" x14ac:dyDescent="0.2">
      <c r="A2591" s="2" t="s">
        <v>2416</v>
      </c>
      <c r="B2591" s="2" t="str">
        <f>"0000F8FEE9"</f>
        <v>0000F8FEE9</v>
      </c>
      <c r="C2591" s="3">
        <v>37803</v>
      </c>
      <c r="D2591" s="3">
        <v>38468</v>
      </c>
    </row>
    <row r="2592" spans="1:4" s="1" customFormat="1" ht="12.75" customHeight="1" x14ac:dyDescent="0.2">
      <c r="A2592" s="4" t="s">
        <v>2417</v>
      </c>
      <c r="B2592" s="4" t="str">
        <f>"000030771F"</f>
        <v>000030771F</v>
      </c>
      <c r="C2592" s="5">
        <v>40504</v>
      </c>
      <c r="D2592" s="5">
        <v>42430</v>
      </c>
    </row>
    <row r="2593" spans="1:4" s="1" customFormat="1" ht="12.75" customHeight="1" x14ac:dyDescent="0.2">
      <c r="A2593" s="2" t="s">
        <v>2418</v>
      </c>
      <c r="B2593" s="2" t="str">
        <f>"0000F8F24E"</f>
        <v>0000F8F24E</v>
      </c>
      <c r="C2593" s="3">
        <v>38027</v>
      </c>
      <c r="D2593" s="3">
        <v>40098</v>
      </c>
    </row>
    <row r="2594" spans="1:4" s="1" customFormat="1" ht="12.75" customHeight="1" x14ac:dyDescent="0.2">
      <c r="A2594" s="4" t="s">
        <v>2419</v>
      </c>
      <c r="B2594" s="4" t="str">
        <f>"0006882402"</f>
        <v>0006882402</v>
      </c>
      <c r="C2594" s="5">
        <v>43046</v>
      </c>
      <c r="D2594" s="5">
        <v>44488</v>
      </c>
    </row>
    <row r="2595" spans="1:4" s="1" customFormat="1" ht="12.75" customHeight="1" x14ac:dyDescent="0.2">
      <c r="A2595" s="2" t="s">
        <v>2420</v>
      </c>
      <c r="B2595" s="2" t="str">
        <f>"0001186AFE"</f>
        <v>0001186AFE</v>
      </c>
      <c r="C2595" s="3">
        <v>37803</v>
      </c>
      <c r="D2595" s="3">
        <v>40896</v>
      </c>
    </row>
    <row r="2596" spans="1:4" s="1" customFormat="1" ht="12.75" customHeight="1" x14ac:dyDescent="0.2">
      <c r="A2596" s="4" t="s">
        <v>2421</v>
      </c>
      <c r="B2596" s="4" t="str">
        <f>"000052F40C"</f>
        <v>000052F40C</v>
      </c>
      <c r="C2596" s="5">
        <v>44936</v>
      </c>
      <c r="D2596" s="4"/>
    </row>
    <row r="2597" spans="1:4" s="1" customFormat="1" ht="12.75" customHeight="1" x14ac:dyDescent="0.2">
      <c r="A2597" s="2" t="s">
        <v>2422</v>
      </c>
      <c r="B2597" s="2" t="str">
        <f>"000688360B"</f>
        <v>000688360B</v>
      </c>
      <c r="C2597" s="3">
        <v>41716</v>
      </c>
      <c r="D2597" s="3">
        <v>42472</v>
      </c>
    </row>
    <row r="2598" spans="1:4" s="1" customFormat="1" ht="12.75" customHeight="1" x14ac:dyDescent="0.2">
      <c r="A2598" s="4" t="s">
        <v>2423</v>
      </c>
      <c r="B2598" s="4" t="str">
        <f>"0000F8F894"</f>
        <v>0000F8F894</v>
      </c>
      <c r="C2598" s="5">
        <v>37803</v>
      </c>
      <c r="D2598" s="5">
        <v>38069</v>
      </c>
    </row>
    <row r="2599" spans="1:4" s="1" customFormat="1" ht="12.75" customHeight="1" x14ac:dyDescent="0.2">
      <c r="A2599" s="2" t="s">
        <v>2423</v>
      </c>
      <c r="B2599" s="2" t="str">
        <f>"00000E2FDF"</f>
        <v>00000E2FDF</v>
      </c>
      <c r="C2599" s="3">
        <v>39391</v>
      </c>
      <c r="D2599" s="2"/>
    </row>
    <row r="2600" spans="1:4" s="1" customFormat="1" ht="12.75" customHeight="1" x14ac:dyDescent="0.2">
      <c r="A2600" s="4" t="s">
        <v>2424</v>
      </c>
      <c r="B2600" s="4" t="str">
        <f>"0000F8EEA6"</f>
        <v>0000F8EEA6</v>
      </c>
      <c r="C2600" s="5">
        <v>37803</v>
      </c>
      <c r="D2600" s="4"/>
    </row>
    <row r="2601" spans="1:4" s="1" customFormat="1" ht="12.75" customHeight="1" x14ac:dyDescent="0.2">
      <c r="A2601" s="2" t="s">
        <v>2425</v>
      </c>
      <c r="B2601" s="2" t="str">
        <f>"0000FBFDE1"</f>
        <v>0000FBFDE1</v>
      </c>
      <c r="C2601" s="3">
        <v>37803</v>
      </c>
      <c r="D2601" s="2"/>
    </row>
    <row r="2602" spans="1:4" s="1" customFormat="1" ht="12.75" customHeight="1" x14ac:dyDescent="0.2">
      <c r="A2602" s="4" t="s">
        <v>2426</v>
      </c>
      <c r="B2602" s="4" t="str">
        <f>"0000F8F6C6"</f>
        <v>0000F8F6C6</v>
      </c>
      <c r="C2602" s="5">
        <v>37803</v>
      </c>
      <c r="D2602" s="5">
        <v>41814</v>
      </c>
    </row>
    <row r="2603" spans="1:4" s="1" customFormat="1" ht="12.75" customHeight="1" x14ac:dyDescent="0.2">
      <c r="A2603" s="2" t="s">
        <v>2427</v>
      </c>
      <c r="B2603" s="2" t="str">
        <f>"0000F8FE34"</f>
        <v>0000F8FE34</v>
      </c>
      <c r="C2603" s="3">
        <v>37803</v>
      </c>
      <c r="D2603" s="2"/>
    </row>
    <row r="2604" spans="1:4" s="1" customFormat="1" ht="12.75" customHeight="1" x14ac:dyDescent="0.2">
      <c r="A2604" s="4" t="s">
        <v>2428</v>
      </c>
      <c r="B2604" s="4" t="str">
        <f>"0000F8F426"</f>
        <v>0000F8F426</v>
      </c>
      <c r="C2604" s="5">
        <v>37803</v>
      </c>
      <c r="D2604" s="5">
        <v>39433</v>
      </c>
    </row>
    <row r="2605" spans="1:4" s="1" customFormat="1" ht="12.75" customHeight="1" x14ac:dyDescent="0.2">
      <c r="A2605" s="2" t="s">
        <v>2429</v>
      </c>
      <c r="B2605" s="2" t="str">
        <f>"0000F8F369"</f>
        <v>0000F8F369</v>
      </c>
      <c r="C2605" s="3">
        <v>38265</v>
      </c>
      <c r="D2605" s="3">
        <v>38740</v>
      </c>
    </row>
    <row r="2606" spans="1:4" s="1" customFormat="1" ht="12.75" customHeight="1" x14ac:dyDescent="0.2">
      <c r="A2606" s="4" t="s">
        <v>2430</v>
      </c>
      <c r="B2606" s="4" t="str">
        <f>"0000FBF965"</f>
        <v>0000FBF965</v>
      </c>
      <c r="C2606" s="5">
        <v>38188</v>
      </c>
      <c r="D2606" s="5">
        <v>39552</v>
      </c>
    </row>
    <row r="2607" spans="1:4" s="1" customFormat="1" ht="12.75" customHeight="1" x14ac:dyDescent="0.2">
      <c r="A2607" s="2" t="s">
        <v>2431</v>
      </c>
      <c r="B2607" s="2" t="str">
        <f>"0000FBED5B"</f>
        <v>0000FBED5B</v>
      </c>
      <c r="C2607" s="3">
        <v>37803</v>
      </c>
      <c r="D2607" s="3">
        <v>37999</v>
      </c>
    </row>
    <row r="2608" spans="1:4" s="1" customFormat="1" ht="12.75" customHeight="1" x14ac:dyDescent="0.2">
      <c r="A2608" s="4" t="s">
        <v>2432</v>
      </c>
      <c r="B2608" s="4" t="str">
        <f>"0000F8F46C"</f>
        <v>0000F8F46C</v>
      </c>
      <c r="C2608" s="5">
        <v>37894</v>
      </c>
      <c r="D2608" s="5">
        <v>38020</v>
      </c>
    </row>
    <row r="2609" spans="1:4" s="1" customFormat="1" ht="12.75" customHeight="1" x14ac:dyDescent="0.2">
      <c r="A2609" s="2" t="s">
        <v>2433</v>
      </c>
      <c r="B2609" s="2" t="str">
        <f>"0000FBED55"</f>
        <v>0000FBED55</v>
      </c>
      <c r="C2609" s="3">
        <v>38118</v>
      </c>
      <c r="D2609" s="3">
        <v>38132</v>
      </c>
    </row>
    <row r="2610" spans="1:4" s="1" customFormat="1" ht="12.75" customHeight="1" x14ac:dyDescent="0.2">
      <c r="A2610" s="4" t="s">
        <v>2434</v>
      </c>
      <c r="B2610" s="4" t="str">
        <f>"0000540FAC"</f>
        <v>0000540FAC</v>
      </c>
      <c r="C2610" s="5">
        <v>40344</v>
      </c>
      <c r="D2610" s="5">
        <v>44460</v>
      </c>
    </row>
    <row r="2611" spans="1:4" s="1" customFormat="1" ht="12.75" customHeight="1" x14ac:dyDescent="0.2">
      <c r="A2611" s="2" t="s">
        <v>2434</v>
      </c>
      <c r="B2611" s="2" t="str">
        <f>"0000FBEBDC"</f>
        <v>0000FBEBDC</v>
      </c>
      <c r="C2611" s="3">
        <v>38880</v>
      </c>
      <c r="D2611" s="3">
        <v>40343</v>
      </c>
    </row>
    <row r="2612" spans="1:4" s="1" customFormat="1" ht="12.75" customHeight="1" x14ac:dyDescent="0.2">
      <c r="A2612" s="4" t="s">
        <v>2435</v>
      </c>
      <c r="B2612" s="4" t="str">
        <f>"000812A936"</f>
        <v>000812A936</v>
      </c>
      <c r="C2612" s="5">
        <v>44817</v>
      </c>
      <c r="D2612" s="5">
        <v>44901</v>
      </c>
    </row>
    <row r="2613" spans="1:4" s="1" customFormat="1" ht="12.75" customHeight="1" x14ac:dyDescent="0.2">
      <c r="A2613" s="2" t="s">
        <v>2436</v>
      </c>
      <c r="B2613" s="2" t="str">
        <f>"00003B002F"</f>
        <v>00003B002F</v>
      </c>
      <c r="C2613" s="3">
        <v>39461</v>
      </c>
      <c r="D2613" s="3">
        <v>39601</v>
      </c>
    </row>
    <row r="2614" spans="1:4" s="1" customFormat="1" ht="12.75" customHeight="1" x14ac:dyDescent="0.2">
      <c r="A2614" s="4" t="s">
        <v>2437</v>
      </c>
      <c r="B2614" s="4" t="str">
        <f>"0000F8F326"</f>
        <v>0000F8F326</v>
      </c>
      <c r="C2614" s="5">
        <v>37803</v>
      </c>
      <c r="D2614" s="5">
        <v>40497</v>
      </c>
    </row>
    <row r="2615" spans="1:4" s="1" customFormat="1" ht="12.75" customHeight="1" x14ac:dyDescent="0.2">
      <c r="A2615" s="2" t="s">
        <v>2438</v>
      </c>
      <c r="B2615" s="2" t="str">
        <f>"0000FBEF90"</f>
        <v>0000FBEF90</v>
      </c>
      <c r="C2615" s="3">
        <v>42017</v>
      </c>
      <c r="D2615" s="3">
        <v>44523</v>
      </c>
    </row>
    <row r="2616" spans="1:4" s="1" customFormat="1" ht="12.75" customHeight="1" x14ac:dyDescent="0.2">
      <c r="A2616" s="4" t="s">
        <v>2439</v>
      </c>
      <c r="B2616" s="4" t="str">
        <f>"0000F8F50A"</f>
        <v>0000F8F50A</v>
      </c>
      <c r="C2616" s="5">
        <v>37803</v>
      </c>
      <c r="D2616" s="5">
        <v>38398</v>
      </c>
    </row>
    <row r="2617" spans="1:4" s="1" customFormat="1" ht="12.75" customHeight="1" x14ac:dyDescent="0.2">
      <c r="A2617" s="2" t="s">
        <v>2440</v>
      </c>
      <c r="B2617" s="2" t="str">
        <f>"0000FBFB13"</f>
        <v>0000FBFB13</v>
      </c>
      <c r="C2617" s="3">
        <v>37803</v>
      </c>
      <c r="D2617" s="3">
        <v>40476</v>
      </c>
    </row>
    <row r="2618" spans="1:4" s="1" customFormat="1" ht="12.75" customHeight="1" x14ac:dyDescent="0.2">
      <c r="A2618" s="4" t="s">
        <v>2441</v>
      </c>
      <c r="B2618" s="4" t="str">
        <f>"000688026F"</f>
        <v>000688026F</v>
      </c>
      <c r="C2618" s="5">
        <v>41429</v>
      </c>
      <c r="D2618" s="5">
        <v>42605</v>
      </c>
    </row>
    <row r="2619" spans="1:4" s="1" customFormat="1" ht="12.75" customHeight="1" x14ac:dyDescent="0.2">
      <c r="A2619" s="2" t="s">
        <v>2442</v>
      </c>
      <c r="B2619" s="2" t="str">
        <f>"0000F8FBA3"</f>
        <v>0000F8FBA3</v>
      </c>
      <c r="C2619" s="3">
        <v>37803</v>
      </c>
      <c r="D2619" s="3">
        <v>42766</v>
      </c>
    </row>
    <row r="2620" spans="1:4" s="1" customFormat="1" ht="12.75" customHeight="1" x14ac:dyDescent="0.2">
      <c r="A2620" s="4" t="s">
        <v>2443</v>
      </c>
      <c r="B2620" s="4" t="str">
        <f>"0000F8FE28"</f>
        <v>0000F8FE28</v>
      </c>
      <c r="C2620" s="5">
        <v>37803</v>
      </c>
      <c r="D2620" s="5">
        <v>40742</v>
      </c>
    </row>
    <row r="2621" spans="1:4" s="1" customFormat="1" ht="12.75" customHeight="1" x14ac:dyDescent="0.2">
      <c r="A2621" s="2" t="s">
        <v>2444</v>
      </c>
      <c r="B2621" s="2" t="str">
        <f>"0000330AE3"</f>
        <v>0000330AE3</v>
      </c>
      <c r="C2621" s="3">
        <v>40742</v>
      </c>
      <c r="D2621" s="3">
        <v>43410</v>
      </c>
    </row>
    <row r="2622" spans="1:4" s="1" customFormat="1" ht="12.75" customHeight="1" x14ac:dyDescent="0.2">
      <c r="A2622" s="4" t="s">
        <v>2445</v>
      </c>
      <c r="B2622" s="4" t="str">
        <f>"00068830E8"</f>
        <v>00068830E8</v>
      </c>
      <c r="C2622" s="5">
        <v>43074</v>
      </c>
      <c r="D2622" s="5">
        <v>44488</v>
      </c>
    </row>
    <row r="2623" spans="1:4" s="1" customFormat="1" ht="12.75" customHeight="1" x14ac:dyDescent="0.2">
      <c r="A2623" s="2" t="s">
        <v>2446</v>
      </c>
      <c r="B2623" s="2" t="str">
        <f>"0000FBF9FE"</f>
        <v>0000FBF9FE</v>
      </c>
      <c r="C2623" s="3">
        <v>37803</v>
      </c>
      <c r="D2623" s="2"/>
    </row>
    <row r="2624" spans="1:4" s="1" customFormat="1" ht="12.75" customHeight="1" x14ac:dyDescent="0.2">
      <c r="A2624" s="4" t="s">
        <v>2447</v>
      </c>
      <c r="B2624" s="4" t="str">
        <f>"0000F8F86E"</f>
        <v>0000F8F86E</v>
      </c>
      <c r="C2624" s="5">
        <v>40042</v>
      </c>
      <c r="D2624" s="4"/>
    </row>
    <row r="2625" spans="1:4" s="1" customFormat="1" ht="12.75" customHeight="1" x14ac:dyDescent="0.2">
      <c r="A2625" s="2" t="s">
        <v>2448</v>
      </c>
      <c r="B2625" s="2" t="str">
        <f>"0000FBF25B"</f>
        <v>0000FBF25B</v>
      </c>
      <c r="C2625" s="3">
        <v>37803</v>
      </c>
      <c r="D2625" s="2"/>
    </row>
    <row r="2626" spans="1:4" s="1" customFormat="1" ht="12.75" customHeight="1" x14ac:dyDescent="0.2">
      <c r="A2626" s="4" t="s">
        <v>2449</v>
      </c>
      <c r="B2626" s="4" t="str">
        <f>"0000FBED5B"</f>
        <v>0000FBED5B</v>
      </c>
      <c r="C2626" s="5">
        <v>38013</v>
      </c>
      <c r="D2626" s="5">
        <v>38321</v>
      </c>
    </row>
    <row r="2627" spans="1:4" s="1" customFormat="1" ht="12.75" customHeight="1" x14ac:dyDescent="0.2">
      <c r="A2627" s="2" t="s">
        <v>2450</v>
      </c>
      <c r="B2627" s="2" t="str">
        <f>"0000F8F979"</f>
        <v>0000F8F979</v>
      </c>
      <c r="C2627" s="3">
        <v>37803</v>
      </c>
      <c r="D2627" s="3">
        <v>38027</v>
      </c>
    </row>
    <row r="2628" spans="1:4" s="1" customFormat="1" ht="12.75" customHeight="1" x14ac:dyDescent="0.2">
      <c r="A2628" s="4" t="s">
        <v>2451</v>
      </c>
      <c r="B2628" s="4" t="str">
        <f>"000687F2C6"</f>
        <v>000687F2C6</v>
      </c>
      <c r="C2628" s="5">
        <v>40490</v>
      </c>
      <c r="D2628" s="5">
        <v>40574</v>
      </c>
    </row>
    <row r="2629" spans="1:4" s="1" customFormat="1" ht="12.75" customHeight="1" x14ac:dyDescent="0.2">
      <c r="A2629" s="2" t="s">
        <v>2452</v>
      </c>
      <c r="B2629" s="2" t="str">
        <f>"0000F8F325"</f>
        <v>0000F8F325</v>
      </c>
      <c r="C2629" s="3">
        <v>37803</v>
      </c>
      <c r="D2629" s="3">
        <v>44236</v>
      </c>
    </row>
    <row r="2630" spans="1:4" s="1" customFormat="1" ht="12.75" customHeight="1" x14ac:dyDescent="0.2">
      <c r="A2630" s="4" t="s">
        <v>2453</v>
      </c>
      <c r="B2630" s="4" t="str">
        <f>"0000FBF48E"</f>
        <v>0000FBF48E</v>
      </c>
      <c r="C2630" s="5">
        <v>44236</v>
      </c>
      <c r="D2630" s="4"/>
    </row>
    <row r="2631" spans="1:4" s="1" customFormat="1" ht="12.75" customHeight="1" x14ac:dyDescent="0.2">
      <c r="A2631" s="2" t="s">
        <v>2454</v>
      </c>
      <c r="B2631" s="2" t="str">
        <f>"0000FBEB0D"</f>
        <v>0000FBEB0D</v>
      </c>
      <c r="C2631" s="3">
        <v>37803</v>
      </c>
      <c r="D2631" s="3">
        <v>39538</v>
      </c>
    </row>
    <row r="2632" spans="1:4" s="1" customFormat="1" ht="12.75" customHeight="1" x14ac:dyDescent="0.2">
      <c r="A2632" s="4" t="s">
        <v>2455</v>
      </c>
      <c r="B2632" s="4" t="str">
        <f>"0000F8F405"</f>
        <v>0000F8F405</v>
      </c>
      <c r="C2632" s="5">
        <v>37803</v>
      </c>
      <c r="D2632" s="4"/>
    </row>
    <row r="2633" spans="1:4" s="1" customFormat="1" ht="12.75" customHeight="1" x14ac:dyDescent="0.2">
      <c r="A2633" s="2" t="s">
        <v>2456</v>
      </c>
      <c r="B2633" s="2" t="str">
        <f>"0000F8EB83"</f>
        <v>0000F8EB83</v>
      </c>
      <c r="C2633" s="3">
        <v>37803</v>
      </c>
      <c r="D2633" s="3">
        <v>43669</v>
      </c>
    </row>
    <row r="2634" spans="1:4" s="1" customFormat="1" ht="12.75" customHeight="1" x14ac:dyDescent="0.2">
      <c r="A2634" s="4" t="s">
        <v>2457</v>
      </c>
      <c r="B2634" s="4" t="str">
        <f>"000687E4D1"</f>
        <v>000687E4D1</v>
      </c>
      <c r="C2634" s="5">
        <v>44180</v>
      </c>
      <c r="D2634" s="4"/>
    </row>
    <row r="2635" spans="1:4" s="1" customFormat="1" ht="12.75" customHeight="1" x14ac:dyDescent="0.2">
      <c r="A2635" s="2" t="s">
        <v>2458</v>
      </c>
      <c r="B2635" s="2" t="str">
        <f>"0000F8F91A"</f>
        <v>0000F8F91A</v>
      </c>
      <c r="C2635" s="3">
        <v>37803</v>
      </c>
      <c r="D2635" s="3">
        <v>41814</v>
      </c>
    </row>
    <row r="2636" spans="1:4" s="1" customFormat="1" ht="12.75" customHeight="1" x14ac:dyDescent="0.2">
      <c r="A2636" s="4" t="s">
        <v>2459</v>
      </c>
      <c r="B2636" s="4" t="str">
        <f>"0000F8FEE4"</f>
        <v>0000F8FEE4</v>
      </c>
      <c r="C2636" s="5">
        <v>37803</v>
      </c>
      <c r="D2636" s="5">
        <v>41534</v>
      </c>
    </row>
    <row r="2637" spans="1:4" s="1" customFormat="1" ht="12.75" customHeight="1" x14ac:dyDescent="0.2">
      <c r="A2637" s="2" t="s">
        <v>2460</v>
      </c>
      <c r="B2637" s="2" t="str">
        <f>"000052E35A"</f>
        <v>000052E35A</v>
      </c>
      <c r="C2637" s="3">
        <v>39468</v>
      </c>
      <c r="D2637" s="3">
        <v>43263</v>
      </c>
    </row>
    <row r="2638" spans="1:4" s="1" customFormat="1" ht="12.75" customHeight="1" x14ac:dyDescent="0.2">
      <c r="A2638" s="4" t="s">
        <v>2461</v>
      </c>
      <c r="B2638" s="4" t="str">
        <f>"00068800E9"</f>
        <v>00068800E9</v>
      </c>
      <c r="C2638" s="5">
        <v>41380</v>
      </c>
      <c r="D2638" s="4"/>
    </row>
    <row r="2639" spans="1:4" s="1" customFormat="1" ht="12.75" customHeight="1" x14ac:dyDescent="0.2">
      <c r="A2639" s="2" t="s">
        <v>2462</v>
      </c>
      <c r="B2639" s="2" t="str">
        <f>"0000FBEBC3"</f>
        <v>0000FBEBC3</v>
      </c>
      <c r="C2639" s="3">
        <v>37803</v>
      </c>
      <c r="D2639" s="2"/>
    </row>
    <row r="2640" spans="1:4" s="1" customFormat="1" ht="12.75" customHeight="1" x14ac:dyDescent="0.2">
      <c r="A2640" s="4" t="s">
        <v>2463</v>
      </c>
      <c r="B2640" s="4" t="str">
        <f>"00069368C8"</f>
        <v>00069368C8</v>
      </c>
      <c r="C2640" s="5">
        <v>43222</v>
      </c>
      <c r="D2640" s="5">
        <v>44867</v>
      </c>
    </row>
    <row r="2641" spans="1:4" s="1" customFormat="1" ht="12.75" customHeight="1" x14ac:dyDescent="0.2">
      <c r="A2641" s="2" t="s">
        <v>2464</v>
      </c>
      <c r="B2641" s="2" t="str">
        <f>"000688151F"</f>
        <v>000688151F</v>
      </c>
      <c r="C2641" s="3">
        <v>44999</v>
      </c>
      <c r="D2641" s="2"/>
    </row>
    <row r="2642" spans="1:4" s="1" customFormat="1" ht="12.75" customHeight="1" x14ac:dyDescent="0.2">
      <c r="A2642" s="4" t="s">
        <v>2465</v>
      </c>
      <c r="B2642" s="4" t="str">
        <f>"0000F8FA1D"</f>
        <v>0000F8FA1D</v>
      </c>
      <c r="C2642" s="5">
        <v>38076</v>
      </c>
      <c r="D2642" s="5">
        <v>38188</v>
      </c>
    </row>
    <row r="2643" spans="1:4" s="1" customFormat="1" ht="12.75" customHeight="1" x14ac:dyDescent="0.2">
      <c r="A2643" s="2" t="s">
        <v>2466</v>
      </c>
      <c r="B2643" s="2" t="str">
        <f>"0000FBE7F0"</f>
        <v>0000FBE7F0</v>
      </c>
      <c r="C2643" s="3">
        <v>37803</v>
      </c>
      <c r="D2643" s="3">
        <v>43739</v>
      </c>
    </row>
    <row r="2644" spans="1:4" s="1" customFormat="1" ht="12.75" customHeight="1" x14ac:dyDescent="0.2">
      <c r="A2644" s="4" t="s">
        <v>2467</v>
      </c>
      <c r="B2644" s="4" t="str">
        <f>"0000FBF1AF"</f>
        <v>0000FBF1AF</v>
      </c>
      <c r="C2644" s="5">
        <v>38216</v>
      </c>
      <c r="D2644" s="5">
        <v>38237</v>
      </c>
    </row>
    <row r="2645" spans="1:4" s="1" customFormat="1" ht="12.75" customHeight="1" x14ac:dyDescent="0.2">
      <c r="A2645" s="2" t="s">
        <v>2468</v>
      </c>
      <c r="B2645" s="2" t="str">
        <f>"0000FBEBFB"</f>
        <v>0000FBEBFB</v>
      </c>
      <c r="C2645" s="3">
        <v>38013</v>
      </c>
      <c r="D2645" s="3">
        <v>38083</v>
      </c>
    </row>
    <row r="2646" spans="1:4" s="1" customFormat="1" ht="12.75" customHeight="1" x14ac:dyDescent="0.2">
      <c r="A2646" s="4" t="s">
        <v>2469</v>
      </c>
      <c r="B2646" s="4" t="str">
        <f>"0000FBF015"</f>
        <v>0000FBF015</v>
      </c>
      <c r="C2646" s="5">
        <v>43186</v>
      </c>
      <c r="D2646" s="5">
        <v>43893</v>
      </c>
    </row>
    <row r="2647" spans="1:4" s="1" customFormat="1" ht="12.75" customHeight="1" x14ac:dyDescent="0.2">
      <c r="A2647" s="2" t="s">
        <v>2470</v>
      </c>
      <c r="B2647" s="2" t="str">
        <f>"0000FBFDFD"</f>
        <v>0000FBFDFD</v>
      </c>
      <c r="C2647" s="3">
        <v>37803</v>
      </c>
      <c r="D2647" s="3">
        <v>40084</v>
      </c>
    </row>
    <row r="2648" spans="1:4" s="1" customFormat="1" ht="12.75" customHeight="1" x14ac:dyDescent="0.2">
      <c r="A2648" s="4" t="s">
        <v>2471</v>
      </c>
      <c r="B2648" s="4" t="str">
        <f>"0000F8F375"</f>
        <v>0000F8F375</v>
      </c>
      <c r="C2648" s="5">
        <v>37803</v>
      </c>
      <c r="D2648" s="5">
        <v>38091</v>
      </c>
    </row>
    <row r="2649" spans="1:4" s="1" customFormat="1" ht="12.75" customHeight="1" x14ac:dyDescent="0.2">
      <c r="A2649" s="2" t="s">
        <v>2472</v>
      </c>
      <c r="B2649" s="2" t="str">
        <f>"00068814A5"</f>
        <v>00068814A5</v>
      </c>
      <c r="C2649" s="3">
        <v>39384</v>
      </c>
      <c r="D2649" s="3">
        <v>41023</v>
      </c>
    </row>
    <row r="2650" spans="1:4" s="1" customFormat="1" ht="12.75" customHeight="1" x14ac:dyDescent="0.2">
      <c r="A2650" s="4" t="s">
        <v>2473</v>
      </c>
      <c r="B2650" s="4" t="str">
        <f>"0000F8F141"</f>
        <v>0000F8F141</v>
      </c>
      <c r="C2650" s="5">
        <v>37803</v>
      </c>
      <c r="D2650" s="5">
        <v>38482</v>
      </c>
    </row>
    <row r="2651" spans="1:4" s="1" customFormat="1" ht="12.75" customHeight="1" x14ac:dyDescent="0.2">
      <c r="A2651" s="2" t="s">
        <v>2472</v>
      </c>
      <c r="B2651" s="2" t="str">
        <f>"0001186DC4"</f>
        <v>0001186DC4</v>
      </c>
      <c r="C2651" s="3">
        <v>38630</v>
      </c>
      <c r="D2651" s="3">
        <v>38915</v>
      </c>
    </row>
    <row r="2652" spans="1:4" s="1" customFormat="1" ht="12.75" customHeight="1" x14ac:dyDescent="0.2">
      <c r="A2652" s="4" t="s">
        <v>2474</v>
      </c>
      <c r="B2652" s="4" t="str">
        <f>"0000FD56A8"</f>
        <v>0000FD56A8</v>
      </c>
      <c r="C2652" s="5">
        <v>38265</v>
      </c>
      <c r="D2652" s="4"/>
    </row>
    <row r="2653" spans="1:4" s="1" customFormat="1" ht="12.75" customHeight="1" x14ac:dyDescent="0.2">
      <c r="A2653" s="2" t="s">
        <v>2475</v>
      </c>
      <c r="B2653" s="2" t="str">
        <f>"0000F8EE12"</f>
        <v>0000F8EE12</v>
      </c>
      <c r="C2653" s="3">
        <v>37803</v>
      </c>
      <c r="D2653" s="2"/>
    </row>
    <row r="2654" spans="1:4" s="1" customFormat="1" ht="12.75" customHeight="1" x14ac:dyDescent="0.2">
      <c r="A2654" s="4" t="s">
        <v>2476</v>
      </c>
      <c r="B2654" s="4" t="str">
        <f>"0000F8F355"</f>
        <v>0000F8F355</v>
      </c>
      <c r="C2654" s="5">
        <v>37803</v>
      </c>
      <c r="D2654" s="4"/>
    </row>
    <row r="2655" spans="1:4" s="1" customFormat="1" ht="12.75" customHeight="1" x14ac:dyDescent="0.2">
      <c r="A2655" s="2" t="s">
        <v>2477</v>
      </c>
      <c r="B2655" s="2" t="str">
        <f>"0000F8F801"</f>
        <v>0000F8F801</v>
      </c>
      <c r="C2655" s="3">
        <v>38839</v>
      </c>
      <c r="D2655" s="2"/>
    </row>
    <row r="2656" spans="1:4" s="1" customFormat="1" ht="12.75" customHeight="1" x14ac:dyDescent="0.2">
      <c r="A2656" s="4" t="s">
        <v>2478</v>
      </c>
      <c r="B2656" s="4" t="str">
        <f>"0000FB64A3"</f>
        <v>0000FB64A3</v>
      </c>
      <c r="C2656" s="5">
        <v>37803</v>
      </c>
      <c r="D2656" s="5">
        <v>40574</v>
      </c>
    </row>
    <row r="2657" spans="1:4" s="1" customFormat="1" ht="12.75" customHeight="1" x14ac:dyDescent="0.2">
      <c r="A2657" s="2" t="s">
        <v>2479</v>
      </c>
      <c r="B2657" s="2" t="str">
        <f>"0000F8F424"</f>
        <v>0000F8F424</v>
      </c>
      <c r="C2657" s="3">
        <v>39923</v>
      </c>
      <c r="D2657" s="3">
        <v>43858</v>
      </c>
    </row>
    <row r="2658" spans="1:4" s="1" customFormat="1" ht="12.75" customHeight="1" x14ac:dyDescent="0.2">
      <c r="A2658" s="4" t="s">
        <v>2480</v>
      </c>
      <c r="B2658" s="4" t="str">
        <f>"0006883187"</f>
        <v>0006883187</v>
      </c>
      <c r="C2658" s="5">
        <v>42024</v>
      </c>
      <c r="D2658" s="4"/>
    </row>
    <row r="2659" spans="1:4" s="1" customFormat="1" ht="12.75" customHeight="1" x14ac:dyDescent="0.2">
      <c r="A2659" s="2" t="s">
        <v>2481</v>
      </c>
      <c r="B2659" s="2" t="str">
        <f>"0000F8FCF2"</f>
        <v>0000F8FCF2</v>
      </c>
      <c r="C2659" s="3">
        <v>37803</v>
      </c>
      <c r="D2659" s="2"/>
    </row>
    <row r="2660" spans="1:4" s="1" customFormat="1" ht="12.75" customHeight="1" x14ac:dyDescent="0.2">
      <c r="A2660" s="4" t="s">
        <v>2482</v>
      </c>
      <c r="B2660" s="4" t="str">
        <f>"000094E382"</f>
        <v>000094E382</v>
      </c>
      <c r="C2660" s="5">
        <v>42151</v>
      </c>
      <c r="D2660" s="5">
        <v>44873</v>
      </c>
    </row>
    <row r="2661" spans="1:4" s="1" customFormat="1" ht="12.75" customHeight="1" x14ac:dyDescent="0.2">
      <c r="A2661" s="2" t="s">
        <v>2483</v>
      </c>
      <c r="B2661" s="2" t="str">
        <f>"0000FBF779"</f>
        <v>0000FBF779</v>
      </c>
      <c r="C2661" s="3">
        <v>37803</v>
      </c>
      <c r="D2661" s="2"/>
    </row>
    <row r="2662" spans="1:4" s="1" customFormat="1" ht="12.75" customHeight="1" x14ac:dyDescent="0.2">
      <c r="A2662" s="4" t="s">
        <v>2484</v>
      </c>
      <c r="B2662" s="4" t="str">
        <f>"0000FB5F7A"</f>
        <v>0000FB5F7A</v>
      </c>
      <c r="C2662" s="5">
        <v>37803</v>
      </c>
      <c r="D2662" s="4"/>
    </row>
    <row r="2663" spans="1:4" s="1" customFormat="1" ht="12.75" customHeight="1" x14ac:dyDescent="0.2">
      <c r="A2663" s="2" t="s">
        <v>2485</v>
      </c>
      <c r="B2663" s="2" t="str">
        <f>"0000F8ED25"</f>
        <v>0000F8ED25</v>
      </c>
      <c r="C2663" s="3">
        <v>37803</v>
      </c>
      <c r="D2663" s="2"/>
    </row>
    <row r="2664" spans="1:4" s="1" customFormat="1" ht="12.75" customHeight="1" x14ac:dyDescent="0.2">
      <c r="A2664" s="4" t="s">
        <v>2486</v>
      </c>
      <c r="B2664" s="4" t="str">
        <f>"0006882BE6"</f>
        <v>0006882BE6</v>
      </c>
      <c r="C2664" s="5">
        <v>44964</v>
      </c>
      <c r="D2664" s="5">
        <v>44971</v>
      </c>
    </row>
    <row r="2665" spans="1:4" s="1" customFormat="1" ht="12.75" customHeight="1" x14ac:dyDescent="0.2">
      <c r="A2665" s="2" t="s">
        <v>2487</v>
      </c>
      <c r="B2665" s="2" t="str">
        <f>"0000FBED07"</f>
        <v>0000FBED07</v>
      </c>
      <c r="C2665" s="3">
        <v>40182</v>
      </c>
      <c r="D2665" s="3">
        <v>40274</v>
      </c>
    </row>
    <row r="2666" spans="1:4" s="1" customFormat="1" ht="12.75" customHeight="1" x14ac:dyDescent="0.2">
      <c r="A2666" s="4" t="s">
        <v>2487</v>
      </c>
      <c r="B2666" s="4" t="str">
        <f>"0000F8F3A1"</f>
        <v>0000F8F3A1</v>
      </c>
      <c r="C2666" s="5">
        <v>37803</v>
      </c>
      <c r="D2666" s="5">
        <v>38894</v>
      </c>
    </row>
    <row r="2667" spans="1:4" s="1" customFormat="1" ht="12.75" customHeight="1" x14ac:dyDescent="0.2">
      <c r="A2667" s="2" t="s">
        <v>2488</v>
      </c>
      <c r="B2667" s="2" t="str">
        <f>"0000FB6EBD"</f>
        <v>0000FB6EBD</v>
      </c>
      <c r="C2667" s="3">
        <v>37803</v>
      </c>
      <c r="D2667" s="3">
        <v>38719</v>
      </c>
    </row>
    <row r="2668" spans="1:4" s="1" customFormat="1" ht="12.75" customHeight="1" x14ac:dyDescent="0.2">
      <c r="A2668" s="4" t="s">
        <v>2489</v>
      </c>
      <c r="B2668" s="4" t="str">
        <f>"0000FBF84D"</f>
        <v>0000FBF84D</v>
      </c>
      <c r="C2668" s="5">
        <v>42500</v>
      </c>
      <c r="D2668" s="5">
        <v>43207</v>
      </c>
    </row>
    <row r="2669" spans="1:4" s="1" customFormat="1" ht="12.75" customHeight="1" x14ac:dyDescent="0.2">
      <c r="A2669" s="2" t="s">
        <v>2490</v>
      </c>
      <c r="B2669" s="2" t="str">
        <f>"0000F8EC19"</f>
        <v>0000F8EC19</v>
      </c>
      <c r="C2669" s="3">
        <v>37803</v>
      </c>
      <c r="D2669" s="3">
        <v>40350</v>
      </c>
    </row>
    <row r="2670" spans="1:4" s="1" customFormat="1" ht="12.75" customHeight="1" x14ac:dyDescent="0.2">
      <c r="A2670" s="4" t="s">
        <v>2491</v>
      </c>
      <c r="B2670" s="4" t="str">
        <f>"0000F8FAB9"</f>
        <v>0000F8FAB9</v>
      </c>
      <c r="C2670" s="5">
        <v>37803</v>
      </c>
      <c r="D2670" s="4"/>
    </row>
    <row r="2671" spans="1:4" s="1" customFormat="1" ht="12.75" customHeight="1" x14ac:dyDescent="0.2">
      <c r="A2671" s="2" t="s">
        <v>2492</v>
      </c>
      <c r="B2671" s="2" t="str">
        <f>"000687F3D0"</f>
        <v>000687F3D0</v>
      </c>
      <c r="C2671" s="3">
        <v>40749</v>
      </c>
      <c r="D2671" s="3">
        <v>42787</v>
      </c>
    </row>
    <row r="2672" spans="1:4" s="1" customFormat="1" ht="12.75" customHeight="1" x14ac:dyDescent="0.2">
      <c r="A2672" s="4" t="s">
        <v>2493</v>
      </c>
      <c r="B2672" s="4" t="str">
        <f>"000093B85E"</f>
        <v>000093B85E</v>
      </c>
      <c r="C2672" s="5">
        <v>44789</v>
      </c>
      <c r="D2672" s="4"/>
    </row>
    <row r="2673" spans="1:4" s="1" customFormat="1" ht="12.75" customHeight="1" x14ac:dyDescent="0.2">
      <c r="A2673" s="2" t="s">
        <v>2494</v>
      </c>
      <c r="B2673" s="2" t="str">
        <f>"0000F8F462"</f>
        <v>0000F8F462</v>
      </c>
      <c r="C2673" s="3">
        <v>37803</v>
      </c>
      <c r="D2673" s="3">
        <v>40749</v>
      </c>
    </row>
    <row r="2674" spans="1:4" s="1" customFormat="1" ht="12.75" customHeight="1" x14ac:dyDescent="0.2">
      <c r="A2674" s="4" t="s">
        <v>2495</v>
      </c>
      <c r="B2674" s="4" t="str">
        <f>"0000FBF76E"</f>
        <v>0000FBF76E</v>
      </c>
      <c r="C2674" s="5">
        <v>37803</v>
      </c>
      <c r="D2674" s="4"/>
    </row>
    <row r="2675" spans="1:4" s="1" customFormat="1" ht="12.75" customHeight="1" x14ac:dyDescent="0.2">
      <c r="A2675" s="2" t="s">
        <v>2496</v>
      </c>
      <c r="B2675" s="2" t="str">
        <f>"0000FBEF07"</f>
        <v>0000FBEF07</v>
      </c>
      <c r="C2675" s="3">
        <v>39321</v>
      </c>
      <c r="D2675" s="2"/>
    </row>
    <row r="2676" spans="1:4" s="1" customFormat="1" ht="12.75" customHeight="1" x14ac:dyDescent="0.2">
      <c r="A2676" s="4" t="s">
        <v>2497</v>
      </c>
      <c r="B2676" s="4" t="str">
        <f>"0006935AB9"</f>
        <v>0006935AB9</v>
      </c>
      <c r="C2676" s="5">
        <v>39104</v>
      </c>
      <c r="D2676" s="5">
        <v>42738</v>
      </c>
    </row>
    <row r="2677" spans="1:4" s="1" customFormat="1" ht="12.75" customHeight="1" x14ac:dyDescent="0.2">
      <c r="A2677" s="2" t="s">
        <v>2498</v>
      </c>
      <c r="B2677" s="2" t="str">
        <f>"000118695B"</f>
        <v>000118695B</v>
      </c>
      <c r="C2677" s="3">
        <v>38006</v>
      </c>
      <c r="D2677" s="3">
        <v>39608</v>
      </c>
    </row>
    <row r="2678" spans="1:4" s="1" customFormat="1" ht="12.75" customHeight="1" x14ac:dyDescent="0.2">
      <c r="A2678" s="4" t="s">
        <v>2499</v>
      </c>
      <c r="B2678" s="4" t="str">
        <f>"000103CD24"</f>
        <v>000103CD24</v>
      </c>
      <c r="C2678" s="5">
        <v>38685</v>
      </c>
      <c r="D2678" s="4"/>
    </row>
    <row r="2679" spans="1:4" s="1" customFormat="1" ht="12.75" customHeight="1" x14ac:dyDescent="0.2">
      <c r="A2679" s="2" t="s">
        <v>2499</v>
      </c>
      <c r="B2679" s="2" t="str">
        <f>"00009B286E"</f>
        <v>00009B286E</v>
      </c>
      <c r="C2679" s="3">
        <v>38146</v>
      </c>
      <c r="D2679" s="3">
        <v>38684</v>
      </c>
    </row>
    <row r="2680" spans="1:4" s="1" customFormat="1" ht="12.75" customHeight="1" x14ac:dyDescent="0.2">
      <c r="A2680" s="4" t="s">
        <v>2499</v>
      </c>
      <c r="B2680" s="4" t="str">
        <f>"0000F8FB28"</f>
        <v>0000F8FB28</v>
      </c>
      <c r="C2680" s="5">
        <v>37803</v>
      </c>
      <c r="D2680" s="5">
        <v>38145</v>
      </c>
    </row>
    <row r="2681" spans="1:4" s="1" customFormat="1" ht="12.75" customHeight="1" x14ac:dyDescent="0.2">
      <c r="A2681" s="2" t="s">
        <v>2500</v>
      </c>
      <c r="B2681" s="2" t="str">
        <f>"0000FBE89B"</f>
        <v>0000FBE89B</v>
      </c>
      <c r="C2681" s="3">
        <v>38985</v>
      </c>
      <c r="D2681" s="2"/>
    </row>
    <row r="2682" spans="1:4" s="1" customFormat="1" ht="12.75" customHeight="1" x14ac:dyDescent="0.2">
      <c r="A2682" s="4" t="s">
        <v>2501</v>
      </c>
      <c r="B2682" s="4" t="str">
        <f>"0000F8F3E1"</f>
        <v>0000F8F3E1</v>
      </c>
      <c r="C2682" s="5">
        <v>37803</v>
      </c>
      <c r="D2682" s="5">
        <v>38754</v>
      </c>
    </row>
    <row r="2683" spans="1:4" s="1" customFormat="1" ht="12.75" customHeight="1" x14ac:dyDescent="0.2">
      <c r="A2683" s="2" t="s">
        <v>2502</v>
      </c>
      <c r="B2683" s="2" t="str">
        <f>"0000F8ECE1"</f>
        <v>0000F8ECE1</v>
      </c>
      <c r="C2683" s="3">
        <v>37803</v>
      </c>
      <c r="D2683" s="2"/>
    </row>
    <row r="2684" spans="1:4" s="1" customFormat="1" ht="12.75" customHeight="1" x14ac:dyDescent="0.2">
      <c r="A2684" s="4" t="s">
        <v>2503</v>
      </c>
      <c r="B2684" s="4" t="str">
        <f>"0006881CAA"</f>
        <v>0006881CAA</v>
      </c>
      <c r="C2684" s="5">
        <v>40918</v>
      </c>
      <c r="D2684" s="5">
        <v>42031</v>
      </c>
    </row>
    <row r="2685" spans="1:4" s="1" customFormat="1" ht="12.75" customHeight="1" x14ac:dyDescent="0.2">
      <c r="A2685" s="2" t="s">
        <v>2504</v>
      </c>
      <c r="B2685" s="2" t="str">
        <f>"000687EE48"</f>
        <v>000687EE48</v>
      </c>
      <c r="C2685" s="3">
        <v>42031</v>
      </c>
      <c r="D2685" s="2"/>
    </row>
    <row r="2686" spans="1:4" s="1" customFormat="1" ht="12.75" customHeight="1" x14ac:dyDescent="0.2">
      <c r="A2686" s="4" t="s">
        <v>2505</v>
      </c>
      <c r="B2686" s="4" t="str">
        <f>"0000F8F74C"</f>
        <v>0000F8F74C</v>
      </c>
      <c r="C2686" s="5">
        <v>37803</v>
      </c>
      <c r="D2686" s="5">
        <v>38733</v>
      </c>
    </row>
    <row r="2687" spans="1:4" s="1" customFormat="1" ht="12.75" customHeight="1" x14ac:dyDescent="0.2">
      <c r="A2687" s="2" t="s">
        <v>2506</v>
      </c>
      <c r="B2687" s="2" t="str">
        <f>"0000FBFD0E"</f>
        <v>0000FBFD0E</v>
      </c>
      <c r="C2687" s="3">
        <v>37803</v>
      </c>
      <c r="D2687" s="2"/>
    </row>
    <row r="2688" spans="1:4" s="1" customFormat="1" ht="12.75" customHeight="1" x14ac:dyDescent="0.2">
      <c r="A2688" s="4" t="s">
        <v>2507</v>
      </c>
      <c r="B2688" s="4" t="str">
        <f>"00068730BD"</f>
        <v>00068730BD</v>
      </c>
      <c r="C2688" s="5">
        <v>41527</v>
      </c>
      <c r="D2688" s="5">
        <v>44488</v>
      </c>
    </row>
    <row r="2689" spans="1:4" s="1" customFormat="1" ht="12.75" customHeight="1" x14ac:dyDescent="0.2">
      <c r="A2689" s="2" t="s">
        <v>2508</v>
      </c>
      <c r="B2689" s="2" t="str">
        <f>"0006880184"</f>
        <v>0006880184</v>
      </c>
      <c r="C2689" s="3">
        <v>44488</v>
      </c>
      <c r="D2689" s="2"/>
    </row>
    <row r="2690" spans="1:4" s="1" customFormat="1" ht="12.75" customHeight="1" x14ac:dyDescent="0.2">
      <c r="A2690" s="4" t="s">
        <v>2509</v>
      </c>
      <c r="B2690" s="4" t="str">
        <f>"0006881AB5"</f>
        <v>0006881AB5</v>
      </c>
      <c r="C2690" s="5">
        <v>41842</v>
      </c>
      <c r="D2690" s="5">
        <v>43530</v>
      </c>
    </row>
    <row r="2691" spans="1:4" s="1" customFormat="1" ht="12.75" customHeight="1" x14ac:dyDescent="0.2">
      <c r="A2691" s="2" t="s">
        <v>2510</v>
      </c>
      <c r="B2691" s="2" t="str">
        <f>"0000FBF682"</f>
        <v>0000FBF682</v>
      </c>
      <c r="C2691" s="3">
        <v>37803</v>
      </c>
      <c r="D2691" s="3">
        <v>38874</v>
      </c>
    </row>
    <row r="2692" spans="1:4" s="1" customFormat="1" ht="12.75" customHeight="1" x14ac:dyDescent="0.2">
      <c r="A2692" s="4" t="s">
        <v>2511</v>
      </c>
      <c r="B2692" s="4" t="str">
        <f>"0001186792"</f>
        <v>0001186792</v>
      </c>
      <c r="C2692" s="5">
        <v>37803</v>
      </c>
      <c r="D2692" s="5">
        <v>40602</v>
      </c>
    </row>
    <row r="2693" spans="1:4" s="1" customFormat="1" ht="12.75" customHeight="1" x14ac:dyDescent="0.2">
      <c r="A2693" s="2" t="s">
        <v>2512</v>
      </c>
      <c r="B2693" s="2" t="str">
        <f>"0000F8F421"</f>
        <v>0000F8F421</v>
      </c>
      <c r="C2693" s="3">
        <v>41002</v>
      </c>
      <c r="D2693" s="2"/>
    </row>
    <row r="2694" spans="1:4" s="1" customFormat="1" ht="12.75" customHeight="1" x14ac:dyDescent="0.2">
      <c r="A2694" s="4" t="s">
        <v>2513</v>
      </c>
      <c r="B2694" s="4" t="str">
        <f>"0000F8F965"</f>
        <v>0000F8F965</v>
      </c>
      <c r="C2694" s="5">
        <v>37803</v>
      </c>
      <c r="D2694" s="5">
        <v>38223</v>
      </c>
    </row>
    <row r="2695" spans="1:4" s="1" customFormat="1" ht="12.75" customHeight="1" x14ac:dyDescent="0.2">
      <c r="A2695" s="2" t="s">
        <v>2514</v>
      </c>
      <c r="B2695" s="2" t="str">
        <f>"0000F8EFF1"</f>
        <v>0000F8EFF1</v>
      </c>
      <c r="C2695" s="3">
        <v>43795</v>
      </c>
      <c r="D2695" s="2"/>
    </row>
    <row r="2696" spans="1:4" s="1" customFormat="1" ht="12.75" customHeight="1" x14ac:dyDescent="0.2">
      <c r="A2696" s="4" t="s">
        <v>2515</v>
      </c>
      <c r="B2696" s="4" t="str">
        <f>"0000F8F479"</f>
        <v>0000F8F479</v>
      </c>
      <c r="C2696" s="5">
        <v>37803</v>
      </c>
      <c r="D2696" s="5">
        <v>42066</v>
      </c>
    </row>
    <row r="2697" spans="1:4" s="1" customFormat="1" ht="12.75" customHeight="1" x14ac:dyDescent="0.2">
      <c r="A2697" s="2" t="s">
        <v>2516</v>
      </c>
      <c r="B2697" s="2" t="str">
        <f>"0000F8F967"</f>
        <v>0000F8F967</v>
      </c>
      <c r="C2697" s="3">
        <v>41044</v>
      </c>
      <c r="D2697" s="2"/>
    </row>
    <row r="2698" spans="1:4" s="1" customFormat="1" ht="12.75" customHeight="1" x14ac:dyDescent="0.2">
      <c r="A2698" s="4" t="s">
        <v>2517</v>
      </c>
      <c r="B2698" s="4" t="str">
        <f>"0000FBFB6D"</f>
        <v>0000FBFB6D</v>
      </c>
      <c r="C2698" s="5">
        <v>37803</v>
      </c>
      <c r="D2698" s="5">
        <v>40882</v>
      </c>
    </row>
    <row r="2699" spans="1:4" s="1" customFormat="1" ht="12.75" customHeight="1" x14ac:dyDescent="0.2">
      <c r="A2699" s="2" t="s">
        <v>2518</v>
      </c>
      <c r="B2699" s="2" t="str">
        <f>"0000F8FFA0"</f>
        <v>0000F8FFA0</v>
      </c>
      <c r="C2699" s="3">
        <v>37803</v>
      </c>
      <c r="D2699" s="3">
        <v>42913</v>
      </c>
    </row>
    <row r="2700" spans="1:4" s="1" customFormat="1" ht="12.75" customHeight="1" x14ac:dyDescent="0.2">
      <c r="A2700" s="4" t="s">
        <v>2519</v>
      </c>
      <c r="B2700" s="4" t="str">
        <f>"0000FBEF4E"</f>
        <v>0000FBEF4E</v>
      </c>
      <c r="C2700" s="5">
        <v>37929</v>
      </c>
      <c r="D2700" s="5">
        <v>38663</v>
      </c>
    </row>
    <row r="2701" spans="1:4" s="1" customFormat="1" ht="12.75" customHeight="1" x14ac:dyDescent="0.2">
      <c r="A2701" s="2" t="s">
        <v>2520</v>
      </c>
      <c r="B2701" s="2" t="str">
        <f>"000118592F"</f>
        <v>000118592F</v>
      </c>
      <c r="C2701" s="3">
        <v>39671</v>
      </c>
      <c r="D2701" s="3">
        <v>40679</v>
      </c>
    </row>
    <row r="2702" spans="1:4" s="1" customFormat="1" ht="12.75" customHeight="1" x14ac:dyDescent="0.2">
      <c r="A2702" s="4" t="s">
        <v>2519</v>
      </c>
      <c r="B2702" s="4" t="str">
        <f>"0000506F96"</f>
        <v>0000506F96</v>
      </c>
      <c r="C2702" s="5">
        <v>39259</v>
      </c>
      <c r="D2702" s="5">
        <v>39667</v>
      </c>
    </row>
    <row r="2703" spans="1:4" s="1" customFormat="1" ht="12.75" customHeight="1" x14ac:dyDescent="0.2">
      <c r="A2703" s="2" t="s">
        <v>2519</v>
      </c>
      <c r="B2703" s="2" t="str">
        <f>"000026BF2A"</f>
        <v>000026BF2A</v>
      </c>
      <c r="C2703" s="3">
        <v>38840</v>
      </c>
      <c r="D2703" s="3">
        <v>39258</v>
      </c>
    </row>
    <row r="2704" spans="1:4" s="1" customFormat="1" ht="12.75" customHeight="1" x14ac:dyDescent="0.2">
      <c r="A2704" s="4" t="s">
        <v>2519</v>
      </c>
      <c r="B2704" s="4" t="str">
        <f>"0000729CE8"</f>
        <v>0000729CE8</v>
      </c>
      <c r="C2704" s="5">
        <v>38664</v>
      </c>
      <c r="D2704" s="5">
        <v>38839</v>
      </c>
    </row>
    <row r="2705" spans="1:4" s="1" customFormat="1" ht="12.75" customHeight="1" x14ac:dyDescent="0.2">
      <c r="A2705" s="2" t="s">
        <v>2521</v>
      </c>
      <c r="B2705" s="2" t="str">
        <f>"000688369A"</f>
        <v>000688369A</v>
      </c>
      <c r="C2705" s="3">
        <v>41961</v>
      </c>
      <c r="D2705" s="3">
        <v>42024</v>
      </c>
    </row>
    <row r="2706" spans="1:4" s="1" customFormat="1" ht="12.75" customHeight="1" x14ac:dyDescent="0.2">
      <c r="A2706" s="4" t="s">
        <v>2522</v>
      </c>
      <c r="B2706" s="4" t="str">
        <f>"00069361A8"</f>
        <v>00069361A8</v>
      </c>
      <c r="C2706" s="5">
        <v>44957</v>
      </c>
      <c r="D2706" s="4"/>
    </row>
    <row r="2707" spans="1:4" s="1" customFormat="1" ht="12.75" customHeight="1" x14ac:dyDescent="0.2">
      <c r="A2707" s="2" t="s">
        <v>2523</v>
      </c>
      <c r="B2707" s="2" t="str">
        <f>"0000FBED07"</f>
        <v>0000FBED07</v>
      </c>
      <c r="C2707" s="3">
        <v>37964</v>
      </c>
      <c r="D2707" s="3">
        <v>40063</v>
      </c>
    </row>
    <row r="2708" spans="1:4" s="1" customFormat="1" ht="12.75" customHeight="1" x14ac:dyDescent="0.2">
      <c r="A2708" s="4" t="s">
        <v>2524</v>
      </c>
      <c r="B2708" s="4" t="str">
        <f>"0000F8EA00"</f>
        <v>0000F8EA00</v>
      </c>
      <c r="C2708" s="5">
        <v>37803</v>
      </c>
      <c r="D2708" s="5">
        <v>44642</v>
      </c>
    </row>
    <row r="2709" spans="1:4" s="1" customFormat="1" ht="12.75" customHeight="1" x14ac:dyDescent="0.2">
      <c r="A2709" s="2" t="s">
        <v>2525</v>
      </c>
      <c r="B2709" s="2" t="str">
        <f>"0000FBF914"</f>
        <v>0000FBF914</v>
      </c>
      <c r="C2709" s="3">
        <v>42423</v>
      </c>
      <c r="D2709" s="2"/>
    </row>
    <row r="2710" spans="1:4" s="1" customFormat="1" ht="12.75" customHeight="1" x14ac:dyDescent="0.2">
      <c r="A2710" s="4" t="s">
        <v>2526</v>
      </c>
      <c r="B2710" s="4" t="str">
        <f>"0000FBEBC0"</f>
        <v>0000FBEBC0</v>
      </c>
      <c r="C2710" s="5">
        <v>41135</v>
      </c>
      <c r="D2710" s="4"/>
    </row>
    <row r="2711" spans="1:4" s="1" customFormat="1" ht="12.75" customHeight="1" x14ac:dyDescent="0.2">
      <c r="A2711" s="2" t="s">
        <v>2527</v>
      </c>
      <c r="B2711" s="2" t="str">
        <f>"0000F8F5D1"</f>
        <v>0000F8F5D1</v>
      </c>
      <c r="C2711" s="3">
        <v>37803</v>
      </c>
      <c r="D2711" s="2"/>
    </row>
    <row r="2712" spans="1:4" s="1" customFormat="1" ht="12.75" customHeight="1" x14ac:dyDescent="0.2">
      <c r="A2712" s="4" t="s">
        <v>2528</v>
      </c>
      <c r="B2712" s="4" t="str">
        <f>"0000F8F3C4"</f>
        <v>0000F8F3C4</v>
      </c>
      <c r="C2712" s="5">
        <v>40091</v>
      </c>
      <c r="D2712" s="5">
        <v>42255</v>
      </c>
    </row>
    <row r="2713" spans="1:4" s="1" customFormat="1" ht="12.75" customHeight="1" x14ac:dyDescent="0.2">
      <c r="A2713" s="2" t="s">
        <v>2529</v>
      </c>
      <c r="B2713" s="2" t="str">
        <f>"0000A3AFFD"</f>
        <v>0000A3AFFD</v>
      </c>
      <c r="C2713" s="3">
        <v>39685</v>
      </c>
      <c r="D2713" s="3">
        <v>42619</v>
      </c>
    </row>
    <row r="2714" spans="1:4" s="1" customFormat="1" ht="12.75" customHeight="1" x14ac:dyDescent="0.2">
      <c r="A2714" s="4" t="s">
        <v>2529</v>
      </c>
      <c r="B2714" s="4" t="str">
        <f>"0000F8F604"</f>
        <v>0000F8F604</v>
      </c>
      <c r="C2714" s="5">
        <v>37803</v>
      </c>
      <c r="D2714" s="5">
        <v>38356</v>
      </c>
    </row>
    <row r="2715" spans="1:4" s="1" customFormat="1" ht="12.75" customHeight="1" x14ac:dyDescent="0.2">
      <c r="A2715" s="2" t="s">
        <v>2530</v>
      </c>
      <c r="B2715" s="2" t="str">
        <f>"000687FD56"</f>
        <v>000687FD56</v>
      </c>
      <c r="C2715" s="3">
        <v>41674</v>
      </c>
      <c r="D2715" s="2"/>
    </row>
    <row r="2716" spans="1:4" s="1" customFormat="1" ht="12.75" customHeight="1" x14ac:dyDescent="0.2">
      <c r="A2716" s="4" t="s">
        <v>2531</v>
      </c>
      <c r="B2716" s="4" t="str">
        <f>"000687E56B"</f>
        <v>000687E56B</v>
      </c>
      <c r="C2716" s="5">
        <v>39475</v>
      </c>
      <c r="D2716" s="4"/>
    </row>
    <row r="2717" spans="1:4" s="1" customFormat="1" ht="12.75" customHeight="1" x14ac:dyDescent="0.2">
      <c r="A2717" s="2" t="s">
        <v>2532</v>
      </c>
      <c r="B2717" s="2" t="str">
        <f>"0000FBF10D"</f>
        <v>0000FBF10D</v>
      </c>
      <c r="C2717" s="3">
        <v>44579</v>
      </c>
      <c r="D2717" s="2"/>
    </row>
    <row r="2718" spans="1:4" s="1" customFormat="1" ht="12.75" customHeight="1" x14ac:dyDescent="0.2">
      <c r="A2718" s="4" t="s">
        <v>2533</v>
      </c>
      <c r="B2718" s="4" t="str">
        <f>"0000F8F1A4"</f>
        <v>0000F8F1A4</v>
      </c>
      <c r="C2718" s="5">
        <v>37803</v>
      </c>
      <c r="D2718" s="5">
        <v>43291</v>
      </c>
    </row>
    <row r="2719" spans="1:4" s="1" customFormat="1" ht="12.75" customHeight="1" x14ac:dyDescent="0.2">
      <c r="A2719" s="2" t="s">
        <v>2534</v>
      </c>
      <c r="B2719" s="2" t="str">
        <f>"00080D7B88"</f>
        <v>00080D7B88</v>
      </c>
      <c r="C2719" s="3">
        <v>44887</v>
      </c>
      <c r="D2719" s="2"/>
    </row>
    <row r="2720" spans="1:4" s="1" customFormat="1" ht="12.75" customHeight="1" x14ac:dyDescent="0.2">
      <c r="A2720" s="4" t="s">
        <v>2535</v>
      </c>
      <c r="B2720" s="4" t="str">
        <f>"0001A97625"</f>
        <v>0001A97625</v>
      </c>
      <c r="C2720" s="5">
        <v>38685</v>
      </c>
      <c r="D2720" s="5">
        <v>43445</v>
      </c>
    </row>
    <row r="2721" spans="1:4" s="1" customFormat="1" ht="12.75" customHeight="1" x14ac:dyDescent="0.2">
      <c r="A2721" s="2" t="s">
        <v>2535</v>
      </c>
      <c r="B2721" s="2" t="str">
        <f>"00009B2D0E"</f>
        <v>00009B2D0E</v>
      </c>
      <c r="C2721" s="3">
        <v>38566</v>
      </c>
      <c r="D2721" s="3">
        <v>38684</v>
      </c>
    </row>
    <row r="2722" spans="1:4" s="1" customFormat="1" ht="12.75" customHeight="1" x14ac:dyDescent="0.2">
      <c r="A2722" s="4" t="s">
        <v>2536</v>
      </c>
      <c r="B2722" s="4" t="str">
        <f>"0000FBF0B1"</f>
        <v>0000FBF0B1</v>
      </c>
      <c r="C2722" s="5">
        <v>38328</v>
      </c>
      <c r="D2722" s="5">
        <v>38566</v>
      </c>
    </row>
    <row r="2723" spans="1:4" s="1" customFormat="1" ht="12.75" customHeight="1" x14ac:dyDescent="0.2">
      <c r="A2723" s="2" t="s">
        <v>2537</v>
      </c>
      <c r="B2723" s="2" t="str">
        <f>"00068813CF"</f>
        <v>00068813CF</v>
      </c>
      <c r="C2723" s="3">
        <v>42129</v>
      </c>
      <c r="D2723" s="2"/>
    </row>
    <row r="2724" spans="1:4" s="1" customFormat="1" ht="12.75" customHeight="1" x14ac:dyDescent="0.2">
      <c r="A2724" s="4" t="s">
        <v>2538</v>
      </c>
      <c r="B2724" s="4" t="str">
        <f>"0006882202"</f>
        <v>0006882202</v>
      </c>
      <c r="C2724" s="5">
        <v>41527</v>
      </c>
      <c r="D2724" s="4"/>
    </row>
    <row r="2725" spans="1:4" s="1" customFormat="1" ht="12.75" customHeight="1" x14ac:dyDescent="0.2">
      <c r="A2725" s="2" t="s">
        <v>2539</v>
      </c>
      <c r="B2725" s="2" t="str">
        <f>"000688026F"</f>
        <v>000688026F</v>
      </c>
      <c r="C2725" s="3">
        <v>42773</v>
      </c>
      <c r="D2725" s="2"/>
    </row>
    <row r="2726" spans="1:4" s="1" customFormat="1" ht="12.75" customHeight="1" x14ac:dyDescent="0.2">
      <c r="A2726" s="4" t="s">
        <v>2540</v>
      </c>
      <c r="B2726" s="4" t="str">
        <f>"000688360B"</f>
        <v>000688360B</v>
      </c>
      <c r="C2726" s="5">
        <v>41457</v>
      </c>
      <c r="D2726" s="5">
        <v>41681</v>
      </c>
    </row>
    <row r="2727" spans="1:4" s="1" customFormat="1" ht="12.75" customHeight="1" x14ac:dyDescent="0.2">
      <c r="A2727" s="2" t="s">
        <v>2541</v>
      </c>
      <c r="B2727" s="2" t="str">
        <f>"0000A39537"</f>
        <v>0000A39537</v>
      </c>
      <c r="C2727" s="3">
        <v>39839</v>
      </c>
      <c r="D2727" s="2"/>
    </row>
    <row r="2728" spans="1:4" s="1" customFormat="1" ht="12.75" customHeight="1" x14ac:dyDescent="0.2">
      <c r="A2728" s="4" t="s">
        <v>2542</v>
      </c>
      <c r="B2728" s="4" t="str">
        <f>"00008BD40E"</f>
        <v>00008BD40E</v>
      </c>
      <c r="C2728" s="5">
        <v>40582</v>
      </c>
      <c r="D2728" s="4"/>
    </row>
    <row r="2729" spans="1:4" s="1" customFormat="1" ht="12.75" customHeight="1" x14ac:dyDescent="0.2">
      <c r="A2729" s="2" t="s">
        <v>2542</v>
      </c>
      <c r="B2729" s="2" t="str">
        <f>"0000F8F4E5"</f>
        <v>0000F8F4E5</v>
      </c>
      <c r="C2729" s="3">
        <v>37803</v>
      </c>
      <c r="D2729" s="3">
        <v>40581</v>
      </c>
    </row>
    <row r="2730" spans="1:4" s="1" customFormat="1" ht="12.75" customHeight="1" x14ac:dyDescent="0.2">
      <c r="A2730" s="4" t="s">
        <v>2543</v>
      </c>
      <c r="B2730" s="4" t="str">
        <f>"0001186064"</f>
        <v>0001186064</v>
      </c>
      <c r="C2730" s="5">
        <v>38608</v>
      </c>
      <c r="D2730" s="4"/>
    </row>
    <row r="2731" spans="1:4" s="1" customFormat="1" ht="12.75" customHeight="1" x14ac:dyDescent="0.2">
      <c r="A2731" s="2" t="s">
        <v>2544</v>
      </c>
      <c r="B2731" s="2" t="str">
        <f>"0006881ED8"</f>
        <v>0006881ED8</v>
      </c>
      <c r="C2731" s="3">
        <v>42619</v>
      </c>
      <c r="D2731" s="3">
        <v>43557</v>
      </c>
    </row>
    <row r="2732" spans="1:4" s="1" customFormat="1" ht="12.75" customHeight="1" x14ac:dyDescent="0.2">
      <c r="A2732" s="4" t="s">
        <v>2545</v>
      </c>
      <c r="B2732" s="4" t="str">
        <f>"0000FBFD67"</f>
        <v>0000FBFD67</v>
      </c>
      <c r="C2732" s="5">
        <v>38475</v>
      </c>
      <c r="D2732" s="4"/>
    </row>
    <row r="2733" spans="1:4" s="1" customFormat="1" ht="12.75" customHeight="1" x14ac:dyDescent="0.2">
      <c r="A2733" s="2" t="s">
        <v>2546</v>
      </c>
      <c r="B2733" s="2" t="str">
        <f>"0000F8F457"</f>
        <v>0000F8F457</v>
      </c>
      <c r="C2733" s="3">
        <v>37803</v>
      </c>
      <c r="D2733" s="2"/>
    </row>
    <row r="2734" spans="1:4" s="1" customFormat="1" ht="12.75" customHeight="1" x14ac:dyDescent="0.2">
      <c r="A2734" s="4" t="s">
        <v>2547</v>
      </c>
      <c r="B2734" s="4" t="str">
        <f>"00003495C2"</f>
        <v>00003495C2</v>
      </c>
      <c r="C2734" s="5">
        <v>40961</v>
      </c>
      <c r="D2734" s="4"/>
    </row>
    <row r="2735" spans="1:4" s="1" customFormat="1" ht="12.75" customHeight="1" x14ac:dyDescent="0.2">
      <c r="A2735" s="2" t="s">
        <v>2548</v>
      </c>
      <c r="B2735" s="2" t="str">
        <f>"0000FBF6B7"</f>
        <v>0000FBF6B7</v>
      </c>
      <c r="C2735" s="3">
        <v>37803</v>
      </c>
      <c r="D2735" s="2"/>
    </row>
    <row r="2736" spans="1:4" s="1" customFormat="1" ht="12.75" customHeight="1" x14ac:dyDescent="0.2">
      <c r="A2736" s="4" t="s">
        <v>2549</v>
      </c>
      <c r="B2736" s="4" t="str">
        <f>"0000FBF48D"</f>
        <v>0000FBF48D</v>
      </c>
      <c r="C2736" s="5">
        <v>38776</v>
      </c>
      <c r="D2736" s="4"/>
    </row>
    <row r="2737" spans="1:4" s="1" customFormat="1" ht="12.75" customHeight="1" x14ac:dyDescent="0.2">
      <c r="A2737" s="2" t="s">
        <v>2550</v>
      </c>
      <c r="B2737" s="2" t="str">
        <f>"00068837CF"</f>
        <v>00068837CF</v>
      </c>
      <c r="C2737" s="3">
        <v>40428</v>
      </c>
      <c r="D2737" s="3">
        <v>42934</v>
      </c>
    </row>
    <row r="2738" spans="1:4" s="1" customFormat="1" ht="12.75" customHeight="1" x14ac:dyDescent="0.2">
      <c r="A2738" s="4" t="s">
        <v>2551</v>
      </c>
      <c r="B2738" s="4" t="str">
        <f>"0000F8FD3F"</f>
        <v>0000F8FD3F</v>
      </c>
      <c r="C2738" s="5">
        <v>37803</v>
      </c>
      <c r="D2738" s="4"/>
    </row>
    <row r="2739" spans="1:4" s="1" customFormat="1" ht="12.75" customHeight="1" x14ac:dyDescent="0.2">
      <c r="A2739" s="2" t="s">
        <v>2552</v>
      </c>
      <c r="B2739" s="2" t="str">
        <f>"0000F8F19F"</f>
        <v>0000F8F19F</v>
      </c>
      <c r="C2739" s="3">
        <v>37803</v>
      </c>
      <c r="D2739" s="2"/>
    </row>
    <row r="2740" spans="1:4" s="1" customFormat="1" ht="12.75" customHeight="1" x14ac:dyDescent="0.2">
      <c r="A2740" s="4" t="s">
        <v>2553</v>
      </c>
      <c r="B2740" s="4" t="str">
        <f>"0000F8F8CD"</f>
        <v>0000F8F8CD</v>
      </c>
      <c r="C2740" s="5">
        <v>43333</v>
      </c>
      <c r="D2740" s="4"/>
    </row>
    <row r="2741" spans="1:4" s="1" customFormat="1" ht="12.75" customHeight="1" x14ac:dyDescent="0.2">
      <c r="A2741" s="2" t="s">
        <v>2554</v>
      </c>
      <c r="B2741" s="2" t="str">
        <f>"0000F8E913"</f>
        <v>0000F8E913</v>
      </c>
      <c r="C2741" s="3">
        <v>37803</v>
      </c>
      <c r="D2741" s="2"/>
    </row>
    <row r="2742" spans="1:4" s="1" customFormat="1" ht="12.75" customHeight="1" x14ac:dyDescent="0.2">
      <c r="A2742" s="4" t="s">
        <v>2555</v>
      </c>
      <c r="B2742" s="4" t="str">
        <f>"0000FBED31"</f>
        <v>0000FBED31</v>
      </c>
      <c r="C2742" s="5">
        <v>38747</v>
      </c>
      <c r="D2742" s="4"/>
    </row>
    <row r="2743" spans="1:4" s="1" customFormat="1" ht="12.75" customHeight="1" x14ac:dyDescent="0.2">
      <c r="A2743" s="2" t="s">
        <v>2556</v>
      </c>
      <c r="B2743" s="2" t="str">
        <f>"0000F8FA2B"</f>
        <v>0000F8FA2B</v>
      </c>
      <c r="C2743" s="3">
        <v>37803</v>
      </c>
      <c r="D2743" s="2"/>
    </row>
    <row r="2744" spans="1:4" s="1" customFormat="1" ht="12.75" customHeight="1" x14ac:dyDescent="0.2">
      <c r="A2744" s="4" t="s">
        <v>2557</v>
      </c>
      <c r="B2744" s="4" t="str">
        <f>"000688288A"</f>
        <v>000688288A</v>
      </c>
      <c r="C2744" s="5">
        <v>45006</v>
      </c>
      <c r="D2744" s="4"/>
    </row>
    <row r="2745" spans="1:4" s="1" customFormat="1" ht="12.75" customHeight="1" x14ac:dyDescent="0.2">
      <c r="A2745" s="2" t="s">
        <v>2558</v>
      </c>
      <c r="B2745" s="2" t="str">
        <f>"0001185FA1"</f>
        <v>0001185FA1</v>
      </c>
      <c r="C2745" s="3">
        <v>38118</v>
      </c>
      <c r="D2745" s="3">
        <v>38188</v>
      </c>
    </row>
    <row r="2746" spans="1:4" s="1" customFormat="1" ht="12.75" customHeight="1" x14ac:dyDescent="0.2">
      <c r="A2746" s="4" t="s">
        <v>2559</v>
      </c>
      <c r="B2746" s="4" t="str">
        <f>"0006881FB1"</f>
        <v>0006881FB1</v>
      </c>
      <c r="C2746" s="5">
        <v>43403</v>
      </c>
      <c r="D2746" s="4"/>
    </row>
    <row r="2747" spans="1:4" s="1" customFormat="1" ht="12.75" customHeight="1" x14ac:dyDescent="0.2">
      <c r="A2747" s="2" t="s">
        <v>2560</v>
      </c>
      <c r="B2747" s="2" t="str">
        <f>"0000F8FD33"</f>
        <v>0000F8FD33</v>
      </c>
      <c r="C2747" s="3">
        <v>37803</v>
      </c>
      <c r="D2747" s="2"/>
    </row>
    <row r="2748" spans="1:4" s="1" customFormat="1" ht="12.75" customHeight="1" x14ac:dyDescent="0.2">
      <c r="A2748" s="4" t="s">
        <v>2561</v>
      </c>
      <c r="B2748" s="4" t="str">
        <f>"0000596C17"</f>
        <v>0000596C17</v>
      </c>
      <c r="C2748" s="5">
        <v>43858</v>
      </c>
      <c r="D2748" s="4"/>
    </row>
    <row r="2749" spans="1:4" s="1" customFormat="1" ht="12.75" customHeight="1" x14ac:dyDescent="0.2">
      <c r="A2749" s="2" t="s">
        <v>2562</v>
      </c>
      <c r="B2749" s="2" t="str">
        <f>"0000F8F216"</f>
        <v>0000F8F216</v>
      </c>
      <c r="C2749" s="3">
        <v>37803</v>
      </c>
      <c r="D2749" s="2"/>
    </row>
    <row r="2750" spans="1:4" s="1" customFormat="1" ht="12.75" customHeight="1" x14ac:dyDescent="0.2">
      <c r="A2750" s="4" t="s">
        <v>2563</v>
      </c>
      <c r="B2750" s="4" t="str">
        <f>"0000F8FC57"</f>
        <v>0000F8FC57</v>
      </c>
      <c r="C2750" s="5">
        <v>37803</v>
      </c>
      <c r="D2750" s="5">
        <v>44082</v>
      </c>
    </row>
    <row r="2751" spans="1:4" s="1" customFormat="1" ht="12.75" customHeight="1" x14ac:dyDescent="0.2">
      <c r="A2751" s="2" t="s">
        <v>2564</v>
      </c>
      <c r="B2751" s="2" t="str">
        <f>"0006936581"</f>
        <v>0006936581</v>
      </c>
      <c r="C2751" s="3">
        <v>40672</v>
      </c>
      <c r="D2751" s="3">
        <v>41590</v>
      </c>
    </row>
    <row r="2752" spans="1:4" s="1" customFormat="1" ht="12.75" customHeight="1" x14ac:dyDescent="0.2">
      <c r="A2752" s="4" t="s">
        <v>2565</v>
      </c>
      <c r="B2752" s="4" t="str">
        <f>"0006883603"</f>
        <v>0006883603</v>
      </c>
      <c r="C2752" s="5">
        <v>44523</v>
      </c>
      <c r="D2752" s="4"/>
    </row>
    <row r="2753" spans="1:4" s="1" customFormat="1" ht="12.75" customHeight="1" x14ac:dyDescent="0.2">
      <c r="A2753" s="2" t="s">
        <v>2566</v>
      </c>
      <c r="B2753" s="2" t="str">
        <f>"0000F8F575"</f>
        <v>0000F8F575</v>
      </c>
      <c r="C2753" s="3">
        <v>38223</v>
      </c>
      <c r="D2753" s="3">
        <v>42703</v>
      </c>
    </row>
    <row r="2754" spans="1:4" s="1" customFormat="1" ht="12.75" customHeight="1" x14ac:dyDescent="0.2">
      <c r="A2754" s="4" t="s">
        <v>2567</v>
      </c>
      <c r="B2754" s="4" t="str">
        <f>"0000F8FE51"</f>
        <v>0000F8FE51</v>
      </c>
      <c r="C2754" s="5">
        <v>37803</v>
      </c>
      <c r="D2754" s="4"/>
    </row>
    <row r="2755" spans="1:4" s="1" customFormat="1" ht="12.75" customHeight="1" x14ac:dyDescent="0.2">
      <c r="A2755" s="2" t="s">
        <v>2568</v>
      </c>
      <c r="B2755" s="2" t="str">
        <f>"0000F9418D"</f>
        <v>0000F9418D</v>
      </c>
      <c r="C2755" s="3">
        <v>37812</v>
      </c>
      <c r="D2755" s="3">
        <v>39909</v>
      </c>
    </row>
    <row r="2756" spans="1:4" s="1" customFormat="1" ht="12.75" customHeight="1" x14ac:dyDescent="0.2">
      <c r="A2756" s="4" t="s">
        <v>2568</v>
      </c>
      <c r="B2756" s="4" t="str">
        <f>"000054ABCB"</f>
        <v>000054ABCB</v>
      </c>
      <c r="C2756" s="5">
        <v>39910</v>
      </c>
      <c r="D2756" s="5">
        <v>43249</v>
      </c>
    </row>
    <row r="2757" spans="1:4" s="1" customFormat="1" ht="12.75" customHeight="1" x14ac:dyDescent="0.2">
      <c r="A2757" s="2" t="s">
        <v>2569</v>
      </c>
      <c r="B2757" s="2" t="str">
        <f>"0000F8E95D"</f>
        <v>0000F8E95D</v>
      </c>
      <c r="C2757" s="3">
        <v>37803</v>
      </c>
      <c r="D2757" s="2"/>
    </row>
    <row r="2758" spans="1:4" s="1" customFormat="1" ht="12.75" customHeight="1" x14ac:dyDescent="0.2">
      <c r="A2758" s="4" t="s">
        <v>2570</v>
      </c>
      <c r="B2758" s="4" t="str">
        <f>"00068827DD"</f>
        <v>00068827DD</v>
      </c>
      <c r="C2758" s="5">
        <v>39153</v>
      </c>
      <c r="D2758" s="5">
        <v>44650</v>
      </c>
    </row>
    <row r="2759" spans="1:4" s="1" customFormat="1" ht="12.75" customHeight="1" x14ac:dyDescent="0.2">
      <c r="A2759" s="2" t="s">
        <v>2571</v>
      </c>
      <c r="B2759" s="2" t="str">
        <f>"0000F8F6B5"</f>
        <v>0000F8F6B5</v>
      </c>
      <c r="C2759" s="3">
        <v>37803</v>
      </c>
      <c r="D2759" s="2"/>
    </row>
    <row r="2760" spans="1:4" s="1" customFormat="1" ht="12.75" customHeight="1" x14ac:dyDescent="0.2">
      <c r="A2760" s="4" t="s">
        <v>2572</v>
      </c>
      <c r="B2760" s="4" t="str">
        <f>"0000FBED1B"</f>
        <v>0000FBED1B</v>
      </c>
      <c r="C2760" s="5">
        <v>37803</v>
      </c>
      <c r="D2760" s="5">
        <v>37831</v>
      </c>
    </row>
    <row r="2761" spans="1:4" s="1" customFormat="1" ht="12.75" customHeight="1" x14ac:dyDescent="0.2">
      <c r="A2761" s="2" t="s">
        <v>2573</v>
      </c>
      <c r="B2761" s="2" t="str">
        <f>"000688318F"</f>
        <v>000688318F</v>
      </c>
      <c r="C2761" s="3">
        <v>41541</v>
      </c>
      <c r="D2761" s="3">
        <v>42535</v>
      </c>
    </row>
    <row r="2762" spans="1:4" s="1" customFormat="1" ht="12.75" customHeight="1" x14ac:dyDescent="0.2">
      <c r="A2762" s="4" t="s">
        <v>2574</v>
      </c>
      <c r="B2762" s="4" t="str">
        <f>"0000F8F870"</f>
        <v>0000F8F870</v>
      </c>
      <c r="C2762" s="5">
        <v>37803</v>
      </c>
      <c r="D2762" s="4"/>
    </row>
    <row r="2763" spans="1:4" s="1" customFormat="1" ht="12.75" customHeight="1" x14ac:dyDescent="0.2">
      <c r="A2763" s="2" t="s">
        <v>2575</v>
      </c>
      <c r="B2763" s="2" t="str">
        <f>"0006881650"</f>
        <v>0006881650</v>
      </c>
      <c r="C2763" s="3">
        <v>41996</v>
      </c>
      <c r="D2763" s="2"/>
    </row>
    <row r="2764" spans="1:4" s="1" customFormat="1" ht="12.75" customHeight="1" x14ac:dyDescent="0.2">
      <c r="A2764" s="4" t="s">
        <v>2576</v>
      </c>
      <c r="B2764" s="4" t="str">
        <f>"000688244D"</f>
        <v>000688244D</v>
      </c>
      <c r="C2764" s="5">
        <v>41744</v>
      </c>
      <c r="D2764" s="5">
        <v>44488</v>
      </c>
    </row>
    <row r="2765" spans="1:4" s="1" customFormat="1" ht="12.75" customHeight="1" x14ac:dyDescent="0.2">
      <c r="A2765" s="2" t="s">
        <v>2577</v>
      </c>
      <c r="B2765" s="2" t="str">
        <f>"0000FBF9AE"</f>
        <v>0000FBF9AE</v>
      </c>
      <c r="C2765" s="3">
        <v>37803</v>
      </c>
      <c r="D2765" s="3">
        <v>40567</v>
      </c>
    </row>
    <row r="2766" spans="1:4" s="1" customFormat="1" ht="12.75" customHeight="1" x14ac:dyDescent="0.2">
      <c r="A2766" s="4" t="s">
        <v>2578</v>
      </c>
      <c r="B2766" s="4" t="str">
        <f>"0000F9003E"</f>
        <v>0000F9003E</v>
      </c>
      <c r="C2766" s="5">
        <v>37812</v>
      </c>
      <c r="D2766" s="5">
        <v>37898</v>
      </c>
    </row>
    <row r="2767" spans="1:4" s="1" customFormat="1" ht="12.75" customHeight="1" x14ac:dyDescent="0.2">
      <c r="A2767" s="2" t="s">
        <v>2578</v>
      </c>
      <c r="B2767" s="2" t="str">
        <f>"0000F8F1E5"</f>
        <v>0000F8F1E5</v>
      </c>
      <c r="C2767" s="3">
        <v>37899</v>
      </c>
      <c r="D2767" s="3">
        <v>42542</v>
      </c>
    </row>
    <row r="2768" spans="1:4" s="1" customFormat="1" ht="12.75" customHeight="1" x14ac:dyDescent="0.2">
      <c r="A2768" s="4" t="s">
        <v>2579</v>
      </c>
      <c r="B2768" s="4" t="str">
        <f>"0000F8F1E5"</f>
        <v>0000F8F1E5</v>
      </c>
      <c r="C2768" s="5">
        <v>37899</v>
      </c>
      <c r="D2768" s="5">
        <v>42542</v>
      </c>
    </row>
    <row r="2769" spans="1:4" s="1" customFormat="1" ht="12.75" customHeight="1" x14ac:dyDescent="0.2">
      <c r="A2769" s="2" t="s">
        <v>2580</v>
      </c>
      <c r="B2769" s="2" t="str">
        <f>"0001A92E01"</f>
        <v>0001A92E01</v>
      </c>
      <c r="C2769" s="3">
        <v>37803</v>
      </c>
      <c r="D2769" s="3">
        <v>42066</v>
      </c>
    </row>
    <row r="2770" spans="1:4" s="1" customFormat="1" ht="12.75" customHeight="1" x14ac:dyDescent="0.2">
      <c r="A2770" s="4" t="s">
        <v>2581</v>
      </c>
      <c r="B2770" s="4" t="str">
        <f>"000687FADE"</f>
        <v>000687FADE</v>
      </c>
      <c r="C2770" s="5">
        <v>43844</v>
      </c>
      <c r="D2770" s="4"/>
    </row>
    <row r="2771" spans="1:4" s="1" customFormat="1" ht="12.75" customHeight="1" x14ac:dyDescent="0.2">
      <c r="A2771" s="2" t="s">
        <v>2582</v>
      </c>
      <c r="B2771" s="2" t="str">
        <f>"0000A4B306"</f>
        <v>0000A4B306</v>
      </c>
      <c r="C2771" s="3">
        <v>40637</v>
      </c>
      <c r="D2771" s="2"/>
    </row>
    <row r="2772" spans="1:4" s="1" customFormat="1" ht="12.75" customHeight="1" x14ac:dyDescent="0.2">
      <c r="A2772" s="4" t="s">
        <v>2583</v>
      </c>
      <c r="B2772" s="4" t="str">
        <f>"0000FB69B5"</f>
        <v>0000FB69B5</v>
      </c>
      <c r="C2772" s="5">
        <v>37803</v>
      </c>
      <c r="D2772" s="5">
        <v>40637</v>
      </c>
    </row>
    <row r="2773" spans="1:4" s="1" customFormat="1" ht="12.75" customHeight="1" x14ac:dyDescent="0.2">
      <c r="A2773" s="2" t="s">
        <v>2584</v>
      </c>
      <c r="B2773" s="2" t="str">
        <f>"0000B602FB"</f>
        <v>0000B602FB</v>
      </c>
      <c r="C2773" s="3">
        <v>44586</v>
      </c>
      <c r="D2773" s="2"/>
    </row>
    <row r="2774" spans="1:4" s="1" customFormat="1" ht="12.75" customHeight="1" x14ac:dyDescent="0.2">
      <c r="A2774" s="4" t="s">
        <v>2585</v>
      </c>
      <c r="B2774" s="4" t="str">
        <f>"000688198E"</f>
        <v>000688198E</v>
      </c>
      <c r="C2774" s="5">
        <v>41380</v>
      </c>
      <c r="D2774" s="5">
        <v>41849</v>
      </c>
    </row>
    <row r="2775" spans="1:4" s="1" customFormat="1" ht="12.75" customHeight="1" x14ac:dyDescent="0.2">
      <c r="A2775" s="2" t="s">
        <v>2586</v>
      </c>
      <c r="B2775" s="2" t="str">
        <f>"000687E6FD"</f>
        <v>000687E6FD</v>
      </c>
      <c r="C2775" s="3">
        <v>42612</v>
      </c>
      <c r="D2775" s="3">
        <v>42724</v>
      </c>
    </row>
    <row r="2776" spans="1:4" s="1" customFormat="1" ht="12.75" customHeight="1" x14ac:dyDescent="0.2">
      <c r="A2776" s="4" t="s">
        <v>2587</v>
      </c>
      <c r="B2776" s="4" t="str">
        <f>"0000F8FA5B"</f>
        <v>0000F8FA5B</v>
      </c>
      <c r="C2776" s="5">
        <v>44453</v>
      </c>
      <c r="D2776" s="4"/>
    </row>
    <row r="2777" spans="1:4" s="1" customFormat="1" ht="12.75" customHeight="1" x14ac:dyDescent="0.2">
      <c r="A2777" s="2" t="s">
        <v>2588</v>
      </c>
      <c r="B2777" s="2" t="str">
        <f>"00068830E8"</f>
        <v>00068830E8</v>
      </c>
      <c r="C2777" s="3">
        <v>40462</v>
      </c>
      <c r="D2777" s="3">
        <v>42648</v>
      </c>
    </row>
    <row r="2778" spans="1:4" s="1" customFormat="1" ht="12.75" customHeight="1" x14ac:dyDescent="0.2">
      <c r="A2778" s="4" t="s">
        <v>2589</v>
      </c>
      <c r="B2778" s="4" t="str">
        <f>"0000FBF82A"</f>
        <v>0000FBF82A</v>
      </c>
      <c r="C2778" s="5">
        <v>37880</v>
      </c>
      <c r="D2778" s="5">
        <v>38006</v>
      </c>
    </row>
    <row r="2779" spans="1:4" s="1" customFormat="1" ht="12.75" customHeight="1" x14ac:dyDescent="0.2">
      <c r="A2779" s="2" t="s">
        <v>2590</v>
      </c>
      <c r="B2779" s="2" t="str">
        <f>"000094C2E3"</f>
        <v>000094C2E3</v>
      </c>
      <c r="C2779" s="3">
        <v>44887</v>
      </c>
      <c r="D2779" s="2"/>
    </row>
    <row r="2780" spans="1:4" s="1" customFormat="1" ht="12.75" customHeight="1" x14ac:dyDescent="0.2">
      <c r="A2780" s="4" t="s">
        <v>2591</v>
      </c>
      <c r="B2780" s="4" t="str">
        <f>"0000F8F608"</f>
        <v>0000F8F608</v>
      </c>
      <c r="C2780" s="5">
        <v>37803</v>
      </c>
      <c r="D2780" s="4"/>
    </row>
    <row r="2781" spans="1:4" s="1" customFormat="1" ht="12.75" customHeight="1" x14ac:dyDescent="0.2">
      <c r="A2781" s="2" t="s">
        <v>2592</v>
      </c>
      <c r="B2781" s="2" t="str">
        <f>"0000349D3F"</f>
        <v>0000349D3F</v>
      </c>
      <c r="C2781" s="3">
        <v>40323</v>
      </c>
      <c r="D2781" s="3">
        <v>40329</v>
      </c>
    </row>
    <row r="2782" spans="1:4" s="1" customFormat="1" ht="12.75" customHeight="1" x14ac:dyDescent="0.2">
      <c r="A2782" s="4" t="s">
        <v>2593</v>
      </c>
      <c r="B2782" s="4" t="str">
        <f>"00011862E0"</f>
        <v>00011862E0</v>
      </c>
      <c r="C2782" s="5">
        <v>37803</v>
      </c>
      <c r="D2782" s="4"/>
    </row>
    <row r="2783" spans="1:4" s="1" customFormat="1" ht="12.75" customHeight="1" x14ac:dyDescent="0.2">
      <c r="A2783" s="2" t="s">
        <v>2594</v>
      </c>
      <c r="B2783" s="2" t="str">
        <f>"0000FBED28"</f>
        <v>0000FBED28</v>
      </c>
      <c r="C2783" s="3">
        <v>37803</v>
      </c>
      <c r="D2783" s="2"/>
    </row>
    <row r="2784" spans="1:4" s="1" customFormat="1" ht="12.75" customHeight="1" x14ac:dyDescent="0.2">
      <c r="A2784" s="4" t="s">
        <v>2595</v>
      </c>
      <c r="B2784" s="4" t="str">
        <f>"0000FB5FEE"</f>
        <v>0000FB5FEE</v>
      </c>
      <c r="C2784" s="5">
        <v>37803</v>
      </c>
      <c r="D2784" s="4"/>
    </row>
    <row r="2785" spans="1:4" s="1" customFormat="1" ht="12.75" customHeight="1" x14ac:dyDescent="0.2">
      <c r="A2785" s="2" t="s">
        <v>2596</v>
      </c>
      <c r="B2785" s="2" t="str">
        <f>"0000F8F8C8"</f>
        <v>0000F8F8C8</v>
      </c>
      <c r="C2785" s="3">
        <v>37803</v>
      </c>
      <c r="D2785" s="3">
        <v>42549</v>
      </c>
    </row>
    <row r="2786" spans="1:4" s="1" customFormat="1" ht="12.75" customHeight="1" x14ac:dyDescent="0.2">
      <c r="A2786" s="4" t="s">
        <v>2597</v>
      </c>
      <c r="B2786" s="4" t="str">
        <f>"0000F8FEF6"</f>
        <v>0000F8FEF6</v>
      </c>
      <c r="C2786" s="5">
        <v>38392</v>
      </c>
      <c r="D2786" s="4"/>
    </row>
    <row r="2787" spans="1:4" s="1" customFormat="1" ht="12.75" customHeight="1" x14ac:dyDescent="0.2">
      <c r="A2787" s="2" t="s">
        <v>2598</v>
      </c>
      <c r="B2787" s="2" t="str">
        <f>"0000F8FF7F"</f>
        <v>0000F8FF7F</v>
      </c>
      <c r="C2787" s="3">
        <v>37803</v>
      </c>
      <c r="D2787" s="3">
        <v>38328</v>
      </c>
    </row>
    <row r="2788" spans="1:4" s="1" customFormat="1" ht="12.75" customHeight="1" x14ac:dyDescent="0.2">
      <c r="A2788" s="4" t="s">
        <v>2599</v>
      </c>
      <c r="B2788" s="4" t="str">
        <f>"0000F8F24A"</f>
        <v>0000F8F24A</v>
      </c>
      <c r="C2788" s="5">
        <v>37803</v>
      </c>
      <c r="D2788" s="4"/>
    </row>
    <row r="2789" spans="1:4" s="1" customFormat="1" ht="12.75" customHeight="1" x14ac:dyDescent="0.2">
      <c r="A2789" s="2" t="s">
        <v>2600</v>
      </c>
      <c r="B2789" s="2" t="str">
        <f>"0000FBED6D"</f>
        <v>0000FBED6D</v>
      </c>
      <c r="C2789" s="3">
        <v>37971</v>
      </c>
      <c r="D2789" s="3">
        <v>40665</v>
      </c>
    </row>
    <row r="2790" spans="1:4" s="1" customFormat="1" ht="12.75" customHeight="1" x14ac:dyDescent="0.2">
      <c r="A2790" s="4" t="s">
        <v>2601</v>
      </c>
      <c r="B2790" s="4" t="str">
        <f>"0006880240"</f>
        <v>0006880240</v>
      </c>
      <c r="C2790" s="5">
        <v>42304</v>
      </c>
      <c r="D2790" s="4"/>
    </row>
    <row r="2791" spans="1:4" s="1" customFormat="1" ht="12.75" customHeight="1" x14ac:dyDescent="0.2">
      <c r="A2791" s="2" t="s">
        <v>2602</v>
      </c>
      <c r="B2791" s="2" t="str">
        <f>"0000F8FB34"</f>
        <v>0000F8FB34</v>
      </c>
      <c r="C2791" s="3">
        <v>37803</v>
      </c>
      <c r="D2791" s="2"/>
    </row>
    <row r="2792" spans="1:4" s="1" customFormat="1" ht="12.75" customHeight="1" x14ac:dyDescent="0.2">
      <c r="A2792" s="4" t="s">
        <v>2603</v>
      </c>
      <c r="B2792" s="4" t="str">
        <f>"0000FBFD63"</f>
        <v>0000FBFD63</v>
      </c>
      <c r="C2792" s="5">
        <v>37803</v>
      </c>
      <c r="D2792" s="5">
        <v>38894</v>
      </c>
    </row>
    <row r="2793" spans="1:4" s="1" customFormat="1" ht="12.75" customHeight="1" x14ac:dyDescent="0.2">
      <c r="A2793" s="2" t="s">
        <v>2604</v>
      </c>
      <c r="B2793" s="2" t="str">
        <f>"00068813F6"</f>
        <v>00068813F6</v>
      </c>
      <c r="C2793" s="3">
        <v>41534</v>
      </c>
      <c r="D2793" s="2"/>
    </row>
    <row r="2794" spans="1:4" s="1" customFormat="1" ht="12.75" customHeight="1" x14ac:dyDescent="0.2">
      <c r="A2794" s="4" t="s">
        <v>2605</v>
      </c>
      <c r="B2794" s="4" t="str">
        <f>"0000FBF440"</f>
        <v>0000FBF440</v>
      </c>
      <c r="C2794" s="5">
        <v>37803</v>
      </c>
      <c r="D2794" s="4"/>
    </row>
    <row r="2795" spans="1:4" s="1" customFormat="1" ht="12.75" customHeight="1" x14ac:dyDescent="0.2">
      <c r="A2795" s="2" t="s">
        <v>2606</v>
      </c>
      <c r="B2795" s="2" t="str">
        <f>"00011862BD"</f>
        <v>00011862BD</v>
      </c>
      <c r="C2795" s="3">
        <v>37803</v>
      </c>
      <c r="D2795" s="3">
        <v>38272</v>
      </c>
    </row>
    <row r="2796" spans="1:4" s="1" customFormat="1" ht="12.75" customHeight="1" x14ac:dyDescent="0.2">
      <c r="A2796" s="4" t="s">
        <v>2607</v>
      </c>
      <c r="B2796" s="4" t="str">
        <f>"0000FB5BD7"</f>
        <v>0000FB5BD7</v>
      </c>
      <c r="C2796" s="5">
        <v>41996</v>
      </c>
      <c r="D2796" s="4"/>
    </row>
    <row r="2797" spans="1:4" s="1" customFormat="1" ht="12.75" customHeight="1" x14ac:dyDescent="0.2">
      <c r="A2797" s="2" t="s">
        <v>2608</v>
      </c>
      <c r="B2797" s="2" t="str">
        <f>"0000FBFB99"</f>
        <v>0000FBFB99</v>
      </c>
      <c r="C2797" s="3">
        <v>37803</v>
      </c>
      <c r="D2797" s="2"/>
    </row>
    <row r="2798" spans="1:4" s="1" customFormat="1" ht="12.75" customHeight="1" x14ac:dyDescent="0.2">
      <c r="A2798" s="4" t="s">
        <v>2609</v>
      </c>
      <c r="B2798" s="4" t="str">
        <f>"0000F8F57C"</f>
        <v>0000F8F57C</v>
      </c>
      <c r="C2798" s="5">
        <v>38761</v>
      </c>
      <c r="D2798" s="5">
        <v>44040</v>
      </c>
    </row>
    <row r="2799" spans="1:4" s="1" customFormat="1" ht="12.75" customHeight="1" x14ac:dyDescent="0.2">
      <c r="A2799" s="2" t="s">
        <v>2610</v>
      </c>
      <c r="B2799" s="2" t="str">
        <f>"0000F8F332"</f>
        <v>0000F8F332</v>
      </c>
      <c r="C2799" s="3">
        <v>40833</v>
      </c>
      <c r="D2799" s="3">
        <v>43858</v>
      </c>
    </row>
    <row r="2800" spans="1:4" s="1" customFormat="1" ht="12.75" customHeight="1" x14ac:dyDescent="0.2">
      <c r="A2800" s="4" t="s">
        <v>2611</v>
      </c>
      <c r="B2800" s="4" t="str">
        <f>"0000FBEFBB"</f>
        <v>0000FBEFBB</v>
      </c>
      <c r="C2800" s="5">
        <v>42213</v>
      </c>
      <c r="D2800" s="4"/>
    </row>
    <row r="2801" spans="1:4" s="1" customFormat="1" ht="12.75" customHeight="1" x14ac:dyDescent="0.2">
      <c r="A2801" s="2" t="s">
        <v>2612</v>
      </c>
      <c r="B2801" s="2" t="str">
        <f>"0000F8F6F2"</f>
        <v>0000F8F6F2</v>
      </c>
      <c r="C2801" s="3">
        <v>37999</v>
      </c>
      <c r="D2801" s="3">
        <v>42157</v>
      </c>
    </row>
    <row r="2802" spans="1:4" s="1" customFormat="1" ht="12.75" customHeight="1" x14ac:dyDescent="0.2">
      <c r="A2802" s="4" t="s">
        <v>2613</v>
      </c>
      <c r="B2802" s="4" t="str">
        <f>"00080D7D37"</f>
        <v>00080D7D37</v>
      </c>
      <c r="C2802" s="5">
        <v>44747</v>
      </c>
      <c r="D2802" s="4"/>
    </row>
    <row r="2803" spans="1:4" s="1" customFormat="1" ht="12.75" customHeight="1" x14ac:dyDescent="0.2">
      <c r="A2803" s="2" t="s">
        <v>2614</v>
      </c>
      <c r="B2803" s="2" t="str">
        <f>"000687F270"</f>
        <v>000687F270</v>
      </c>
      <c r="C2803" s="3">
        <v>41954</v>
      </c>
      <c r="D2803" s="2"/>
    </row>
    <row r="2804" spans="1:4" s="1" customFormat="1" ht="12.75" customHeight="1" x14ac:dyDescent="0.2">
      <c r="A2804" s="4" t="s">
        <v>2615</v>
      </c>
      <c r="B2804" s="4" t="str">
        <f>"0000FBFC51"</f>
        <v>0000FBFC51</v>
      </c>
      <c r="C2804" s="5">
        <v>37803</v>
      </c>
      <c r="D2804" s="5">
        <v>39237</v>
      </c>
    </row>
    <row r="2805" spans="1:4" s="1" customFormat="1" ht="12.75" customHeight="1" x14ac:dyDescent="0.2">
      <c r="A2805" s="2" t="s">
        <v>2616</v>
      </c>
      <c r="B2805" s="2" t="str">
        <f>"000687FE6A"</f>
        <v>000687FE6A</v>
      </c>
      <c r="C2805" s="3">
        <v>41989</v>
      </c>
      <c r="D2805" s="2"/>
    </row>
    <row r="2806" spans="1:4" s="1" customFormat="1" ht="12.75" customHeight="1" x14ac:dyDescent="0.2">
      <c r="A2806" s="4" t="s">
        <v>2617</v>
      </c>
      <c r="B2806" s="4" t="str">
        <f>"0000FBF18F"</f>
        <v>0000FBF18F</v>
      </c>
      <c r="C2806" s="5">
        <v>40098</v>
      </c>
      <c r="D2806" s="4"/>
    </row>
    <row r="2807" spans="1:4" s="1" customFormat="1" ht="12.75" customHeight="1" x14ac:dyDescent="0.2">
      <c r="A2807" s="2" t="s">
        <v>2618</v>
      </c>
      <c r="B2807" s="2" t="str">
        <f>"0000FBEA48"</f>
        <v>0000FBEA48</v>
      </c>
      <c r="C2807" s="3">
        <v>44383</v>
      </c>
      <c r="D2807" s="2"/>
    </row>
    <row r="2808" spans="1:4" s="1" customFormat="1" ht="12.75" customHeight="1" x14ac:dyDescent="0.2">
      <c r="A2808" s="4" t="s">
        <v>2619</v>
      </c>
      <c r="B2808" s="4" t="str">
        <f>"0006881787"</f>
        <v>0006881787</v>
      </c>
      <c r="C2808" s="5">
        <v>43067</v>
      </c>
      <c r="D2808" s="5">
        <v>43865</v>
      </c>
    </row>
    <row r="2809" spans="1:4" s="1" customFormat="1" ht="12.75" customHeight="1" x14ac:dyDescent="0.2">
      <c r="A2809" s="2" t="s">
        <v>2620</v>
      </c>
      <c r="B2809" s="2" t="str">
        <f>"0000FBEBC0"</f>
        <v>0000FBEBC0</v>
      </c>
      <c r="C2809" s="3">
        <v>37803</v>
      </c>
      <c r="D2809" s="3">
        <v>41093</v>
      </c>
    </row>
    <row r="2810" spans="1:4" s="1" customFormat="1" ht="12.75" customHeight="1" x14ac:dyDescent="0.2">
      <c r="A2810" s="4" t="s">
        <v>2621</v>
      </c>
      <c r="B2810" s="4" t="str">
        <f>"0000FBF4A7"</f>
        <v>0000FBF4A7</v>
      </c>
      <c r="C2810" s="5">
        <v>37803</v>
      </c>
      <c r="D2810" s="5">
        <v>44789</v>
      </c>
    </row>
    <row r="2811" spans="1:4" s="1" customFormat="1" ht="12.75" customHeight="1" x14ac:dyDescent="0.2">
      <c r="A2811" s="2" t="s">
        <v>2622</v>
      </c>
      <c r="B2811" s="2" t="str">
        <f>"0000F8FE50"</f>
        <v>0000F8FE50</v>
      </c>
      <c r="C2811" s="3">
        <v>37803</v>
      </c>
      <c r="D2811" s="3">
        <v>39377</v>
      </c>
    </row>
    <row r="2812" spans="1:4" s="1" customFormat="1" ht="12.75" customHeight="1" x14ac:dyDescent="0.2">
      <c r="A2812" s="4" t="s">
        <v>2623</v>
      </c>
      <c r="B2812" s="4" t="str">
        <f>"0000F8FEC2"</f>
        <v>0000F8FEC2</v>
      </c>
      <c r="C2812" s="5">
        <v>37803</v>
      </c>
      <c r="D2812" s="4"/>
    </row>
    <row r="2813" spans="1:4" s="1" customFormat="1" ht="12.75" customHeight="1" x14ac:dyDescent="0.2">
      <c r="A2813" s="2" t="s">
        <v>2624</v>
      </c>
      <c r="B2813" s="2" t="str">
        <f>"0000FBF138"</f>
        <v>0000FBF138</v>
      </c>
      <c r="C2813" s="3">
        <v>37803</v>
      </c>
      <c r="D2813" s="3">
        <v>40574</v>
      </c>
    </row>
    <row r="2814" spans="1:4" s="1" customFormat="1" ht="12.75" customHeight="1" x14ac:dyDescent="0.2">
      <c r="A2814" s="4" t="s">
        <v>2625</v>
      </c>
      <c r="B2814" s="4" t="str">
        <f>"0000FBEBEC"</f>
        <v>0000FBEBEC</v>
      </c>
      <c r="C2814" s="5">
        <v>38209</v>
      </c>
      <c r="D2814" s="5">
        <v>38475</v>
      </c>
    </row>
    <row r="2815" spans="1:4" s="1" customFormat="1" ht="12.75" customHeight="1" x14ac:dyDescent="0.2">
      <c r="A2815" s="2" t="s">
        <v>2626</v>
      </c>
      <c r="B2815" s="2" t="str">
        <f>"0006881A12"</f>
        <v>0006881A12</v>
      </c>
      <c r="C2815" s="3">
        <v>41674</v>
      </c>
      <c r="D2815" s="3">
        <v>42640</v>
      </c>
    </row>
    <row r="2816" spans="1:4" s="1" customFormat="1" ht="12.75" customHeight="1" x14ac:dyDescent="0.2">
      <c r="A2816" s="4" t="s">
        <v>2627</v>
      </c>
      <c r="B2816" s="4" t="str">
        <f>"0000F8FC63"</f>
        <v>0000F8FC63</v>
      </c>
      <c r="C2816" s="5">
        <v>43858</v>
      </c>
      <c r="D2816" s="5">
        <v>44342</v>
      </c>
    </row>
    <row r="2817" spans="1:4" s="1" customFormat="1" ht="12.75" customHeight="1" x14ac:dyDescent="0.2">
      <c r="A2817" s="2" t="s">
        <v>2628</v>
      </c>
      <c r="B2817" s="2" t="str">
        <f>"0000952EA7"</f>
        <v>0000952EA7</v>
      </c>
      <c r="C2817" s="3">
        <v>43746</v>
      </c>
      <c r="D2817" s="2"/>
    </row>
    <row r="2818" spans="1:4" s="1" customFormat="1" ht="12.75" customHeight="1" x14ac:dyDescent="0.2">
      <c r="A2818" s="4" t="s">
        <v>2629</v>
      </c>
      <c r="B2818" s="4" t="str">
        <f>"0000F8EE08"</f>
        <v>0000F8EE08</v>
      </c>
      <c r="C2818" s="5">
        <v>37803</v>
      </c>
      <c r="D2818" s="4"/>
    </row>
    <row r="2819" spans="1:4" s="1" customFormat="1" ht="12.75" customHeight="1" x14ac:dyDescent="0.2">
      <c r="A2819" s="2" t="s">
        <v>2630</v>
      </c>
      <c r="B2819" s="2" t="str">
        <f>"0006935DE9"</f>
        <v>0006935DE9</v>
      </c>
      <c r="C2819" s="3">
        <v>40939</v>
      </c>
      <c r="D2819" s="3">
        <v>45049</v>
      </c>
    </row>
    <row r="2820" spans="1:4" s="1" customFormat="1" ht="12.75" customHeight="1" x14ac:dyDescent="0.2">
      <c r="A2820" s="4" t="s">
        <v>2631</v>
      </c>
      <c r="B2820" s="4" t="str">
        <f>"000688296F"</f>
        <v>000688296F</v>
      </c>
      <c r="C2820" s="5">
        <v>41814</v>
      </c>
      <c r="D2820" s="4"/>
    </row>
    <row r="2821" spans="1:4" s="1" customFormat="1" ht="12.75" customHeight="1" x14ac:dyDescent="0.2">
      <c r="A2821" s="2" t="s">
        <v>2632</v>
      </c>
      <c r="B2821" s="2" t="str">
        <f>"0000F8F6C6"</f>
        <v>0000F8F6C6</v>
      </c>
      <c r="C2821" s="3">
        <v>41947</v>
      </c>
      <c r="D2821" s="3">
        <v>43690</v>
      </c>
    </row>
    <row r="2822" spans="1:4" s="1" customFormat="1" ht="12.75" customHeight="1" x14ac:dyDescent="0.2">
      <c r="A2822" s="4" t="s">
        <v>2633</v>
      </c>
      <c r="B2822" s="4" t="str">
        <f>"000687FDDD"</f>
        <v>000687FDDD</v>
      </c>
      <c r="C2822" s="5">
        <v>41982</v>
      </c>
      <c r="D2822" s="4"/>
    </row>
    <row r="2823" spans="1:4" s="1" customFormat="1" ht="12.75" customHeight="1" x14ac:dyDescent="0.2">
      <c r="A2823" s="2" t="s">
        <v>2634</v>
      </c>
      <c r="B2823" s="2" t="str">
        <f>"000688138A"</f>
        <v>000688138A</v>
      </c>
      <c r="C2823" s="3">
        <v>41996</v>
      </c>
      <c r="D2823" s="3">
        <v>44761</v>
      </c>
    </row>
    <row r="2824" spans="1:4" s="1" customFormat="1" ht="12.75" customHeight="1" x14ac:dyDescent="0.2">
      <c r="A2824" s="4" t="s">
        <v>2635</v>
      </c>
      <c r="B2824" s="4" t="str">
        <f>"0006882402"</f>
        <v>0006882402</v>
      </c>
      <c r="C2824" s="5">
        <v>44957</v>
      </c>
      <c r="D2824" s="4"/>
    </row>
    <row r="2825" spans="1:4" s="1" customFormat="1" ht="12.75" customHeight="1" x14ac:dyDescent="0.2">
      <c r="A2825" s="2" t="s">
        <v>2636</v>
      </c>
      <c r="B2825" s="2" t="str">
        <f>"000687F2B0"</f>
        <v>000687F2B0</v>
      </c>
      <c r="C2825" s="3">
        <v>41961</v>
      </c>
      <c r="D2825" s="3">
        <v>42115</v>
      </c>
    </row>
    <row r="2826" spans="1:4" s="1" customFormat="1" ht="12.75" customHeight="1" x14ac:dyDescent="0.2">
      <c r="A2826" s="4" t="s">
        <v>2637</v>
      </c>
      <c r="B2826" s="4" t="str">
        <f>"0000B56F25"</f>
        <v>0000B56F25</v>
      </c>
      <c r="C2826" s="5">
        <v>41807</v>
      </c>
      <c r="D2826" s="4"/>
    </row>
    <row r="2827" spans="1:4" s="1" customFormat="1" ht="12.75" customHeight="1" x14ac:dyDescent="0.2">
      <c r="A2827" s="2" t="s">
        <v>2638</v>
      </c>
      <c r="B2827" s="2" t="str">
        <f>"0006881B02"</f>
        <v>0006881B02</v>
      </c>
      <c r="C2827" s="3">
        <v>41961</v>
      </c>
      <c r="D2827" s="2"/>
    </row>
    <row r="2828" spans="1:4" s="1" customFormat="1" ht="12.75" customHeight="1" x14ac:dyDescent="0.2">
      <c r="A2828" s="4" t="s">
        <v>2639</v>
      </c>
      <c r="B2828" s="4" t="str">
        <f>"0000F8F6E5"</f>
        <v>0000F8F6E5</v>
      </c>
      <c r="C2828" s="5">
        <v>41786</v>
      </c>
      <c r="D2828" s="4"/>
    </row>
    <row r="2829" spans="1:4" s="1" customFormat="1" ht="12.75" customHeight="1" x14ac:dyDescent="0.2">
      <c r="A2829" s="2" t="s">
        <v>2640</v>
      </c>
      <c r="B2829" s="2" t="str">
        <f>"0006882498"</f>
        <v>0006882498</v>
      </c>
      <c r="C2829" s="3">
        <v>41779</v>
      </c>
      <c r="D2829" s="2"/>
    </row>
    <row r="2830" spans="1:4" s="1" customFormat="1" ht="12.75" customHeight="1" x14ac:dyDescent="0.2">
      <c r="A2830" s="4" t="s">
        <v>2641</v>
      </c>
      <c r="B2830" s="4" t="str">
        <f>"0000FBF2C5"</f>
        <v>0000FBF2C5</v>
      </c>
      <c r="C2830" s="5">
        <v>41870</v>
      </c>
      <c r="D2830" s="4"/>
    </row>
    <row r="2831" spans="1:4" s="1" customFormat="1" ht="12.75" customHeight="1" x14ac:dyDescent="0.2">
      <c r="A2831" s="2" t="s">
        <v>2642</v>
      </c>
      <c r="B2831" s="2" t="str">
        <f>"0000FBFA9D"</f>
        <v>0000FBFA9D</v>
      </c>
      <c r="C2831" s="3">
        <v>41891</v>
      </c>
      <c r="D2831" s="3">
        <v>41940</v>
      </c>
    </row>
    <row r="2832" spans="1:4" s="1" customFormat="1" ht="12.75" customHeight="1" x14ac:dyDescent="0.2">
      <c r="A2832" s="4" t="s">
        <v>2643</v>
      </c>
      <c r="B2832" s="4" t="str">
        <f>"000688144B"</f>
        <v>000688144B</v>
      </c>
      <c r="C2832" s="5">
        <v>40932</v>
      </c>
      <c r="D2832" s="5">
        <v>41394</v>
      </c>
    </row>
    <row r="2833" spans="1:4" s="1" customFormat="1" ht="12.75" customHeight="1" x14ac:dyDescent="0.2">
      <c r="A2833" s="2" t="s">
        <v>2644</v>
      </c>
      <c r="B2833" s="2" t="str">
        <f>"0000FBF7DE"</f>
        <v>0000FBF7DE</v>
      </c>
      <c r="C2833" s="3">
        <v>41653</v>
      </c>
      <c r="D2833" s="3">
        <v>43382</v>
      </c>
    </row>
    <row r="2834" spans="1:4" s="1" customFormat="1" ht="12.75" customHeight="1" x14ac:dyDescent="0.2">
      <c r="A2834" s="4" t="s">
        <v>2645</v>
      </c>
      <c r="B2834" s="4" t="str">
        <f>"0000F8FAAA"</f>
        <v>0000F8FAAA</v>
      </c>
      <c r="C2834" s="5">
        <v>37803</v>
      </c>
      <c r="D2834" s="4"/>
    </row>
    <row r="2835" spans="1:4" s="1" customFormat="1" ht="12.75" customHeight="1" x14ac:dyDescent="0.2">
      <c r="A2835" s="2" t="s">
        <v>2646</v>
      </c>
      <c r="B2835" s="2" t="str">
        <f>"0000F8EF28"</f>
        <v>0000F8EF28</v>
      </c>
      <c r="C2835" s="3">
        <v>37803</v>
      </c>
      <c r="D2835" s="3">
        <v>42024</v>
      </c>
    </row>
    <row r="2836" spans="1:4" s="1" customFormat="1" ht="12.75" customHeight="1" x14ac:dyDescent="0.2">
      <c r="A2836" s="4" t="s">
        <v>2647</v>
      </c>
      <c r="B2836" s="4" t="str">
        <f>"0001186712"</f>
        <v>0001186712</v>
      </c>
      <c r="C2836" s="5">
        <v>44180</v>
      </c>
      <c r="D2836" s="4"/>
    </row>
    <row r="2837" spans="1:4" s="1" customFormat="1" ht="12.75" customHeight="1" x14ac:dyDescent="0.2">
      <c r="A2837" s="2" t="s">
        <v>2648</v>
      </c>
      <c r="B2837" s="2" t="str">
        <f>"0006882549"</f>
        <v>0006882549</v>
      </c>
      <c r="C2837" s="3">
        <v>39293</v>
      </c>
      <c r="D2837" s="3">
        <v>44614</v>
      </c>
    </row>
    <row r="2838" spans="1:4" s="1" customFormat="1" ht="12.75" customHeight="1" x14ac:dyDescent="0.2">
      <c r="A2838" s="4" t="s">
        <v>2649</v>
      </c>
      <c r="B2838" s="4" t="str">
        <f>"000687E73C"</f>
        <v>000687E73C</v>
      </c>
      <c r="C2838" s="5">
        <v>39692</v>
      </c>
      <c r="D2838" s="4"/>
    </row>
    <row r="2839" spans="1:4" s="1" customFormat="1" ht="12.75" customHeight="1" x14ac:dyDescent="0.2">
      <c r="A2839" s="2" t="s">
        <v>2650</v>
      </c>
      <c r="B2839" s="2" t="str">
        <f>"0000F8ECAD"</f>
        <v>0000F8ECAD</v>
      </c>
      <c r="C2839" s="3">
        <v>37803</v>
      </c>
      <c r="D2839" s="3">
        <v>43536</v>
      </c>
    </row>
    <row r="2840" spans="1:4" s="1" customFormat="1" ht="12.75" customHeight="1" x14ac:dyDescent="0.2">
      <c r="A2840" s="4" t="s">
        <v>2651</v>
      </c>
      <c r="B2840" s="4" t="str">
        <f>"0000C2FAE1"</f>
        <v>0000C2FAE1</v>
      </c>
      <c r="C2840" s="5">
        <v>43613</v>
      </c>
      <c r="D2840" s="4"/>
    </row>
    <row r="2841" spans="1:4" s="1" customFormat="1" ht="12.75" customHeight="1" x14ac:dyDescent="0.2">
      <c r="A2841" s="2" t="s">
        <v>2652</v>
      </c>
      <c r="B2841" s="2" t="str">
        <f>"0007AB87E2"</f>
        <v>0007AB87E2</v>
      </c>
      <c r="C2841" s="3">
        <v>44369</v>
      </c>
      <c r="D2841" s="2"/>
    </row>
    <row r="2842" spans="1:4" s="1" customFormat="1" ht="12.75" customHeight="1" x14ac:dyDescent="0.2">
      <c r="A2842" s="4" t="s">
        <v>2653</v>
      </c>
      <c r="B2842" s="4" t="str">
        <f>"0000FBFE20"</f>
        <v>0000FBFE20</v>
      </c>
      <c r="C2842" s="5">
        <v>37803</v>
      </c>
      <c r="D2842" s="4"/>
    </row>
    <row r="2843" spans="1:4" s="1" customFormat="1" ht="12.75" customHeight="1" x14ac:dyDescent="0.2">
      <c r="A2843" s="2" t="s">
        <v>2654</v>
      </c>
      <c r="B2843" s="2" t="str">
        <f>"0006882374"</f>
        <v>0006882374</v>
      </c>
      <c r="C2843" s="3">
        <v>43194</v>
      </c>
      <c r="D2843" s="2"/>
    </row>
    <row r="2844" spans="1:4" s="1" customFormat="1" ht="12.75" customHeight="1" x14ac:dyDescent="0.2">
      <c r="A2844" s="4" t="s">
        <v>2655</v>
      </c>
      <c r="B2844" s="4" t="str">
        <f>"0000F8EBCF"</f>
        <v>0000F8EBCF</v>
      </c>
      <c r="C2844" s="5">
        <v>37803</v>
      </c>
      <c r="D2844" s="4"/>
    </row>
    <row r="2845" spans="1:4" s="1" customFormat="1" ht="12.75" customHeight="1" x14ac:dyDescent="0.2">
      <c r="A2845" s="2" t="s">
        <v>2656</v>
      </c>
      <c r="B2845" s="2" t="str">
        <f>"0000FBF49E"</f>
        <v>0000FBF49E</v>
      </c>
      <c r="C2845" s="3">
        <v>40182</v>
      </c>
      <c r="D2845" s="3">
        <v>43214</v>
      </c>
    </row>
    <row r="2846" spans="1:4" s="1" customFormat="1" ht="12.75" customHeight="1" x14ac:dyDescent="0.2">
      <c r="A2846" s="4" t="s">
        <v>2657</v>
      </c>
      <c r="B2846" s="4" t="str">
        <f>"0000FBF1AF"</f>
        <v>0000FBF1AF</v>
      </c>
      <c r="C2846" s="5">
        <v>38279</v>
      </c>
      <c r="D2846" s="5">
        <v>38510</v>
      </c>
    </row>
    <row r="2847" spans="1:4" s="1" customFormat="1" ht="12.75" customHeight="1" x14ac:dyDescent="0.2">
      <c r="A2847" s="2" t="s">
        <v>2658</v>
      </c>
      <c r="B2847" s="2" t="str">
        <f>"0000FBF323"</f>
        <v>0000FBF323</v>
      </c>
      <c r="C2847" s="3">
        <v>37803</v>
      </c>
      <c r="D2847" s="3">
        <v>38286</v>
      </c>
    </row>
    <row r="2848" spans="1:4" s="1" customFormat="1" ht="12.75" customHeight="1" x14ac:dyDescent="0.2">
      <c r="A2848" s="4" t="s">
        <v>2659</v>
      </c>
      <c r="B2848" s="4" t="str">
        <f>"00068826A8"</f>
        <v>00068826A8</v>
      </c>
      <c r="C2848" s="5">
        <v>43487</v>
      </c>
      <c r="D2848" s="5">
        <v>44789</v>
      </c>
    </row>
    <row r="2849" spans="1:4" s="1" customFormat="1" ht="12.75" customHeight="1" x14ac:dyDescent="0.2">
      <c r="A2849" s="2" t="s">
        <v>2660</v>
      </c>
      <c r="B2849" s="2" t="str">
        <f>"000693672B"</f>
        <v>000693672B</v>
      </c>
      <c r="C2849" s="3">
        <v>38992</v>
      </c>
      <c r="D2849" s="3">
        <v>44054</v>
      </c>
    </row>
    <row r="2850" spans="1:4" s="1" customFormat="1" ht="12.75" customHeight="1" x14ac:dyDescent="0.2">
      <c r="A2850" s="4" t="s">
        <v>2661</v>
      </c>
      <c r="B2850" s="4" t="str">
        <f>"0000FBEBFB"</f>
        <v>0000FBEBFB</v>
      </c>
      <c r="C2850" s="5">
        <v>37873</v>
      </c>
      <c r="D2850" s="5">
        <v>37887</v>
      </c>
    </row>
    <row r="2851" spans="1:4" s="1" customFormat="1" ht="12.75" customHeight="1" x14ac:dyDescent="0.2">
      <c r="A2851" s="2" t="s">
        <v>2662</v>
      </c>
      <c r="B2851" s="2" t="str">
        <f>"000687FB73"</f>
        <v>000687FB73</v>
      </c>
      <c r="C2851" s="3">
        <v>41318</v>
      </c>
      <c r="D2851" s="2"/>
    </row>
    <row r="2852" spans="1:4" s="1" customFormat="1" ht="12.75" customHeight="1" x14ac:dyDescent="0.2">
      <c r="A2852" s="4" t="s">
        <v>2663</v>
      </c>
      <c r="B2852" s="4" t="str">
        <f>"000687E21D"</f>
        <v>000687E21D</v>
      </c>
      <c r="C2852" s="5">
        <v>41387</v>
      </c>
      <c r="D2852" s="4"/>
    </row>
    <row r="2853" spans="1:4" s="1" customFormat="1" ht="12.75" customHeight="1" x14ac:dyDescent="0.2">
      <c r="A2853" s="2" t="s">
        <v>2664</v>
      </c>
      <c r="B2853" s="2" t="str">
        <f>"0000FBF973"</f>
        <v>0000FBF973</v>
      </c>
      <c r="C2853" s="3">
        <v>37977</v>
      </c>
      <c r="D2853" s="2"/>
    </row>
    <row r="2854" spans="1:4" s="1" customFormat="1" ht="12.75" customHeight="1" x14ac:dyDescent="0.2">
      <c r="A2854" s="4" t="s">
        <v>2665</v>
      </c>
      <c r="B2854" s="4" t="str">
        <f>"0000F8EC5A"</f>
        <v>0000F8EC5A</v>
      </c>
      <c r="C2854" s="5">
        <v>37803</v>
      </c>
      <c r="D2854" s="4"/>
    </row>
    <row r="2855" spans="1:4" s="1" customFormat="1" ht="12.75" customHeight="1" x14ac:dyDescent="0.2">
      <c r="A2855" s="2" t="s">
        <v>2666</v>
      </c>
      <c r="B2855" s="2" t="str">
        <f>"0000FBEF43"</f>
        <v>0000FBEF43</v>
      </c>
      <c r="C2855" s="3">
        <v>37803</v>
      </c>
      <c r="D2855" s="2"/>
    </row>
    <row r="2856" spans="1:4" s="1" customFormat="1" ht="12.75" customHeight="1" x14ac:dyDescent="0.2">
      <c r="A2856" s="4" t="s">
        <v>2667</v>
      </c>
      <c r="B2856" s="4" t="str">
        <f>"0000A3052F"</f>
        <v>0000A3052F</v>
      </c>
      <c r="C2856" s="5">
        <v>44229</v>
      </c>
      <c r="D2856" s="4"/>
    </row>
    <row r="2857" spans="1:4" s="1" customFormat="1" ht="12.75" customHeight="1" x14ac:dyDescent="0.2">
      <c r="A2857" s="2" t="s">
        <v>2668</v>
      </c>
      <c r="B2857" s="2" t="str">
        <f>"000118591B"</f>
        <v>000118591B</v>
      </c>
      <c r="C2857" s="3">
        <v>37803</v>
      </c>
      <c r="D2857" s="2"/>
    </row>
    <row r="2858" spans="1:4" s="1" customFormat="1" ht="12.75" customHeight="1" x14ac:dyDescent="0.2">
      <c r="A2858" s="4" t="s">
        <v>2669</v>
      </c>
      <c r="B2858" s="4" t="str">
        <f>"0000FBFB00"</f>
        <v>0000FBFB00</v>
      </c>
      <c r="C2858" s="5">
        <v>37803</v>
      </c>
      <c r="D2858" s="4"/>
    </row>
    <row r="2859" spans="1:4" s="1" customFormat="1" ht="12.75" customHeight="1" x14ac:dyDescent="0.2">
      <c r="A2859" s="2" t="s">
        <v>2670</v>
      </c>
      <c r="B2859" s="2" t="str">
        <f>"0000FBF0DF"</f>
        <v>0000FBF0DF</v>
      </c>
      <c r="C2859" s="3">
        <v>37803</v>
      </c>
      <c r="D2859" s="3">
        <v>38013</v>
      </c>
    </row>
    <row r="2860" spans="1:4" s="1" customFormat="1" ht="12.75" customHeight="1" x14ac:dyDescent="0.2">
      <c r="A2860" s="4" t="s">
        <v>2671</v>
      </c>
      <c r="B2860" s="4" t="str">
        <f>"0000F8FB1D"</f>
        <v>0000F8FB1D</v>
      </c>
      <c r="C2860" s="5">
        <v>38272</v>
      </c>
      <c r="D2860" s="4"/>
    </row>
    <row r="2861" spans="1:4" s="1" customFormat="1" ht="12.75" customHeight="1" x14ac:dyDescent="0.2">
      <c r="A2861" s="2" t="s">
        <v>2672</v>
      </c>
      <c r="B2861" s="2" t="str">
        <f>"0000FBF631"</f>
        <v>0000FBF631</v>
      </c>
      <c r="C2861" s="3">
        <v>37803</v>
      </c>
      <c r="D2861" s="2"/>
    </row>
    <row r="2862" spans="1:4" s="1" customFormat="1" ht="12.75" customHeight="1" x14ac:dyDescent="0.2">
      <c r="A2862" s="4" t="s">
        <v>2673</v>
      </c>
      <c r="B2862" s="4" t="str">
        <f>"0000FBF0DF"</f>
        <v>0000FBF0DF</v>
      </c>
      <c r="C2862" s="5">
        <v>38083</v>
      </c>
      <c r="D2862" s="5">
        <v>43109</v>
      </c>
    </row>
    <row r="2863" spans="1:4" s="1" customFormat="1" ht="12.75" customHeight="1" x14ac:dyDescent="0.2">
      <c r="A2863" s="2" t="s">
        <v>2674</v>
      </c>
      <c r="B2863" s="2" t="str">
        <f>"0000F8FA3B"</f>
        <v>0000F8FA3B</v>
      </c>
      <c r="C2863" s="3">
        <v>37803</v>
      </c>
      <c r="D2863" s="3">
        <v>40028</v>
      </c>
    </row>
    <row r="2864" spans="1:4" s="1" customFormat="1" ht="12.75" customHeight="1" x14ac:dyDescent="0.2">
      <c r="A2864" s="4" t="s">
        <v>2675</v>
      </c>
      <c r="B2864" s="4" t="str">
        <f>"0000FBF244"</f>
        <v>0000FBF244</v>
      </c>
      <c r="C2864" s="5">
        <v>42591</v>
      </c>
      <c r="D2864" s="4"/>
    </row>
    <row r="2865" spans="1:4" s="1" customFormat="1" ht="12.75" customHeight="1" x14ac:dyDescent="0.2">
      <c r="A2865" s="2" t="s">
        <v>2674</v>
      </c>
      <c r="B2865" s="2" t="str">
        <f>"00005414CC"</f>
        <v>00005414CC</v>
      </c>
      <c r="C2865" s="3">
        <v>40553</v>
      </c>
      <c r="D2865" s="3">
        <v>41884</v>
      </c>
    </row>
    <row r="2866" spans="1:4" s="1" customFormat="1" ht="12.75" customHeight="1" x14ac:dyDescent="0.2">
      <c r="A2866" s="4" t="s">
        <v>2676</v>
      </c>
      <c r="B2866" s="4" t="str">
        <f>"0006883A70"</f>
        <v>0006883A70</v>
      </c>
      <c r="C2866" s="5">
        <v>42430</v>
      </c>
      <c r="D2866" s="5">
        <v>42472</v>
      </c>
    </row>
    <row r="2867" spans="1:4" s="1" customFormat="1" ht="12.75" customHeight="1" x14ac:dyDescent="0.2">
      <c r="A2867" s="2" t="s">
        <v>2677</v>
      </c>
      <c r="B2867" s="2" t="str">
        <f>"0000FBEB32"</f>
        <v>0000FBEB32</v>
      </c>
      <c r="C2867" s="3">
        <v>44621</v>
      </c>
      <c r="D2867" s="2"/>
    </row>
    <row r="2868" spans="1:4" s="1" customFormat="1" ht="12.75" customHeight="1" x14ac:dyDescent="0.2">
      <c r="A2868" s="4" t="s">
        <v>2678</v>
      </c>
      <c r="B2868" s="4" t="str">
        <f>"0006880E6F"</f>
        <v>0006880E6F</v>
      </c>
      <c r="C2868" s="5">
        <v>42612</v>
      </c>
      <c r="D2868" s="4"/>
    </row>
    <row r="2869" spans="1:4" s="1" customFormat="1" ht="12.75" customHeight="1" x14ac:dyDescent="0.2">
      <c r="A2869" s="2" t="s">
        <v>2679</v>
      </c>
      <c r="B2869" s="2" t="str">
        <f>"0000F8F5BD"</f>
        <v>0000F8F5BD</v>
      </c>
      <c r="C2869" s="3">
        <v>37803</v>
      </c>
      <c r="D2869" s="3">
        <v>42108</v>
      </c>
    </row>
    <row r="2870" spans="1:4" s="1" customFormat="1" ht="12.75" customHeight="1" x14ac:dyDescent="0.2">
      <c r="A2870" s="4" t="s">
        <v>2680</v>
      </c>
      <c r="B2870" s="4" t="str">
        <f>"000688369A"</f>
        <v>000688369A</v>
      </c>
      <c r="C2870" s="5">
        <v>42486</v>
      </c>
      <c r="D2870" s="4"/>
    </row>
    <row r="2871" spans="1:4" s="1" customFormat="1" ht="12.75" customHeight="1" x14ac:dyDescent="0.2">
      <c r="A2871" s="2" t="s">
        <v>2681</v>
      </c>
      <c r="B2871" s="2" t="str">
        <f>"0000FBF851"</f>
        <v>0000FBF851</v>
      </c>
      <c r="C2871" s="3">
        <v>37803</v>
      </c>
      <c r="D2871" s="2"/>
    </row>
    <row r="2872" spans="1:4" s="1" customFormat="1" ht="12.75" customHeight="1" x14ac:dyDescent="0.2">
      <c r="A2872" s="4" t="s">
        <v>2682</v>
      </c>
      <c r="B2872" s="4" t="str">
        <f>"000118608D"</f>
        <v>000118608D</v>
      </c>
      <c r="C2872" s="5">
        <v>37803</v>
      </c>
      <c r="D2872" s="4"/>
    </row>
    <row r="2873" spans="1:4" s="1" customFormat="1" ht="12.75" customHeight="1" x14ac:dyDescent="0.2">
      <c r="A2873" s="2" t="s">
        <v>2683</v>
      </c>
      <c r="B2873" s="2" t="str">
        <f>"0000943234"</f>
        <v>0000943234</v>
      </c>
      <c r="C2873" s="3">
        <v>42759</v>
      </c>
      <c r="D2873" s="2"/>
    </row>
    <row r="2874" spans="1:4" s="1" customFormat="1" ht="12.75" customHeight="1" x14ac:dyDescent="0.2">
      <c r="A2874" s="4" t="s">
        <v>2684</v>
      </c>
      <c r="B2874" s="4" t="str">
        <f>"0000FB6A06"</f>
        <v>0000FB6A06</v>
      </c>
      <c r="C2874" s="5">
        <v>37803</v>
      </c>
      <c r="D2874" s="5">
        <v>42871</v>
      </c>
    </row>
    <row r="2875" spans="1:4" s="1" customFormat="1" ht="12.75" customHeight="1" x14ac:dyDescent="0.2">
      <c r="A2875" s="2" t="s">
        <v>2685</v>
      </c>
      <c r="B2875" s="2" t="str">
        <f>"0000FBE963"</f>
        <v>0000FBE963</v>
      </c>
      <c r="C2875" s="3">
        <v>41142</v>
      </c>
      <c r="D2875" s="2"/>
    </row>
    <row r="2876" spans="1:4" s="1" customFormat="1" ht="12.75" customHeight="1" x14ac:dyDescent="0.2">
      <c r="A2876" s="4" t="s">
        <v>2686</v>
      </c>
      <c r="B2876" s="4" t="str">
        <f>"0000FBF9EC"</f>
        <v>0000FBF9EC</v>
      </c>
      <c r="C2876" s="5">
        <v>38719</v>
      </c>
      <c r="D2876" s="4"/>
    </row>
    <row r="2877" spans="1:4" s="1" customFormat="1" ht="12.75" customHeight="1" x14ac:dyDescent="0.2">
      <c r="A2877" s="2" t="s">
        <v>2687</v>
      </c>
      <c r="B2877" s="2" t="str">
        <f>"0006882DD8"</f>
        <v>0006882DD8</v>
      </c>
      <c r="C2877" s="3">
        <v>39146</v>
      </c>
      <c r="D2877" s="3">
        <v>44257</v>
      </c>
    </row>
    <row r="2878" spans="1:4" s="1" customFormat="1" ht="12.75" customHeight="1" x14ac:dyDescent="0.2">
      <c r="A2878" s="4" t="s">
        <v>2688</v>
      </c>
      <c r="B2878" s="4" t="str">
        <f>"0000F8F732"</f>
        <v>0000F8F732</v>
      </c>
      <c r="C2878" s="5">
        <v>42598</v>
      </c>
      <c r="D2878" s="5">
        <v>43018</v>
      </c>
    </row>
    <row r="2879" spans="1:4" s="1" customFormat="1" ht="12.75" customHeight="1" x14ac:dyDescent="0.2">
      <c r="A2879" s="2" t="s">
        <v>2689</v>
      </c>
      <c r="B2879" s="2" t="str">
        <f>"0000F8FE04"</f>
        <v>0000F8FE04</v>
      </c>
      <c r="C2879" s="3">
        <v>37803</v>
      </c>
      <c r="D2879" s="2"/>
    </row>
    <row r="2880" spans="1:4" s="1" customFormat="1" ht="12.75" customHeight="1" x14ac:dyDescent="0.2">
      <c r="A2880" s="4" t="s">
        <v>2690</v>
      </c>
      <c r="B2880" s="4" t="str">
        <f>"0000FBED8C"</f>
        <v>0000FBED8C</v>
      </c>
      <c r="C2880" s="5">
        <v>38552</v>
      </c>
      <c r="D2880" s="5">
        <v>40182</v>
      </c>
    </row>
    <row r="2881" spans="1:4" s="1" customFormat="1" ht="12.75" customHeight="1" x14ac:dyDescent="0.2">
      <c r="A2881" s="2" t="s">
        <v>2691</v>
      </c>
      <c r="B2881" s="2" t="str">
        <f>"0000F8E998"</f>
        <v>0000F8E998</v>
      </c>
      <c r="C2881" s="3">
        <v>38027</v>
      </c>
      <c r="D2881" s="3">
        <v>38034</v>
      </c>
    </row>
    <row r="2882" spans="1:4" s="1" customFormat="1" ht="12.75" customHeight="1" x14ac:dyDescent="0.2">
      <c r="A2882" s="4" t="s">
        <v>2691</v>
      </c>
      <c r="B2882" s="4" t="str">
        <f>"0000F8F2A7"</f>
        <v>0000F8F2A7</v>
      </c>
      <c r="C2882" s="5">
        <v>40350</v>
      </c>
      <c r="D2882" s="4"/>
    </row>
    <row r="2883" spans="1:4" s="1" customFormat="1" ht="12.75" customHeight="1" x14ac:dyDescent="0.2">
      <c r="A2883" s="2" t="s">
        <v>2692</v>
      </c>
      <c r="B2883" s="2" t="str">
        <f>"0006882662"</f>
        <v>0006882662</v>
      </c>
      <c r="C2883" s="3">
        <v>43753</v>
      </c>
      <c r="D2883" s="2"/>
    </row>
    <row r="2884" spans="1:4" s="1" customFormat="1" ht="12.75" customHeight="1" x14ac:dyDescent="0.2">
      <c r="A2884" s="4" t="s">
        <v>2693</v>
      </c>
      <c r="B2884" s="4" t="str">
        <f>"0001186712"</f>
        <v>0001186712</v>
      </c>
      <c r="C2884" s="5">
        <v>38412</v>
      </c>
      <c r="D2884" s="5">
        <v>41471</v>
      </c>
    </row>
    <row r="2885" spans="1:4" s="1" customFormat="1" ht="12.75" customHeight="1" x14ac:dyDescent="0.2">
      <c r="A2885" s="2" t="s">
        <v>2694</v>
      </c>
      <c r="B2885" s="2" t="str">
        <f>"00005091F4"</f>
        <v>00005091F4</v>
      </c>
      <c r="C2885" s="3">
        <v>40939</v>
      </c>
      <c r="D2885" s="3">
        <v>42640</v>
      </c>
    </row>
    <row r="2886" spans="1:4" s="1" customFormat="1" ht="12.75" customHeight="1" x14ac:dyDescent="0.2">
      <c r="A2886" s="4" t="s">
        <v>2695</v>
      </c>
      <c r="B2886" s="4" t="str">
        <f>"00003AF1D7"</f>
        <v>00003AF1D7</v>
      </c>
      <c r="C2886" s="5">
        <v>39391</v>
      </c>
      <c r="D2886" s="5">
        <v>40196</v>
      </c>
    </row>
    <row r="2887" spans="1:4" s="1" customFormat="1" ht="12.75" customHeight="1" x14ac:dyDescent="0.2">
      <c r="A2887" s="2" t="s">
        <v>2696</v>
      </c>
      <c r="B2887" s="2" t="str">
        <f>"000054D3F3"</f>
        <v>000054D3F3</v>
      </c>
      <c r="C2887" s="3">
        <v>40196</v>
      </c>
      <c r="D2887" s="2"/>
    </row>
    <row r="2888" spans="1:4" s="1" customFormat="1" ht="12.75" customHeight="1" x14ac:dyDescent="0.2">
      <c r="A2888" s="4" t="s">
        <v>2697</v>
      </c>
      <c r="B2888" s="4" t="str">
        <f>"0000F8FFB5"</f>
        <v>0000F8FFB5</v>
      </c>
      <c r="C2888" s="5">
        <v>37852</v>
      </c>
      <c r="D2888" s="5">
        <v>44810</v>
      </c>
    </row>
    <row r="2889" spans="1:4" s="1" customFormat="1" ht="12.75" customHeight="1" x14ac:dyDescent="0.2">
      <c r="A2889" s="2" t="s">
        <v>2698</v>
      </c>
      <c r="B2889" s="2" t="str">
        <f>"0000F8FE64"</f>
        <v>0000F8FE64</v>
      </c>
      <c r="C2889" s="3">
        <v>37803</v>
      </c>
      <c r="D2889" s="2"/>
    </row>
    <row r="2890" spans="1:4" s="1" customFormat="1" ht="12.75" customHeight="1" x14ac:dyDescent="0.2">
      <c r="A2890" s="4" t="s">
        <v>2699</v>
      </c>
      <c r="B2890" s="4" t="str">
        <f>"0000FBFD52"</f>
        <v>0000FBFD52</v>
      </c>
      <c r="C2890" s="5">
        <v>39307</v>
      </c>
      <c r="D2890" s="5">
        <v>39433</v>
      </c>
    </row>
    <row r="2891" spans="1:4" s="1" customFormat="1" ht="12.75" customHeight="1" x14ac:dyDescent="0.2">
      <c r="A2891" s="2" t="s">
        <v>2700</v>
      </c>
      <c r="B2891" s="2" t="str">
        <f>"0006881019"</f>
        <v>0006881019</v>
      </c>
      <c r="C2891" s="3">
        <v>41534</v>
      </c>
      <c r="D2891" s="2"/>
    </row>
    <row r="2892" spans="1:4" s="1" customFormat="1" ht="12.75" customHeight="1" x14ac:dyDescent="0.2">
      <c r="A2892" s="4" t="s">
        <v>2701</v>
      </c>
      <c r="B2892" s="4" t="str">
        <f>"0000F8F449"</f>
        <v>0000F8F449</v>
      </c>
      <c r="C2892" s="5">
        <v>42381</v>
      </c>
      <c r="D2892" s="4"/>
    </row>
    <row r="2893" spans="1:4" s="1" customFormat="1" ht="12.75" customHeight="1" x14ac:dyDescent="0.2">
      <c r="A2893" s="2" t="s">
        <v>2702</v>
      </c>
      <c r="B2893" s="2" t="str">
        <f>"0006935818"</f>
        <v>0006935818</v>
      </c>
      <c r="C2893" s="3">
        <v>42696</v>
      </c>
      <c r="D2893" s="2"/>
    </row>
    <row r="2894" spans="1:4" s="1" customFormat="1" ht="12.75" customHeight="1" x14ac:dyDescent="0.2">
      <c r="A2894" s="4" t="s">
        <v>2703</v>
      </c>
      <c r="B2894" s="4" t="str">
        <f>"00004C88EA"</f>
        <v>00004C88EA</v>
      </c>
      <c r="C2894" s="5">
        <v>39300</v>
      </c>
      <c r="D2894" s="4"/>
    </row>
    <row r="2895" spans="1:4" s="1" customFormat="1" ht="12.75" customHeight="1" x14ac:dyDescent="0.2">
      <c r="A2895" s="2" t="s">
        <v>2704</v>
      </c>
      <c r="B2895" s="2" t="str">
        <f>"000052D79A"</f>
        <v>000052D79A</v>
      </c>
      <c r="C2895" s="3">
        <v>40539</v>
      </c>
      <c r="D2895" s="2"/>
    </row>
    <row r="2896" spans="1:4" s="1" customFormat="1" ht="12.75" customHeight="1" x14ac:dyDescent="0.2">
      <c r="A2896" s="4" t="s">
        <v>2705</v>
      </c>
      <c r="B2896" s="4" t="str">
        <f>"0000F8FA05"</f>
        <v>0000F8FA05</v>
      </c>
      <c r="C2896" s="5">
        <v>37803</v>
      </c>
      <c r="D2896" s="5">
        <v>41107</v>
      </c>
    </row>
    <row r="2897" spans="1:4" s="1" customFormat="1" ht="12.75" customHeight="1" x14ac:dyDescent="0.2">
      <c r="A2897" s="2" t="s">
        <v>2706</v>
      </c>
      <c r="B2897" s="2" t="str">
        <f>"000687FF78"</f>
        <v>000687FF78</v>
      </c>
      <c r="C2897" s="3">
        <v>42031</v>
      </c>
      <c r="D2897" s="2"/>
    </row>
    <row r="2898" spans="1:4" s="1" customFormat="1" ht="12.75" customHeight="1" x14ac:dyDescent="0.2">
      <c r="A2898" s="4" t="s">
        <v>2707</v>
      </c>
      <c r="B2898" s="4" t="str">
        <f>"0006873D22"</f>
        <v>0006873D22</v>
      </c>
      <c r="C2898" s="5">
        <v>42508</v>
      </c>
      <c r="D2898" s="4"/>
    </row>
    <row r="2899" spans="1:4" s="1" customFormat="1" ht="12.75" customHeight="1" x14ac:dyDescent="0.2">
      <c r="A2899" s="2" t="s">
        <v>2708</v>
      </c>
      <c r="B2899" s="2" t="str">
        <f>"0000F8FED0"</f>
        <v>0000F8FED0</v>
      </c>
      <c r="C2899" s="3">
        <v>37803</v>
      </c>
      <c r="D2899" s="3">
        <v>42584</v>
      </c>
    </row>
    <row r="2900" spans="1:4" s="1" customFormat="1" ht="12.75" customHeight="1" x14ac:dyDescent="0.2">
      <c r="A2900" s="4" t="s">
        <v>2709</v>
      </c>
      <c r="B2900" s="4" t="str">
        <f>"000687E2CD"</f>
        <v>000687E2CD</v>
      </c>
      <c r="C2900" s="5">
        <v>41506</v>
      </c>
      <c r="D2900" s="4"/>
    </row>
    <row r="2901" spans="1:4" s="1" customFormat="1" ht="12.75" customHeight="1" x14ac:dyDescent="0.2">
      <c r="A2901" s="2" t="s">
        <v>2710</v>
      </c>
      <c r="B2901" s="2" t="str">
        <f>"0006880207"</f>
        <v>0006880207</v>
      </c>
      <c r="C2901" s="3">
        <v>39839</v>
      </c>
      <c r="D2901" s="3">
        <v>40385</v>
      </c>
    </row>
    <row r="2902" spans="1:4" s="1" customFormat="1" ht="12.75" customHeight="1" x14ac:dyDescent="0.2">
      <c r="A2902" s="4" t="s">
        <v>2711</v>
      </c>
      <c r="B2902" s="4" t="str">
        <f>"00003080FB"</f>
        <v>00003080FB</v>
      </c>
      <c r="C2902" s="5">
        <v>42031</v>
      </c>
      <c r="D2902" s="5">
        <v>43249</v>
      </c>
    </row>
    <row r="2903" spans="1:4" s="1" customFormat="1" ht="12.75" customHeight="1" x14ac:dyDescent="0.2">
      <c r="A2903" s="2" t="s">
        <v>2712</v>
      </c>
      <c r="B2903" s="2" t="str">
        <f>"000687F346"</f>
        <v>000687F346</v>
      </c>
      <c r="C2903" s="3">
        <v>43396</v>
      </c>
      <c r="D2903" s="2"/>
    </row>
    <row r="2904" spans="1:4" s="1" customFormat="1" ht="12.75" customHeight="1" x14ac:dyDescent="0.2">
      <c r="A2904" s="4" t="s">
        <v>2713</v>
      </c>
      <c r="B2904" s="4" t="str">
        <f>"000051D63F"</f>
        <v>000051D63F</v>
      </c>
      <c r="C2904" s="5">
        <v>41695</v>
      </c>
      <c r="D2904" s="5">
        <v>42795</v>
      </c>
    </row>
    <row r="2905" spans="1:4" s="1" customFormat="1" ht="12.75" customHeight="1" x14ac:dyDescent="0.2">
      <c r="A2905" s="2" t="s">
        <v>2714</v>
      </c>
      <c r="B2905" s="2" t="str">
        <f>"00069361A8"</f>
        <v>00069361A8</v>
      </c>
      <c r="C2905" s="3">
        <v>39006</v>
      </c>
      <c r="D2905" s="3">
        <v>42633</v>
      </c>
    </row>
    <row r="2906" spans="1:4" s="1" customFormat="1" ht="12.75" customHeight="1" x14ac:dyDescent="0.2">
      <c r="A2906" s="4" t="s">
        <v>2715</v>
      </c>
      <c r="B2906" s="4" t="str">
        <f>"000687FB1E"</f>
        <v>000687FB1E</v>
      </c>
      <c r="C2906" s="5">
        <v>41534</v>
      </c>
      <c r="D2906" s="5">
        <v>43256</v>
      </c>
    </row>
    <row r="2907" spans="1:4" s="1" customFormat="1" ht="12.75" customHeight="1" x14ac:dyDescent="0.2">
      <c r="A2907" s="2" t="s">
        <v>2716</v>
      </c>
      <c r="B2907" s="2" t="str">
        <f>"0000F8FD9E"</f>
        <v>0000F8FD9E</v>
      </c>
      <c r="C2907" s="3">
        <v>37894</v>
      </c>
      <c r="D2907" s="3">
        <v>37901</v>
      </c>
    </row>
    <row r="2908" spans="1:4" s="1" customFormat="1" ht="12.75" customHeight="1" x14ac:dyDescent="0.2">
      <c r="A2908" s="4" t="s">
        <v>2717</v>
      </c>
      <c r="B2908" s="4" t="str">
        <f>"0000B5D462"</f>
        <v>0000B5D462</v>
      </c>
      <c r="C2908" s="5">
        <v>41492</v>
      </c>
      <c r="D2908" s="5">
        <v>41534</v>
      </c>
    </row>
    <row r="2909" spans="1:4" s="1" customFormat="1" ht="12.75" customHeight="1" x14ac:dyDescent="0.2">
      <c r="A2909" s="2" t="s">
        <v>2718</v>
      </c>
      <c r="B2909" s="2" t="str">
        <f>"0000B5FD17"</f>
        <v>0000B5FD17</v>
      </c>
      <c r="C2909" s="3">
        <v>39496</v>
      </c>
      <c r="D2909" s="3">
        <v>40595</v>
      </c>
    </row>
    <row r="2910" spans="1:4" s="1" customFormat="1" ht="12.75" customHeight="1" x14ac:dyDescent="0.2">
      <c r="A2910" s="4" t="s">
        <v>2719</v>
      </c>
      <c r="B2910" s="4" t="str">
        <f>"0000F8FE7F"</f>
        <v>0000F8FE7F</v>
      </c>
      <c r="C2910" s="5">
        <v>41884</v>
      </c>
      <c r="D2910" s="5">
        <v>43060</v>
      </c>
    </row>
    <row r="2911" spans="1:4" s="1" customFormat="1" ht="12.75" customHeight="1" x14ac:dyDescent="0.2">
      <c r="A2911" s="2" t="s">
        <v>2720</v>
      </c>
      <c r="B2911" s="2" t="str">
        <f>"0000FBECB4"</f>
        <v>0000FBECB4</v>
      </c>
      <c r="C2911" s="3">
        <v>37803</v>
      </c>
      <c r="D2911" s="3">
        <v>40147</v>
      </c>
    </row>
    <row r="2912" spans="1:4" s="1" customFormat="1" ht="12.75" customHeight="1" x14ac:dyDescent="0.2">
      <c r="A2912" s="4" t="s">
        <v>2721</v>
      </c>
      <c r="B2912" s="4" t="str">
        <f>"0000F8F05B"</f>
        <v>0000F8F05B</v>
      </c>
      <c r="C2912" s="5">
        <v>41324</v>
      </c>
      <c r="D2912" s="5">
        <v>41898</v>
      </c>
    </row>
    <row r="2913" spans="1:4" s="1" customFormat="1" ht="12.75" customHeight="1" x14ac:dyDescent="0.2">
      <c r="A2913" s="2" t="s">
        <v>2722</v>
      </c>
      <c r="B2913" s="2" t="str">
        <f>"0006935D5C"</f>
        <v>0006935D5C</v>
      </c>
      <c r="C2913" s="3">
        <v>40007</v>
      </c>
      <c r="D2913" s="3">
        <v>40343</v>
      </c>
    </row>
    <row r="2914" spans="1:4" s="1" customFormat="1" ht="12.75" customHeight="1" x14ac:dyDescent="0.2">
      <c r="A2914" s="4" t="s">
        <v>2723</v>
      </c>
      <c r="B2914" s="4" t="str">
        <f>"0000FBE9C3"</f>
        <v>0000FBE9C3</v>
      </c>
      <c r="C2914" s="5">
        <v>42689</v>
      </c>
      <c r="D2914" s="4"/>
    </row>
    <row r="2915" spans="1:4" s="1" customFormat="1" ht="12.75" customHeight="1" x14ac:dyDescent="0.2">
      <c r="A2915" s="2" t="s">
        <v>2724</v>
      </c>
      <c r="B2915" s="2" t="str">
        <f>"0000FB6452"</f>
        <v>0000FB6452</v>
      </c>
      <c r="C2915" s="3">
        <v>37803</v>
      </c>
      <c r="D2915" s="3">
        <v>44495</v>
      </c>
    </row>
    <row r="2916" spans="1:4" s="1" customFormat="1" ht="12.75" customHeight="1" x14ac:dyDescent="0.2">
      <c r="A2916" s="4" t="s">
        <v>2724</v>
      </c>
      <c r="B2916" s="4" t="str">
        <f>"0000FB6452"</f>
        <v>0000FB6452</v>
      </c>
      <c r="C2916" s="5">
        <v>37803</v>
      </c>
      <c r="D2916" s="5">
        <v>44495</v>
      </c>
    </row>
    <row r="2917" spans="1:4" s="1" customFormat="1" ht="12.75" customHeight="1" x14ac:dyDescent="0.2">
      <c r="A2917" s="2" t="s">
        <v>2725</v>
      </c>
      <c r="B2917" s="2" t="str">
        <f>"0000F8F394"</f>
        <v>0000F8F394</v>
      </c>
      <c r="C2917" s="3">
        <v>37817</v>
      </c>
      <c r="D2917" s="2"/>
    </row>
    <row r="2918" spans="1:4" s="1" customFormat="1" ht="12.75" customHeight="1" x14ac:dyDescent="0.2">
      <c r="A2918" s="4" t="s">
        <v>2726</v>
      </c>
      <c r="B2918" s="4" t="str">
        <f>"0000FBF8F2"</f>
        <v>0000FBF8F2</v>
      </c>
      <c r="C2918" s="5">
        <v>37803</v>
      </c>
      <c r="D2918" s="4"/>
    </row>
    <row r="2919" spans="1:4" s="1" customFormat="1" ht="12.75" customHeight="1" x14ac:dyDescent="0.2">
      <c r="A2919" s="2" t="s">
        <v>2727</v>
      </c>
      <c r="B2919" s="2" t="str">
        <f>"0000FBECFD"</f>
        <v>0000FBECFD</v>
      </c>
      <c r="C2919" s="3">
        <v>37803</v>
      </c>
      <c r="D2919" s="2"/>
    </row>
    <row r="2920" spans="1:4" s="1" customFormat="1" ht="12.75" customHeight="1" x14ac:dyDescent="0.2">
      <c r="A2920" s="4" t="s">
        <v>2728</v>
      </c>
      <c r="B2920" s="4" t="str">
        <f>"000687DE3D"</f>
        <v>000687DE3D</v>
      </c>
      <c r="C2920" s="5">
        <v>41898</v>
      </c>
      <c r="D2920" s="4"/>
    </row>
    <row r="2921" spans="1:4" s="1" customFormat="1" ht="12.75" customHeight="1" x14ac:dyDescent="0.2">
      <c r="A2921" s="2" t="s">
        <v>2729</v>
      </c>
      <c r="B2921" s="2" t="str">
        <f>"0006935265"</f>
        <v>0006935265</v>
      </c>
      <c r="C2921" s="3">
        <v>41653</v>
      </c>
      <c r="D2921" s="3">
        <v>41898</v>
      </c>
    </row>
    <row r="2922" spans="1:4" s="1" customFormat="1" ht="12.75" customHeight="1" x14ac:dyDescent="0.2">
      <c r="A2922" s="4" t="s">
        <v>2730</v>
      </c>
      <c r="B2922" s="4" t="str">
        <f>"0000FBF1FD"</f>
        <v>0000FBF1FD</v>
      </c>
      <c r="C2922" s="5">
        <v>37803</v>
      </c>
      <c r="D2922" s="4"/>
    </row>
    <row r="2923" spans="1:4" s="1" customFormat="1" ht="12.75" customHeight="1" x14ac:dyDescent="0.2">
      <c r="A2923" s="2" t="s">
        <v>2731</v>
      </c>
      <c r="B2923" s="2" t="str">
        <f>"0000F8E980"</f>
        <v>0000F8E980</v>
      </c>
      <c r="C2923" s="3">
        <v>42858</v>
      </c>
      <c r="D2923" s="2"/>
    </row>
    <row r="2924" spans="1:4" s="1" customFormat="1" ht="12.75" customHeight="1" x14ac:dyDescent="0.2">
      <c r="A2924" s="4" t="s">
        <v>2732</v>
      </c>
      <c r="B2924" s="4" t="str">
        <f>"0000F8F134"</f>
        <v>0000F8F134</v>
      </c>
      <c r="C2924" s="5">
        <v>37803</v>
      </c>
      <c r="D2924" s="4"/>
    </row>
    <row r="2925" spans="1:4" s="1" customFormat="1" ht="12.75" customHeight="1" x14ac:dyDescent="0.2">
      <c r="A2925" s="2" t="s">
        <v>2733</v>
      </c>
      <c r="B2925" s="2" t="str">
        <f>"00080D7D7A"</f>
        <v>00080D7D7A</v>
      </c>
      <c r="C2925" s="3">
        <v>44873</v>
      </c>
      <c r="D2925" s="2"/>
    </row>
    <row r="2926" spans="1:4" s="1" customFormat="1" ht="12.75" customHeight="1" x14ac:dyDescent="0.2">
      <c r="A2926" s="4" t="s">
        <v>2734</v>
      </c>
      <c r="B2926" s="4" t="str">
        <f>"000196A342"</f>
        <v>000196A342</v>
      </c>
      <c r="C2926" s="5">
        <v>37803</v>
      </c>
      <c r="D2926" s="5">
        <v>38461</v>
      </c>
    </row>
    <row r="2927" spans="1:4" s="1" customFormat="1" ht="12.75" customHeight="1" x14ac:dyDescent="0.2">
      <c r="A2927" s="2" t="s">
        <v>2735</v>
      </c>
      <c r="B2927" s="2" t="str">
        <f>"0001185DDC"</f>
        <v>0001185DDC</v>
      </c>
      <c r="C2927" s="3">
        <v>38454</v>
      </c>
      <c r="D2927" s="3">
        <v>39741</v>
      </c>
    </row>
    <row r="2928" spans="1:4" s="1" customFormat="1" ht="12.75" customHeight="1" x14ac:dyDescent="0.2">
      <c r="A2928" s="4" t="s">
        <v>2735</v>
      </c>
      <c r="B2928" s="4" t="str">
        <f>"000118631E"</f>
        <v>000118631E</v>
      </c>
      <c r="C2928" s="5">
        <v>40147</v>
      </c>
      <c r="D2928" s="5">
        <v>40918</v>
      </c>
    </row>
    <row r="2929" spans="1:4" s="1" customFormat="1" ht="12.75" customHeight="1" x14ac:dyDescent="0.2">
      <c r="A2929" s="2" t="s">
        <v>2736</v>
      </c>
      <c r="B2929" s="2" t="str">
        <f>"0000FBF3B6"</f>
        <v>0000FBF3B6</v>
      </c>
      <c r="C2929" s="3">
        <v>37804</v>
      </c>
      <c r="D2929" s="3">
        <v>40336</v>
      </c>
    </row>
    <row r="2930" spans="1:4" s="1" customFormat="1" ht="12.75" customHeight="1" x14ac:dyDescent="0.2">
      <c r="A2930" s="4" t="s">
        <v>2737</v>
      </c>
      <c r="B2930" s="4" t="str">
        <f>"0000FBFE2F"</f>
        <v>0000FBFE2F</v>
      </c>
      <c r="C2930" s="5">
        <v>37803</v>
      </c>
      <c r="D2930" s="5">
        <v>41177</v>
      </c>
    </row>
    <row r="2931" spans="1:4" s="1" customFormat="1" ht="12.75" customHeight="1" x14ac:dyDescent="0.2">
      <c r="A2931" s="2" t="s">
        <v>2738</v>
      </c>
      <c r="B2931" s="2" t="str">
        <f>"0000F8FE57"</f>
        <v>0000F8FE57</v>
      </c>
      <c r="C2931" s="3">
        <v>41716</v>
      </c>
      <c r="D2931" s="3">
        <v>44313</v>
      </c>
    </row>
    <row r="2932" spans="1:4" s="1" customFormat="1" ht="12.75" customHeight="1" x14ac:dyDescent="0.2">
      <c r="A2932" s="4" t="s">
        <v>2739</v>
      </c>
      <c r="B2932" s="4" t="str">
        <f>"0000FBE90A"</f>
        <v>0000FBE90A</v>
      </c>
      <c r="C2932" s="5">
        <v>37803</v>
      </c>
      <c r="D2932" s="5">
        <v>41716</v>
      </c>
    </row>
    <row r="2933" spans="1:4" s="1" customFormat="1" ht="12.75" customHeight="1" x14ac:dyDescent="0.2">
      <c r="A2933" s="2" t="s">
        <v>2740</v>
      </c>
      <c r="B2933" s="2" t="str">
        <f>"0006883CAE"</f>
        <v>0006883CAE</v>
      </c>
      <c r="C2933" s="3">
        <v>42395</v>
      </c>
      <c r="D2933" s="2"/>
    </row>
    <row r="2934" spans="1:4" s="1" customFormat="1" ht="12.75" customHeight="1" x14ac:dyDescent="0.2">
      <c r="A2934" s="4" t="s">
        <v>2741</v>
      </c>
      <c r="B2934" s="4" t="str">
        <f>"0000FB64F5"</f>
        <v>0000FB64F5</v>
      </c>
      <c r="C2934" s="5">
        <v>37803</v>
      </c>
      <c r="D2934" s="4"/>
    </row>
    <row r="2935" spans="1:4" s="1" customFormat="1" ht="12.75" customHeight="1" x14ac:dyDescent="0.2">
      <c r="A2935" s="2" t="s">
        <v>2742</v>
      </c>
      <c r="B2935" s="2" t="str">
        <f>"0006883937"</f>
        <v>0006883937</v>
      </c>
      <c r="C2935" s="3">
        <v>41276</v>
      </c>
      <c r="D2935" s="2"/>
    </row>
    <row r="2936" spans="1:4" s="1" customFormat="1" ht="12.75" customHeight="1" x14ac:dyDescent="0.2">
      <c r="A2936" s="4" t="s">
        <v>2743</v>
      </c>
      <c r="B2936" s="4" t="str">
        <f>"0000F8F683"</f>
        <v>0000F8F683</v>
      </c>
      <c r="C2936" s="5">
        <v>37803</v>
      </c>
      <c r="D2936" s="5">
        <v>41276</v>
      </c>
    </row>
    <row r="2937" spans="1:4" s="1" customFormat="1" ht="12.75" customHeight="1" x14ac:dyDescent="0.2">
      <c r="A2937" s="2" t="s">
        <v>2744</v>
      </c>
      <c r="B2937" s="2" t="str">
        <f>"0000FBFBC1"</f>
        <v>0000FBFBC1</v>
      </c>
      <c r="C2937" s="3">
        <v>37803</v>
      </c>
      <c r="D2937" s="2"/>
    </row>
    <row r="2938" spans="1:4" s="1" customFormat="1" ht="12.75" customHeight="1" x14ac:dyDescent="0.2">
      <c r="A2938" s="4" t="s">
        <v>2745</v>
      </c>
      <c r="B2938" s="4" t="str">
        <f>"0006881050"</f>
        <v>0006881050</v>
      </c>
      <c r="C2938" s="5">
        <v>43837</v>
      </c>
      <c r="D2938" s="4"/>
    </row>
    <row r="2939" spans="1:4" s="1" customFormat="1" ht="12.75" customHeight="1" x14ac:dyDescent="0.2">
      <c r="A2939" s="2" t="s">
        <v>2746</v>
      </c>
      <c r="B2939" s="2" t="str">
        <f>"0006881C34"</f>
        <v>0006881C34</v>
      </c>
      <c r="C2939" s="3">
        <v>42066</v>
      </c>
      <c r="D2939" s="2"/>
    </row>
    <row r="2940" spans="1:4" s="1" customFormat="1" ht="12.75" customHeight="1" x14ac:dyDescent="0.2">
      <c r="A2940" s="4" t="s">
        <v>2747</v>
      </c>
      <c r="B2940" s="4" t="str">
        <f>"0000FBFA9D"</f>
        <v>0000FBFA9D</v>
      </c>
      <c r="C2940" s="5">
        <v>41968</v>
      </c>
      <c r="D2940" s="5">
        <v>42024</v>
      </c>
    </row>
    <row r="2941" spans="1:4" s="1" customFormat="1" ht="12.75" customHeight="1" x14ac:dyDescent="0.2">
      <c r="A2941" s="2" t="s">
        <v>2748</v>
      </c>
      <c r="B2941" s="2" t="str">
        <f>"0000F8FFAB"</f>
        <v>0000F8FFAB</v>
      </c>
      <c r="C2941" s="3">
        <v>37803</v>
      </c>
      <c r="D2941" s="2"/>
    </row>
    <row r="2942" spans="1:4" s="1" customFormat="1" ht="12.75" customHeight="1" x14ac:dyDescent="0.2">
      <c r="A2942" s="4" t="s">
        <v>2749</v>
      </c>
      <c r="B2942" s="4" t="str">
        <f>"0000F8F939"</f>
        <v>0000F8F939</v>
      </c>
      <c r="C2942" s="5">
        <v>37803</v>
      </c>
      <c r="D2942" s="4"/>
    </row>
    <row r="2943" spans="1:4" s="1" customFormat="1" ht="12.75" customHeight="1" x14ac:dyDescent="0.2">
      <c r="A2943" s="2" t="s">
        <v>2750</v>
      </c>
      <c r="B2943" s="2" t="str">
        <f>"00011869FE"</f>
        <v>00011869FE</v>
      </c>
      <c r="C2943" s="3">
        <v>39532</v>
      </c>
      <c r="D2943" s="3">
        <v>42858</v>
      </c>
    </row>
    <row r="2944" spans="1:4" s="1" customFormat="1" ht="12.75" customHeight="1" x14ac:dyDescent="0.2">
      <c r="A2944" s="4" t="s">
        <v>2751</v>
      </c>
      <c r="B2944" s="4" t="str">
        <f>"0000F8F81A"</f>
        <v>0000F8F81A</v>
      </c>
      <c r="C2944" s="5">
        <v>37803</v>
      </c>
      <c r="D2944" s="4"/>
    </row>
    <row r="2945" spans="1:4" s="1" customFormat="1" ht="12.75" customHeight="1" x14ac:dyDescent="0.2">
      <c r="A2945" s="2" t="s">
        <v>2752</v>
      </c>
      <c r="B2945" s="2" t="str">
        <f>"0000F8FC71"</f>
        <v>0000F8FC71</v>
      </c>
      <c r="C2945" s="3">
        <v>37803</v>
      </c>
      <c r="D2945" s="2"/>
    </row>
    <row r="2946" spans="1:4" s="1" customFormat="1" ht="12.75" customHeight="1" x14ac:dyDescent="0.2">
      <c r="A2946" s="4" t="s">
        <v>2753</v>
      </c>
      <c r="B2946" s="4" t="str">
        <f>"000687DDB5"</f>
        <v>000687DDB5</v>
      </c>
      <c r="C2946" s="5">
        <v>43872</v>
      </c>
      <c r="D2946" s="4"/>
    </row>
    <row r="2947" spans="1:4" s="1" customFormat="1" ht="12.75" customHeight="1" x14ac:dyDescent="0.2">
      <c r="A2947" s="2" t="s">
        <v>2754</v>
      </c>
      <c r="B2947" s="2" t="str">
        <f>"000687DED3"</f>
        <v>000687DED3</v>
      </c>
      <c r="C2947" s="3">
        <v>39258</v>
      </c>
      <c r="D2947" s="3">
        <v>39581</v>
      </c>
    </row>
    <row r="2948" spans="1:4" s="1" customFormat="1" ht="12.75" customHeight="1" x14ac:dyDescent="0.2">
      <c r="A2948" s="4" t="s">
        <v>2755</v>
      </c>
      <c r="B2948" s="4" t="str">
        <f>"0001A92CB8"</f>
        <v>0001A92CB8</v>
      </c>
      <c r="C2948" s="5">
        <v>37803</v>
      </c>
      <c r="D2948" s="5">
        <v>42591</v>
      </c>
    </row>
    <row r="2949" spans="1:4" s="1" customFormat="1" ht="12.75" customHeight="1" x14ac:dyDescent="0.2">
      <c r="A2949" s="2" t="s">
        <v>2756</v>
      </c>
      <c r="B2949" s="2" t="str">
        <f>"0000F8FA52"</f>
        <v>0000F8FA52</v>
      </c>
      <c r="C2949" s="3">
        <v>37803</v>
      </c>
      <c r="D2949" s="3">
        <v>40644</v>
      </c>
    </row>
    <row r="2950" spans="1:4" s="1" customFormat="1" ht="12.75" customHeight="1" x14ac:dyDescent="0.2">
      <c r="A2950" s="4" t="s">
        <v>2757</v>
      </c>
      <c r="B2950" s="4" t="str">
        <f>"0000596C17"</f>
        <v>0000596C17</v>
      </c>
      <c r="C2950" s="5">
        <v>42031</v>
      </c>
      <c r="D2950" s="5">
        <v>43837</v>
      </c>
    </row>
    <row r="2951" spans="1:4" s="1" customFormat="1" ht="12.75" customHeight="1" x14ac:dyDescent="0.2">
      <c r="A2951" s="2" t="s">
        <v>2758</v>
      </c>
      <c r="B2951" s="2" t="str">
        <f>"0000FBF33D"</f>
        <v>0000FBF33D</v>
      </c>
      <c r="C2951" s="3">
        <v>38815</v>
      </c>
      <c r="D2951" s="3">
        <v>41695</v>
      </c>
    </row>
    <row r="2952" spans="1:4" s="1" customFormat="1" ht="12.75" customHeight="1" x14ac:dyDescent="0.2">
      <c r="A2952" s="4" t="s">
        <v>2759</v>
      </c>
      <c r="B2952" s="4" t="str">
        <f>"0000FBF9CE"</f>
        <v>0000FBF9CE</v>
      </c>
      <c r="C2952" s="5">
        <v>41695</v>
      </c>
      <c r="D2952" s="4"/>
    </row>
    <row r="2953" spans="1:4" s="1" customFormat="1" ht="12.75" customHeight="1" x14ac:dyDescent="0.2">
      <c r="A2953" s="2" t="s">
        <v>2760</v>
      </c>
      <c r="B2953" s="2" t="str">
        <f>"0000F8F1A4"</f>
        <v>0000F8F1A4</v>
      </c>
      <c r="C2953" s="3">
        <v>43382</v>
      </c>
      <c r="D2953" s="2"/>
    </row>
    <row r="2954" spans="1:4" s="1" customFormat="1" ht="12.75" customHeight="1" x14ac:dyDescent="0.2">
      <c r="A2954" s="4" t="s">
        <v>2761</v>
      </c>
      <c r="B2954" s="4" t="str">
        <f>"0000FBF78C"</f>
        <v>0000FBF78C</v>
      </c>
      <c r="C2954" s="5">
        <v>39084</v>
      </c>
      <c r="D2954" s="5">
        <v>39286</v>
      </c>
    </row>
    <row r="2955" spans="1:4" s="1" customFormat="1" ht="12.75" customHeight="1" x14ac:dyDescent="0.2">
      <c r="A2955" s="2" t="s">
        <v>2762</v>
      </c>
      <c r="B2955" s="2" t="str">
        <f>"0000B25B5D"</f>
        <v>0000B25B5D</v>
      </c>
      <c r="C2955" s="3">
        <v>40379</v>
      </c>
      <c r="D2955" s="2"/>
    </row>
    <row r="2956" spans="1:4" s="1" customFormat="1" ht="12.75" customHeight="1" x14ac:dyDescent="0.2">
      <c r="A2956" s="4" t="s">
        <v>2762</v>
      </c>
      <c r="B2956" s="4" t="str">
        <f>"0000F8FCBE"</f>
        <v>0000F8FCBE</v>
      </c>
      <c r="C2956" s="5">
        <v>37803</v>
      </c>
      <c r="D2956" s="5">
        <v>40378</v>
      </c>
    </row>
    <row r="2957" spans="1:4" s="1" customFormat="1" ht="12.75" customHeight="1" x14ac:dyDescent="0.2">
      <c r="A2957" s="2" t="s">
        <v>2763</v>
      </c>
      <c r="B2957" s="2" t="str">
        <f>"000687FD3E"</f>
        <v>000687FD3E</v>
      </c>
      <c r="C2957" s="3">
        <v>39084</v>
      </c>
      <c r="D2957" s="2"/>
    </row>
    <row r="2958" spans="1:4" s="1" customFormat="1" ht="12.75" customHeight="1" x14ac:dyDescent="0.2">
      <c r="A2958" s="4" t="s">
        <v>2764</v>
      </c>
      <c r="B2958" s="4" t="str">
        <f>"0000A05D89"</f>
        <v>0000A05D89</v>
      </c>
      <c r="C2958" s="5">
        <v>40253</v>
      </c>
      <c r="D2958" s="5">
        <v>44867</v>
      </c>
    </row>
    <row r="2959" spans="1:4" s="1" customFormat="1" ht="12.75" customHeight="1" x14ac:dyDescent="0.2">
      <c r="A2959" s="2" t="s">
        <v>2764</v>
      </c>
      <c r="B2959" s="2" t="str">
        <f>"0000F8E9F3"</f>
        <v>0000F8E9F3</v>
      </c>
      <c r="C2959" s="3">
        <v>37803</v>
      </c>
      <c r="D2959" s="3">
        <v>40000</v>
      </c>
    </row>
    <row r="2960" spans="1:4" s="1" customFormat="1" ht="12.75" customHeight="1" x14ac:dyDescent="0.2">
      <c r="A2960" s="4" t="s">
        <v>2764</v>
      </c>
      <c r="B2960" s="4" t="str">
        <f>"0000A44F5E"</f>
        <v>0000A44F5E</v>
      </c>
      <c r="C2960" s="5">
        <v>40001</v>
      </c>
      <c r="D2960" s="5">
        <v>40252</v>
      </c>
    </row>
    <row r="2961" spans="1:4" s="1" customFormat="1" ht="12.75" customHeight="1" x14ac:dyDescent="0.2">
      <c r="A2961" s="2" t="s">
        <v>2765</v>
      </c>
      <c r="B2961" s="2" t="str">
        <f>"0000FBFD67"</f>
        <v>0000FBFD67</v>
      </c>
      <c r="C2961" s="3">
        <v>37803</v>
      </c>
      <c r="D2961" s="3">
        <v>38468</v>
      </c>
    </row>
    <row r="2962" spans="1:4" s="1" customFormat="1" ht="12.75" customHeight="1" x14ac:dyDescent="0.2">
      <c r="A2962" s="4" t="s">
        <v>2766</v>
      </c>
      <c r="B2962" s="4" t="str">
        <f>"0006936A77"</f>
        <v>0006936A77</v>
      </c>
      <c r="C2962" s="5">
        <v>44537</v>
      </c>
      <c r="D2962" s="4"/>
    </row>
    <row r="2963" spans="1:4" s="1" customFormat="1" ht="12.75" customHeight="1" x14ac:dyDescent="0.2">
      <c r="A2963" s="2" t="s">
        <v>2767</v>
      </c>
      <c r="B2963" s="2" t="str">
        <f>"0000FBF39A"</f>
        <v>0000FBF39A</v>
      </c>
      <c r="C2963" s="3">
        <v>38726</v>
      </c>
      <c r="D2963" s="3">
        <v>40364</v>
      </c>
    </row>
    <row r="2964" spans="1:4" s="1" customFormat="1" ht="12.75" customHeight="1" x14ac:dyDescent="0.2">
      <c r="A2964" s="4" t="s">
        <v>2768</v>
      </c>
      <c r="B2964" s="4" t="str">
        <f>"0000F8F413"</f>
        <v>0000F8F413</v>
      </c>
      <c r="C2964" s="5">
        <v>37803</v>
      </c>
      <c r="D2964" s="5">
        <v>38601</v>
      </c>
    </row>
    <row r="2965" spans="1:4" s="1" customFormat="1" ht="12.75" customHeight="1" x14ac:dyDescent="0.2">
      <c r="A2965" s="2" t="s">
        <v>2769</v>
      </c>
      <c r="B2965" s="2" t="str">
        <f>"0000953B39"</f>
        <v>0000953B39</v>
      </c>
      <c r="C2965" s="3">
        <v>40939</v>
      </c>
      <c r="D2965" s="2"/>
    </row>
    <row r="2966" spans="1:4" s="1" customFormat="1" ht="12.75" customHeight="1" x14ac:dyDescent="0.2">
      <c r="A2966" s="4" t="s">
        <v>2770</v>
      </c>
      <c r="B2966" s="4" t="str">
        <f>"0000F8FEAF"</f>
        <v>0000F8FEAF</v>
      </c>
      <c r="C2966" s="5">
        <v>37803</v>
      </c>
      <c r="D2966" s="5">
        <v>37818</v>
      </c>
    </row>
    <row r="2967" spans="1:4" s="1" customFormat="1" ht="12.75" customHeight="1" x14ac:dyDescent="0.2">
      <c r="A2967" s="2" t="s">
        <v>2771</v>
      </c>
      <c r="B2967" s="2" t="str">
        <f>"000687EF67"</f>
        <v>000687EF67</v>
      </c>
      <c r="C2967" s="3">
        <v>43417</v>
      </c>
      <c r="D2967" s="2"/>
    </row>
    <row r="2968" spans="1:4" s="1" customFormat="1" ht="12.75" customHeight="1" x14ac:dyDescent="0.2">
      <c r="A2968" s="4" t="s">
        <v>2772</v>
      </c>
      <c r="B2968" s="4" t="str">
        <f>"0000FBFA8F"</f>
        <v>0000FBFA8F</v>
      </c>
      <c r="C2968" s="5">
        <v>38531</v>
      </c>
      <c r="D2968" s="5">
        <v>39013</v>
      </c>
    </row>
    <row r="2969" spans="1:4" s="1" customFormat="1" ht="12.75" customHeight="1" x14ac:dyDescent="0.2">
      <c r="A2969" s="2" t="s">
        <v>2773</v>
      </c>
      <c r="B2969" s="2" t="str">
        <f>"0000FBF538"</f>
        <v>0000FBF538</v>
      </c>
      <c r="C2969" s="3">
        <v>37803</v>
      </c>
      <c r="D2969" s="2"/>
    </row>
    <row r="2970" spans="1:4" s="1" customFormat="1" ht="12.75" customHeight="1" x14ac:dyDescent="0.2">
      <c r="A2970" s="4" t="s">
        <v>2774</v>
      </c>
      <c r="B2970" s="4" t="str">
        <f>"0000F8F63D"</f>
        <v>0000F8F63D</v>
      </c>
      <c r="C2970" s="5">
        <v>43739</v>
      </c>
      <c r="D2970" s="5">
        <v>44285</v>
      </c>
    </row>
    <row r="2971" spans="1:4" s="1" customFormat="1" ht="12.75" customHeight="1" x14ac:dyDescent="0.2">
      <c r="A2971" s="2" t="s">
        <v>2775</v>
      </c>
      <c r="B2971" s="2" t="str">
        <f>"000687DD0C"</f>
        <v>000687DD0C</v>
      </c>
      <c r="C2971" s="3">
        <v>40553</v>
      </c>
      <c r="D2971" s="2"/>
    </row>
    <row r="2972" spans="1:4" s="1" customFormat="1" ht="12.75" customHeight="1" x14ac:dyDescent="0.2">
      <c r="A2972" s="4" t="s">
        <v>2776</v>
      </c>
      <c r="B2972" s="4" t="str">
        <f>"0001969B6A"</f>
        <v>0001969B6A</v>
      </c>
      <c r="C2972" s="5">
        <v>37803</v>
      </c>
      <c r="D2972" s="5">
        <v>38815</v>
      </c>
    </row>
    <row r="2973" spans="1:4" s="1" customFormat="1" ht="12.75" customHeight="1" x14ac:dyDescent="0.2">
      <c r="A2973" s="2" t="s">
        <v>2777</v>
      </c>
      <c r="B2973" s="2" t="str">
        <f>"0000F8EDAF"</f>
        <v>0000F8EDAF</v>
      </c>
      <c r="C2973" s="3">
        <v>37803</v>
      </c>
      <c r="D2973" s="2"/>
    </row>
    <row r="2974" spans="1:4" s="1" customFormat="1" ht="12.75" customHeight="1" x14ac:dyDescent="0.2">
      <c r="A2974" s="4" t="s">
        <v>2778</v>
      </c>
      <c r="B2974" s="4" t="str">
        <f>"0000FBF388"</f>
        <v>0000FBF388</v>
      </c>
      <c r="C2974" s="5">
        <v>38573</v>
      </c>
      <c r="D2974" s="5">
        <v>44796</v>
      </c>
    </row>
    <row r="2975" spans="1:4" s="1" customFormat="1" ht="12.75" customHeight="1" x14ac:dyDescent="0.2">
      <c r="A2975" s="2" t="s">
        <v>2779</v>
      </c>
      <c r="B2975" s="2" t="str">
        <f>"0000F8FF0B"</f>
        <v>0000F8FF0B</v>
      </c>
      <c r="C2975" s="3">
        <v>37803</v>
      </c>
      <c r="D2975" s="3">
        <v>44544</v>
      </c>
    </row>
    <row r="2976" spans="1:4" s="1" customFormat="1" ht="12.75" customHeight="1" x14ac:dyDescent="0.2">
      <c r="A2976" s="4" t="s">
        <v>2780</v>
      </c>
      <c r="B2976" s="4" t="str">
        <f>"0000FBFC0D"</f>
        <v>0000FBFC0D</v>
      </c>
      <c r="C2976" s="5">
        <v>44453</v>
      </c>
      <c r="D2976" s="4"/>
    </row>
    <row r="2977" spans="1:4" s="1" customFormat="1" ht="12.75" customHeight="1" x14ac:dyDescent="0.2">
      <c r="A2977" s="2" t="s">
        <v>2781</v>
      </c>
      <c r="B2977" s="2" t="str">
        <f>"000687E02B"</f>
        <v>000687E02B</v>
      </c>
      <c r="C2977" s="3">
        <v>44488</v>
      </c>
      <c r="D2977" s="2"/>
    </row>
    <row r="2978" spans="1:4" s="1" customFormat="1" ht="12.75" customHeight="1" x14ac:dyDescent="0.2">
      <c r="A2978" s="4" t="s">
        <v>2782</v>
      </c>
      <c r="B2978" s="4" t="str">
        <f>"000094DF37"</f>
        <v>000094DF37</v>
      </c>
      <c r="C2978" s="5">
        <v>44964</v>
      </c>
      <c r="D2978" s="4"/>
    </row>
    <row r="2979" spans="1:4" s="1" customFormat="1" ht="12.75" customHeight="1" x14ac:dyDescent="0.2">
      <c r="A2979" s="2" t="s">
        <v>2783</v>
      </c>
      <c r="B2979" s="2" t="str">
        <f>"0000F8F183"</f>
        <v>0000F8F183</v>
      </c>
      <c r="C2979" s="3">
        <v>37803</v>
      </c>
      <c r="D2979" s="2"/>
    </row>
    <row r="2980" spans="1:4" s="1" customFormat="1" ht="12.75" customHeight="1" x14ac:dyDescent="0.2">
      <c r="A2980" s="4" t="s">
        <v>2784</v>
      </c>
      <c r="B2980" s="4" t="str">
        <f>"0000321D68"</f>
        <v>0000321D68</v>
      </c>
      <c r="C2980" s="5">
        <v>39468</v>
      </c>
      <c r="D2980" s="5">
        <v>43396</v>
      </c>
    </row>
    <row r="2981" spans="1:4" s="1" customFormat="1" ht="12.75" customHeight="1" x14ac:dyDescent="0.2">
      <c r="A2981" s="2" t="s">
        <v>2785</v>
      </c>
      <c r="B2981" s="2" t="str">
        <f>"0000FBF89F"</f>
        <v>0000FBF89F</v>
      </c>
      <c r="C2981" s="3">
        <v>37803</v>
      </c>
      <c r="D2981" s="3">
        <v>38307</v>
      </c>
    </row>
    <row r="2982" spans="1:4" s="1" customFormat="1" ht="12.75" customHeight="1" x14ac:dyDescent="0.2">
      <c r="A2982" s="4" t="s">
        <v>2786</v>
      </c>
      <c r="B2982" s="4" t="str">
        <f>"000687FDD9"</f>
        <v>000687FDD9</v>
      </c>
      <c r="C2982" s="5">
        <v>43194</v>
      </c>
      <c r="D2982" s="5">
        <v>43361</v>
      </c>
    </row>
    <row r="2983" spans="1:4" s="1" customFormat="1" ht="12.75" customHeight="1" x14ac:dyDescent="0.2">
      <c r="A2983" s="2" t="s">
        <v>2785</v>
      </c>
      <c r="B2983" s="2" t="str">
        <f>"0000F8F4F4"</f>
        <v>0000F8F4F4</v>
      </c>
      <c r="C2983" s="3">
        <v>38901</v>
      </c>
      <c r="D2983" s="3">
        <v>38992</v>
      </c>
    </row>
    <row r="2984" spans="1:4" s="1" customFormat="1" ht="12.75" customHeight="1" x14ac:dyDescent="0.2">
      <c r="A2984" s="4" t="s">
        <v>2787</v>
      </c>
      <c r="B2984" s="4" t="str">
        <f>"0001186C33"</f>
        <v>0001186C33</v>
      </c>
      <c r="C2984" s="5">
        <v>37803</v>
      </c>
      <c r="D2984" s="5">
        <v>39566</v>
      </c>
    </row>
    <row r="2985" spans="1:4" s="1" customFormat="1" ht="12.75" customHeight="1" x14ac:dyDescent="0.2">
      <c r="A2985" s="2" t="s">
        <v>2787</v>
      </c>
      <c r="B2985" s="2" t="str">
        <f>"0000F8F502"</f>
        <v>0000F8F502</v>
      </c>
      <c r="C2985" s="3">
        <v>40007</v>
      </c>
      <c r="D2985" s="3">
        <v>43634</v>
      </c>
    </row>
    <row r="2986" spans="1:4" s="1" customFormat="1" ht="12.75" customHeight="1" x14ac:dyDescent="0.2">
      <c r="A2986" s="4" t="s">
        <v>2788</v>
      </c>
      <c r="B2986" s="4" t="str">
        <f>"00068829FF"</f>
        <v>00068829FF</v>
      </c>
      <c r="C2986" s="5">
        <v>42311</v>
      </c>
      <c r="D2986" s="4"/>
    </row>
    <row r="2987" spans="1:4" s="1" customFormat="1" ht="12.75" customHeight="1" x14ac:dyDescent="0.2">
      <c r="A2987" s="2" t="s">
        <v>2789</v>
      </c>
      <c r="B2987" s="2" t="str">
        <f>"0000F8F26C"</f>
        <v>0000F8F26C</v>
      </c>
      <c r="C2987" s="3">
        <v>37818</v>
      </c>
      <c r="D2987" s="3">
        <v>38454</v>
      </c>
    </row>
    <row r="2988" spans="1:4" s="1" customFormat="1" ht="12.75" customHeight="1" x14ac:dyDescent="0.2">
      <c r="A2988" s="4" t="s">
        <v>2790</v>
      </c>
      <c r="B2988" s="4" t="str">
        <f>"0001185EB8"</f>
        <v>0001185EB8</v>
      </c>
      <c r="C2988" s="5">
        <v>37803</v>
      </c>
      <c r="D2988" s="5">
        <v>38279</v>
      </c>
    </row>
    <row r="2989" spans="1:4" s="1" customFormat="1" ht="12.75" customHeight="1" x14ac:dyDescent="0.2">
      <c r="A2989" s="2" t="s">
        <v>2791</v>
      </c>
      <c r="B2989" s="2" t="str">
        <f>"0006883012"</f>
        <v>0006883012</v>
      </c>
      <c r="C2989" s="3">
        <v>43123</v>
      </c>
      <c r="D2989" s="2"/>
    </row>
    <row r="2990" spans="1:4" s="1" customFormat="1" ht="12.75" customHeight="1" x14ac:dyDescent="0.2">
      <c r="A2990" s="4" t="s">
        <v>2792</v>
      </c>
      <c r="B2990" s="4" t="str">
        <f>"0000FBEE17"</f>
        <v>0000FBEE17</v>
      </c>
      <c r="C2990" s="5">
        <v>37803</v>
      </c>
      <c r="D2990" s="4"/>
    </row>
    <row r="2991" spans="1:4" s="1" customFormat="1" ht="12.75" customHeight="1" x14ac:dyDescent="0.2">
      <c r="A2991" s="2" t="s">
        <v>2793</v>
      </c>
      <c r="B2991" s="2" t="str">
        <f>"0000FBF7EC"</f>
        <v>0000FBF7EC</v>
      </c>
      <c r="C2991" s="3">
        <v>37831</v>
      </c>
      <c r="D2991" s="3">
        <v>38314</v>
      </c>
    </row>
    <row r="2992" spans="1:4" s="1" customFormat="1" ht="12.75" customHeight="1" x14ac:dyDescent="0.2">
      <c r="A2992" s="4" t="s">
        <v>2794</v>
      </c>
      <c r="B2992" s="4" t="str">
        <f>"0000F8F3F5"</f>
        <v>0000F8F3F5</v>
      </c>
      <c r="C2992" s="5">
        <v>44320</v>
      </c>
      <c r="D2992" s="4"/>
    </row>
    <row r="2993" spans="1:4" s="1" customFormat="1" ht="12.75" customHeight="1" x14ac:dyDescent="0.2">
      <c r="A2993" s="2" t="s">
        <v>2795</v>
      </c>
      <c r="B2993" s="2" t="str">
        <f>"00003B77C4"</f>
        <v>00003B77C4</v>
      </c>
      <c r="C2993" s="3">
        <v>40708</v>
      </c>
      <c r="D2993" s="3">
        <v>43354</v>
      </c>
    </row>
    <row r="2994" spans="1:4" s="1" customFormat="1" ht="12.75" customHeight="1" x14ac:dyDescent="0.2">
      <c r="A2994" s="4" t="s">
        <v>2796</v>
      </c>
      <c r="B2994" s="4" t="str">
        <f>"0000BAEDAB"</f>
        <v>0000BAEDAB</v>
      </c>
      <c r="C2994" s="5">
        <v>43354</v>
      </c>
      <c r="D2994" s="5">
        <v>44320</v>
      </c>
    </row>
    <row r="2995" spans="1:4" s="1" customFormat="1" ht="12.75" customHeight="1" x14ac:dyDescent="0.2">
      <c r="A2995" s="2" t="s">
        <v>2797</v>
      </c>
      <c r="B2995" s="2" t="str">
        <f>"0000FBE836"</f>
        <v>0000FBE836</v>
      </c>
      <c r="C2995" s="3">
        <v>37803</v>
      </c>
      <c r="D2995" s="2"/>
    </row>
    <row r="2996" spans="1:4" s="1" customFormat="1" ht="12.75" customHeight="1" x14ac:dyDescent="0.2">
      <c r="A2996" s="4" t="s">
        <v>2798</v>
      </c>
      <c r="B2996" s="4" t="str">
        <f>"0000FBEE5A"</f>
        <v>0000FBEE5A</v>
      </c>
      <c r="C2996" s="5">
        <v>37873</v>
      </c>
      <c r="D2996" s="5">
        <v>39874</v>
      </c>
    </row>
    <row r="2997" spans="1:4" s="1" customFormat="1" ht="12.75" customHeight="1" x14ac:dyDescent="0.2">
      <c r="A2997" s="2" t="s">
        <v>2799</v>
      </c>
      <c r="B2997" s="2" t="str">
        <f>"00068837CF"</f>
        <v>00068837CF</v>
      </c>
      <c r="C2997" s="3">
        <v>43319</v>
      </c>
      <c r="D2997" s="2"/>
    </row>
    <row r="2998" spans="1:4" s="1" customFormat="1" ht="12.75" customHeight="1" x14ac:dyDescent="0.2">
      <c r="A2998" s="4" t="s">
        <v>2800</v>
      </c>
      <c r="B2998" s="4" t="str">
        <f>"00011861EF"</f>
        <v>00011861EF</v>
      </c>
      <c r="C2998" s="5">
        <v>37803</v>
      </c>
      <c r="D2998" s="5">
        <v>40204</v>
      </c>
    </row>
    <row r="2999" spans="1:4" s="1" customFormat="1" ht="12.75" customHeight="1" x14ac:dyDescent="0.2">
      <c r="A2999" s="2" t="s">
        <v>2801</v>
      </c>
      <c r="B2999" s="2" t="str">
        <f>"00069353EB"</f>
        <v>00069353EB</v>
      </c>
      <c r="C2999" s="3">
        <v>40428</v>
      </c>
      <c r="D2999" s="2"/>
    </row>
    <row r="3000" spans="1:4" s="1" customFormat="1" ht="12.75" customHeight="1" x14ac:dyDescent="0.2">
      <c r="A3000" s="4" t="s">
        <v>2801</v>
      </c>
      <c r="B3000" s="4" t="str">
        <f>"0001A93914"</f>
        <v>0001A93914</v>
      </c>
      <c r="C3000" s="5">
        <v>37803</v>
      </c>
      <c r="D3000" s="5">
        <v>39874</v>
      </c>
    </row>
    <row r="3001" spans="1:4" s="1" customFormat="1" ht="12.75" customHeight="1" x14ac:dyDescent="0.2">
      <c r="A3001" s="2" t="s">
        <v>2802</v>
      </c>
      <c r="B3001" s="2" t="str">
        <f>"000687E73B"</f>
        <v>000687E73B</v>
      </c>
      <c r="C3001" s="3">
        <v>40939</v>
      </c>
      <c r="D3001" s="3">
        <v>42927</v>
      </c>
    </row>
    <row r="3002" spans="1:4" s="1" customFormat="1" ht="12.75" customHeight="1" x14ac:dyDescent="0.2">
      <c r="A3002" s="4" t="s">
        <v>2803</v>
      </c>
      <c r="B3002" s="4" t="str">
        <f>"0000F8FCB8"</f>
        <v>0000F8FCB8</v>
      </c>
      <c r="C3002" s="5">
        <v>40113</v>
      </c>
      <c r="D3002" s="5">
        <v>40939</v>
      </c>
    </row>
    <row r="3003" spans="1:4" s="1" customFormat="1" ht="12.75" customHeight="1" x14ac:dyDescent="0.2">
      <c r="A3003" s="2" t="s">
        <v>2803</v>
      </c>
      <c r="B3003" s="2" t="str">
        <f>"0001A92AB5"</f>
        <v>0001A92AB5</v>
      </c>
      <c r="C3003" s="3">
        <v>37803</v>
      </c>
      <c r="D3003" s="3">
        <v>40112</v>
      </c>
    </row>
    <row r="3004" spans="1:4" s="1" customFormat="1" ht="12.75" customHeight="1" x14ac:dyDescent="0.2">
      <c r="A3004" s="4" t="s">
        <v>2804</v>
      </c>
      <c r="B3004" s="4" t="str">
        <f>"0006883312"</f>
        <v>0006883312</v>
      </c>
      <c r="C3004" s="5">
        <v>41695</v>
      </c>
      <c r="D3004" s="4"/>
    </row>
    <row r="3005" spans="1:4" s="1" customFormat="1" ht="12.75" customHeight="1" x14ac:dyDescent="0.2">
      <c r="A3005" s="2" t="s">
        <v>2805</v>
      </c>
      <c r="B3005" s="2" t="str">
        <f>"000688138A"</f>
        <v>000688138A</v>
      </c>
      <c r="C3005" s="3">
        <v>44894</v>
      </c>
      <c r="D3005" s="2"/>
    </row>
    <row r="3006" spans="1:4" s="1" customFormat="1" ht="12.75" customHeight="1" x14ac:dyDescent="0.2">
      <c r="A3006" s="4" t="s">
        <v>2806</v>
      </c>
      <c r="B3006" s="4" t="str">
        <f>"00068801B4"</f>
        <v>00068801B4</v>
      </c>
      <c r="C3006" s="5">
        <v>39522</v>
      </c>
      <c r="D3006" s="5">
        <v>40679</v>
      </c>
    </row>
    <row r="3007" spans="1:4" s="1" customFormat="1" ht="12.75" customHeight="1" x14ac:dyDescent="0.2">
      <c r="A3007" s="2" t="s">
        <v>2807</v>
      </c>
      <c r="B3007" s="2" t="str">
        <f>"0001A92C8E"</f>
        <v>0001A92C8E</v>
      </c>
      <c r="C3007" s="3">
        <v>37803</v>
      </c>
      <c r="D3007" s="3">
        <v>37949</v>
      </c>
    </row>
    <row r="3008" spans="1:4" s="1" customFormat="1" ht="12.75" customHeight="1" x14ac:dyDescent="0.2">
      <c r="A3008" s="4" t="s">
        <v>2808</v>
      </c>
      <c r="B3008" s="4" t="str">
        <f>"0000FBEE52"</f>
        <v>0000FBEE52</v>
      </c>
      <c r="C3008" s="5">
        <v>37803</v>
      </c>
      <c r="D3008" s="4"/>
    </row>
    <row r="3009" spans="1:4" s="1" customFormat="1" ht="12.75" customHeight="1" x14ac:dyDescent="0.2">
      <c r="A3009" s="2" t="s">
        <v>2809</v>
      </c>
      <c r="B3009" s="2" t="str">
        <f>"0000558C2D"</f>
        <v>0000558C2D</v>
      </c>
      <c r="C3009" s="3">
        <v>43536</v>
      </c>
      <c r="D3009" s="2"/>
    </row>
    <row r="3010" spans="1:4" s="1" customFormat="1" ht="12.75" customHeight="1" x14ac:dyDescent="0.2">
      <c r="A3010" s="4" t="s">
        <v>2810</v>
      </c>
      <c r="B3010" s="4" t="str">
        <f>"0001A92824"</f>
        <v>0001A92824</v>
      </c>
      <c r="C3010" s="5">
        <v>37812</v>
      </c>
      <c r="D3010" s="5">
        <v>44334</v>
      </c>
    </row>
    <row r="3011" spans="1:4" s="1" customFormat="1" ht="12.75" customHeight="1" x14ac:dyDescent="0.2">
      <c r="A3011" s="2" t="s">
        <v>2811</v>
      </c>
      <c r="B3011" s="2" t="str">
        <f>"0000F8F424"</f>
        <v>0000F8F424</v>
      </c>
      <c r="C3011" s="3">
        <v>44334</v>
      </c>
      <c r="D3011" s="2"/>
    </row>
    <row r="3012" spans="1:4" s="1" customFormat="1" ht="12.75" customHeight="1" x14ac:dyDescent="0.2">
      <c r="A3012" s="4" t="s">
        <v>2812</v>
      </c>
      <c r="B3012" s="4" t="str">
        <f>"0001185C8B"</f>
        <v>0001185C8B</v>
      </c>
      <c r="C3012" s="5">
        <v>37803</v>
      </c>
      <c r="D3012" s="4"/>
    </row>
    <row r="3013" spans="1:4" s="1" customFormat="1" ht="12.75" customHeight="1" x14ac:dyDescent="0.2">
      <c r="A3013" s="2" t="s">
        <v>2813</v>
      </c>
      <c r="B3013" s="2" t="str">
        <f>"0001185B2F"</f>
        <v>0001185B2F</v>
      </c>
      <c r="C3013" s="3">
        <v>37803</v>
      </c>
      <c r="D3013" s="2"/>
    </row>
    <row r="3014" spans="1:4" s="1" customFormat="1" ht="12.75" customHeight="1" x14ac:dyDescent="0.2">
      <c r="A3014" s="4" t="s">
        <v>2814</v>
      </c>
      <c r="B3014" s="4" t="str">
        <f>"0000FBF6D3"</f>
        <v>0000FBF6D3</v>
      </c>
      <c r="C3014" s="5">
        <v>37803</v>
      </c>
      <c r="D3014" s="5">
        <v>40861</v>
      </c>
    </row>
    <row r="3015" spans="1:4" s="1" customFormat="1" ht="12.75" customHeight="1" x14ac:dyDescent="0.2">
      <c r="A3015" s="2" t="s">
        <v>2815</v>
      </c>
      <c r="B3015" s="2" t="str">
        <f>"0006883AF5"</f>
        <v>0006883AF5</v>
      </c>
      <c r="C3015" s="3">
        <v>40784</v>
      </c>
      <c r="D3015" s="3">
        <v>40854</v>
      </c>
    </row>
    <row r="3016" spans="1:4" s="1" customFormat="1" ht="12.75" customHeight="1" x14ac:dyDescent="0.2">
      <c r="A3016" s="4" t="s">
        <v>2816</v>
      </c>
      <c r="B3016" s="4" t="str">
        <f>"0000FBF265"</f>
        <v>0000FBF265</v>
      </c>
      <c r="C3016" s="5">
        <v>37803</v>
      </c>
      <c r="D3016" s="5">
        <v>38013</v>
      </c>
    </row>
    <row r="3017" spans="1:4" s="1" customFormat="1" ht="12.75" customHeight="1" x14ac:dyDescent="0.2">
      <c r="A3017" s="2" t="s">
        <v>2817</v>
      </c>
      <c r="B3017" s="2" t="str">
        <f>"0000F8EFA6"</f>
        <v>0000F8EFA6</v>
      </c>
      <c r="C3017" s="3">
        <v>43599</v>
      </c>
      <c r="D3017" s="2"/>
    </row>
    <row r="3018" spans="1:4" s="1" customFormat="1" ht="12.75" customHeight="1" x14ac:dyDescent="0.2">
      <c r="A3018" s="4" t="s">
        <v>2818</v>
      </c>
      <c r="B3018" s="4" t="str">
        <f>"0000FBF2EF"</f>
        <v>0000FBF2EF</v>
      </c>
      <c r="C3018" s="5">
        <v>37803</v>
      </c>
      <c r="D3018" s="5">
        <v>39581</v>
      </c>
    </row>
    <row r="3019" spans="1:4" s="1" customFormat="1" ht="12.75" customHeight="1" x14ac:dyDescent="0.2">
      <c r="A3019" s="2" t="s">
        <v>2819</v>
      </c>
      <c r="B3019" s="2" t="str">
        <f>"00005422DF"</f>
        <v>00005422DF</v>
      </c>
      <c r="C3019" s="3">
        <v>39825</v>
      </c>
      <c r="D3019" s="2"/>
    </row>
    <row r="3020" spans="1:4" s="1" customFormat="1" ht="12.75" customHeight="1" x14ac:dyDescent="0.2">
      <c r="A3020" s="4" t="s">
        <v>2820</v>
      </c>
      <c r="B3020" s="4" t="str">
        <f>"0001185B89"</f>
        <v>0001185B89</v>
      </c>
      <c r="C3020" s="5">
        <v>38104</v>
      </c>
      <c r="D3020" s="5">
        <v>38188</v>
      </c>
    </row>
    <row r="3021" spans="1:4" s="1" customFormat="1" ht="12.75" customHeight="1" x14ac:dyDescent="0.2">
      <c r="A3021" s="2" t="s">
        <v>2821</v>
      </c>
      <c r="B3021" s="2" t="str">
        <f>"0001A9275C"</f>
        <v>0001A9275C</v>
      </c>
      <c r="C3021" s="3">
        <v>44404</v>
      </c>
      <c r="D3021" s="2"/>
    </row>
    <row r="3022" spans="1:4" s="1" customFormat="1" ht="12.75" customHeight="1" x14ac:dyDescent="0.2">
      <c r="A3022" s="4" t="s">
        <v>2822</v>
      </c>
      <c r="B3022" s="4" t="str">
        <f>"0000FBF9B6"</f>
        <v>0000FBF9B6</v>
      </c>
      <c r="C3022" s="5">
        <v>37803</v>
      </c>
      <c r="D3022" s="5">
        <v>39825</v>
      </c>
    </row>
    <row r="3023" spans="1:4" s="1" customFormat="1" ht="12.75" customHeight="1" x14ac:dyDescent="0.2">
      <c r="A3023" s="2" t="s">
        <v>2823</v>
      </c>
      <c r="B3023" s="2" t="str">
        <f>"0000F8F9CA"</f>
        <v>0000F8F9CA</v>
      </c>
      <c r="C3023" s="3">
        <v>37803</v>
      </c>
      <c r="D3023" s="2"/>
    </row>
    <row r="3024" spans="1:4" s="1" customFormat="1" ht="12.75" customHeight="1" x14ac:dyDescent="0.2">
      <c r="A3024" s="4" t="s">
        <v>2824</v>
      </c>
      <c r="B3024" s="4" t="str">
        <f>"0000F8EC56"</f>
        <v>0000F8EC56</v>
      </c>
      <c r="C3024" s="5">
        <v>37803</v>
      </c>
      <c r="D3024" s="5">
        <v>44432</v>
      </c>
    </row>
    <row r="3025" spans="1:4" s="1" customFormat="1" ht="12.75" customHeight="1" x14ac:dyDescent="0.2">
      <c r="A3025" s="2" t="s">
        <v>2825</v>
      </c>
      <c r="B3025" s="2" t="str">
        <f>"0001A92A35"</f>
        <v>0001A92A35</v>
      </c>
      <c r="C3025" s="3">
        <v>42885</v>
      </c>
      <c r="D3025" s="2"/>
    </row>
    <row r="3026" spans="1:4" s="1" customFormat="1" ht="12.75" customHeight="1" x14ac:dyDescent="0.2">
      <c r="A3026" s="4" t="s">
        <v>2826</v>
      </c>
      <c r="B3026" s="4" t="str">
        <f>"00068815B6"</f>
        <v>00068815B6</v>
      </c>
      <c r="C3026" s="5">
        <v>40728</v>
      </c>
      <c r="D3026" s="5">
        <v>41261</v>
      </c>
    </row>
    <row r="3027" spans="1:4" s="1" customFormat="1" ht="12.75" customHeight="1" x14ac:dyDescent="0.2">
      <c r="A3027" s="2" t="s">
        <v>2827</v>
      </c>
      <c r="B3027" s="2" t="str">
        <f>"0000F8EF22"</f>
        <v>0000F8EF22</v>
      </c>
      <c r="C3027" s="3">
        <v>37803</v>
      </c>
      <c r="D3027" s="3">
        <v>38706</v>
      </c>
    </row>
    <row r="3028" spans="1:4" s="1" customFormat="1" ht="12.75" customHeight="1" x14ac:dyDescent="0.2">
      <c r="A3028" s="4" t="s">
        <v>2828</v>
      </c>
      <c r="B3028" s="4" t="str">
        <f>"0000FBF708"</f>
        <v>0000FBF708</v>
      </c>
      <c r="C3028" s="5">
        <v>43298</v>
      </c>
      <c r="D3028" s="5">
        <v>44418</v>
      </c>
    </row>
    <row r="3029" spans="1:4" s="1" customFormat="1" ht="12.75" customHeight="1" x14ac:dyDescent="0.2">
      <c r="A3029" s="2" t="s">
        <v>2829</v>
      </c>
      <c r="B3029" s="2" t="str">
        <f>"0000F8E9A2"</f>
        <v>0000F8E9A2</v>
      </c>
      <c r="C3029" s="3">
        <v>37812</v>
      </c>
      <c r="D3029" s="3">
        <v>40434</v>
      </c>
    </row>
    <row r="3030" spans="1:4" s="1" customFormat="1" ht="12.75" customHeight="1" x14ac:dyDescent="0.2">
      <c r="A3030" s="4" t="s">
        <v>2830</v>
      </c>
      <c r="B3030" s="4" t="str">
        <f>"000687E009"</f>
        <v>000687E009</v>
      </c>
      <c r="C3030" s="5">
        <v>40728</v>
      </c>
      <c r="D3030" s="4"/>
    </row>
    <row r="3031" spans="1:4" s="1" customFormat="1" ht="12.75" customHeight="1" x14ac:dyDescent="0.2">
      <c r="A3031" s="2" t="s">
        <v>2831</v>
      </c>
      <c r="B3031" s="2" t="str">
        <f>"0000F8E981"</f>
        <v>0000F8E981</v>
      </c>
      <c r="C3031" s="3">
        <v>37803</v>
      </c>
      <c r="D3031" s="3">
        <v>40484</v>
      </c>
    </row>
    <row r="3032" spans="1:4" s="1" customFormat="1" ht="12.75" customHeight="1" x14ac:dyDescent="0.2">
      <c r="A3032" s="4" t="s">
        <v>2832</v>
      </c>
      <c r="B3032" s="4" t="str">
        <f>"000687FA0C"</f>
        <v>000687FA0C</v>
      </c>
      <c r="C3032" s="5">
        <v>40484</v>
      </c>
      <c r="D3032" s="4"/>
    </row>
    <row r="3033" spans="1:4" s="1" customFormat="1" ht="12.75" customHeight="1" x14ac:dyDescent="0.2">
      <c r="A3033" s="2" t="s">
        <v>2833</v>
      </c>
      <c r="B3033" s="2" t="str">
        <f>"0001A9236F"</f>
        <v>0001A9236F</v>
      </c>
      <c r="C3033" s="3">
        <v>37803</v>
      </c>
      <c r="D3033" s="3">
        <v>39370</v>
      </c>
    </row>
    <row r="3034" spans="1:4" s="1" customFormat="1" ht="12.75" customHeight="1" x14ac:dyDescent="0.2">
      <c r="A3034" s="4" t="s">
        <v>2833</v>
      </c>
      <c r="B3034" s="4" t="str">
        <f>"000687E4A1"</f>
        <v>000687E4A1</v>
      </c>
      <c r="C3034" s="5">
        <v>39371</v>
      </c>
      <c r="D3034" s="4"/>
    </row>
    <row r="3035" spans="1:4" s="1" customFormat="1" ht="12.75" customHeight="1" x14ac:dyDescent="0.2">
      <c r="A3035" s="2" t="s">
        <v>2834</v>
      </c>
      <c r="B3035" s="2" t="str">
        <f>"0000B51E6D"</f>
        <v>0000B51E6D</v>
      </c>
      <c r="C3035" s="3">
        <v>40000</v>
      </c>
      <c r="D3035" s="2"/>
    </row>
    <row r="3036" spans="1:4" s="1" customFormat="1" ht="12.75" customHeight="1" x14ac:dyDescent="0.2">
      <c r="A3036" s="4" t="s">
        <v>2835</v>
      </c>
      <c r="B3036" s="4" t="str">
        <f>"0000FB5E63"</f>
        <v>0000FB5E63</v>
      </c>
      <c r="C3036" s="5">
        <v>37803</v>
      </c>
      <c r="D3036" s="5">
        <v>40672</v>
      </c>
    </row>
    <row r="3037" spans="1:4" s="1" customFormat="1" ht="12.75" customHeight="1" x14ac:dyDescent="0.2">
      <c r="A3037" s="2" t="s">
        <v>2836</v>
      </c>
      <c r="B3037" s="2" t="str">
        <f>"0006881E5F"</f>
        <v>0006881E5F</v>
      </c>
      <c r="C3037" s="3">
        <v>40932</v>
      </c>
      <c r="D3037" s="2"/>
    </row>
    <row r="3038" spans="1:4" s="1" customFormat="1" ht="12.75" customHeight="1" x14ac:dyDescent="0.2">
      <c r="A3038" s="4" t="s">
        <v>2837</v>
      </c>
      <c r="B3038" s="4" t="str">
        <f>"00005598B9"</f>
        <v>00005598B9</v>
      </c>
      <c r="C3038" s="5">
        <v>39811</v>
      </c>
      <c r="D3038" s="4"/>
    </row>
    <row r="3039" spans="1:4" s="1" customFormat="1" ht="12.75" customHeight="1" x14ac:dyDescent="0.2">
      <c r="A3039" s="2" t="s">
        <v>2838</v>
      </c>
      <c r="B3039" s="2" t="str">
        <f>"0000FBF49B"</f>
        <v>0000FBF49B</v>
      </c>
      <c r="C3039" s="3">
        <v>38363</v>
      </c>
      <c r="D3039" s="3">
        <v>39811</v>
      </c>
    </row>
    <row r="3040" spans="1:4" s="1" customFormat="1" ht="12.75" customHeight="1" x14ac:dyDescent="0.2">
      <c r="A3040" s="4" t="s">
        <v>2839</v>
      </c>
      <c r="B3040" s="4" t="str">
        <f>"0000F8F862"</f>
        <v>0000F8F862</v>
      </c>
      <c r="C3040" s="5">
        <v>37803</v>
      </c>
      <c r="D3040" s="5">
        <v>42213</v>
      </c>
    </row>
    <row r="3041" spans="1:4" s="1" customFormat="1" ht="12.75" customHeight="1" x14ac:dyDescent="0.2">
      <c r="A3041" s="2" t="s">
        <v>2840</v>
      </c>
      <c r="B3041" s="2" t="str">
        <f>"0000FBF437"</f>
        <v>0000FBF437</v>
      </c>
      <c r="C3041" s="3">
        <v>42360</v>
      </c>
      <c r="D3041" s="2"/>
    </row>
    <row r="3042" spans="1:4" s="1" customFormat="1" ht="12.75" customHeight="1" x14ac:dyDescent="0.2">
      <c r="A3042" s="4" t="s">
        <v>2841</v>
      </c>
      <c r="B3042" s="4" t="str">
        <f>"0000F8F620"</f>
        <v>0000F8F620</v>
      </c>
      <c r="C3042" s="5">
        <v>37803</v>
      </c>
      <c r="D3042" s="5">
        <v>38719</v>
      </c>
    </row>
    <row r="3043" spans="1:4" s="1" customFormat="1" ht="12.75" customHeight="1" x14ac:dyDescent="0.2">
      <c r="A3043" s="2" t="s">
        <v>2842</v>
      </c>
      <c r="B3043" s="2" t="str">
        <f>"0000B570B9"</f>
        <v>0000B570B9</v>
      </c>
      <c r="C3043" s="3">
        <v>39657</v>
      </c>
      <c r="D3043" s="2"/>
    </row>
    <row r="3044" spans="1:4" s="1" customFormat="1" ht="12.75" customHeight="1" x14ac:dyDescent="0.2">
      <c r="A3044" s="4" t="s">
        <v>2843</v>
      </c>
      <c r="B3044" s="4" t="str">
        <f>"0000F8F236"</f>
        <v>0000F8F236</v>
      </c>
      <c r="C3044" s="5">
        <v>37803</v>
      </c>
      <c r="D3044" s="4"/>
    </row>
    <row r="3045" spans="1:4" s="1" customFormat="1" ht="12.75" customHeight="1" x14ac:dyDescent="0.2">
      <c r="A3045" s="2" t="s">
        <v>2844</v>
      </c>
      <c r="B3045" s="2" t="str">
        <f>"0000F8FE2C"</f>
        <v>0000F8FE2C</v>
      </c>
      <c r="C3045" s="3">
        <v>37803</v>
      </c>
      <c r="D3045" s="3">
        <v>39433</v>
      </c>
    </row>
    <row r="3046" spans="1:4" s="1" customFormat="1" ht="12.75" customHeight="1" x14ac:dyDescent="0.2">
      <c r="A3046" s="4" t="s">
        <v>2844</v>
      </c>
      <c r="B3046" s="4" t="str">
        <f>"0000F8F0E8"</f>
        <v>0000F8F0E8</v>
      </c>
      <c r="C3046" s="5">
        <v>40014</v>
      </c>
      <c r="D3046" s="4"/>
    </row>
    <row r="3047" spans="1:4" s="1" customFormat="1" ht="12.75" customHeight="1" x14ac:dyDescent="0.2">
      <c r="A3047" s="2" t="s">
        <v>2845</v>
      </c>
      <c r="B3047" s="2" t="str">
        <f>"0000F8FABC"</f>
        <v>0000F8FABC</v>
      </c>
      <c r="C3047" s="3">
        <v>37803</v>
      </c>
      <c r="D3047" s="3">
        <v>38321</v>
      </c>
    </row>
    <row r="3048" spans="1:4" s="1" customFormat="1" ht="12.75" customHeight="1" x14ac:dyDescent="0.2">
      <c r="A3048" s="4" t="s">
        <v>2845</v>
      </c>
      <c r="B3048" s="4" t="str">
        <f>"0000FBFC3C"</f>
        <v>0000FBFC3C</v>
      </c>
      <c r="C3048" s="5">
        <v>40581</v>
      </c>
      <c r="D3048" s="4"/>
    </row>
    <row r="3049" spans="1:4" s="1" customFormat="1" ht="12.75" customHeight="1" x14ac:dyDescent="0.2">
      <c r="A3049" s="2" t="s">
        <v>2846</v>
      </c>
      <c r="B3049" s="2" t="str">
        <f>"0000FBF5DB"</f>
        <v>0000FBF5DB</v>
      </c>
      <c r="C3049" s="3">
        <v>37803</v>
      </c>
      <c r="D3049" s="2"/>
    </row>
    <row r="3050" spans="1:4" s="1" customFormat="1" ht="12.75" customHeight="1" x14ac:dyDescent="0.2">
      <c r="A3050" s="4" t="s">
        <v>2847</v>
      </c>
      <c r="B3050" s="4" t="str">
        <f>"0000F8F40D"</f>
        <v>0000F8F40D</v>
      </c>
      <c r="C3050" s="5">
        <v>38426</v>
      </c>
      <c r="D3050" s="5">
        <v>44040</v>
      </c>
    </row>
    <row r="3051" spans="1:4" s="1" customFormat="1" ht="12.75" customHeight="1" x14ac:dyDescent="0.2">
      <c r="A3051" s="2" t="s">
        <v>2848</v>
      </c>
      <c r="B3051" s="2" t="str">
        <f>"0000F8F468"</f>
        <v>0000F8F468</v>
      </c>
      <c r="C3051" s="3">
        <v>37803</v>
      </c>
      <c r="D3051" s="2"/>
    </row>
    <row r="3052" spans="1:4" s="1" customFormat="1" ht="12.75" customHeight="1" x14ac:dyDescent="0.2">
      <c r="A3052" s="4" t="s">
        <v>2849</v>
      </c>
      <c r="B3052" s="4" t="str">
        <f>"0000F8FDA1"</f>
        <v>0000F8FDA1</v>
      </c>
      <c r="C3052" s="5">
        <v>37803</v>
      </c>
      <c r="D3052" s="5">
        <v>42395</v>
      </c>
    </row>
    <row r="3053" spans="1:4" s="1" customFormat="1" ht="12.75" customHeight="1" x14ac:dyDescent="0.2">
      <c r="A3053" s="2" t="s">
        <v>2850</v>
      </c>
      <c r="B3053" s="2" t="str">
        <f>"0000FBFE2F"</f>
        <v>0000FBFE2F</v>
      </c>
      <c r="C3053" s="3">
        <v>42899</v>
      </c>
      <c r="D3053" s="2"/>
    </row>
    <row r="3054" spans="1:4" s="1" customFormat="1" ht="12.75" customHeight="1" x14ac:dyDescent="0.2">
      <c r="A3054" s="4" t="s">
        <v>2851</v>
      </c>
      <c r="B3054" s="4" t="str">
        <f>"0000FBF8B0"</f>
        <v>0000FBF8B0</v>
      </c>
      <c r="C3054" s="5">
        <v>43628</v>
      </c>
      <c r="D3054" s="4"/>
    </row>
    <row r="3055" spans="1:4" s="1" customFormat="1" ht="12.75" customHeight="1" x14ac:dyDescent="0.2">
      <c r="A3055" s="2" t="s">
        <v>2852</v>
      </c>
      <c r="B3055" s="2" t="str">
        <f>"0000F8FA5E"</f>
        <v>0000F8FA5E</v>
      </c>
      <c r="C3055" s="3">
        <v>37803</v>
      </c>
      <c r="D3055" s="2"/>
    </row>
    <row r="3056" spans="1:4" s="1" customFormat="1" ht="12.75" customHeight="1" x14ac:dyDescent="0.2">
      <c r="A3056" s="4" t="s">
        <v>2853</v>
      </c>
      <c r="B3056" s="4" t="str">
        <f>"0000F8ED19"</f>
        <v>0000F8ED19</v>
      </c>
      <c r="C3056" s="5">
        <v>37977</v>
      </c>
      <c r="D3056" s="4"/>
    </row>
    <row r="3057" spans="1:4" s="1" customFormat="1" ht="12.75" customHeight="1" x14ac:dyDescent="0.2">
      <c r="A3057" s="2" t="s">
        <v>2854</v>
      </c>
      <c r="B3057" s="2" t="str">
        <f>"0000FBED77"</f>
        <v>0000FBED77</v>
      </c>
      <c r="C3057" s="3">
        <v>38013</v>
      </c>
      <c r="D3057" s="2"/>
    </row>
    <row r="3058" spans="1:4" s="1" customFormat="1" ht="12.75" customHeight="1" x14ac:dyDescent="0.2">
      <c r="A3058" s="4" t="s">
        <v>2855</v>
      </c>
      <c r="B3058" s="4" t="str">
        <f>"0000FBF509"</f>
        <v>0000FBF509</v>
      </c>
      <c r="C3058" s="5">
        <v>37803</v>
      </c>
      <c r="D3058" s="5">
        <v>40378</v>
      </c>
    </row>
    <row r="3059" spans="1:4" s="1" customFormat="1" ht="12.75" customHeight="1" x14ac:dyDescent="0.2">
      <c r="A3059" s="2" t="s">
        <v>2856</v>
      </c>
      <c r="B3059" s="2" t="str">
        <f>"0006880E7A"</f>
        <v>0006880E7A</v>
      </c>
      <c r="C3059" s="3">
        <v>39371</v>
      </c>
      <c r="D3059" s="2"/>
    </row>
    <row r="3060" spans="1:4" s="1" customFormat="1" ht="12.75" customHeight="1" x14ac:dyDescent="0.2">
      <c r="A3060" s="4" t="s">
        <v>2856</v>
      </c>
      <c r="B3060" s="4" t="str">
        <f>"0000FBEBE7"</f>
        <v>0000FBEBE7</v>
      </c>
      <c r="C3060" s="5">
        <v>37803</v>
      </c>
      <c r="D3060" s="5">
        <v>39370</v>
      </c>
    </row>
    <row r="3061" spans="1:4" s="1" customFormat="1" ht="12.75" customHeight="1" x14ac:dyDescent="0.2">
      <c r="A3061" s="2" t="s">
        <v>2857</v>
      </c>
      <c r="B3061" s="2" t="str">
        <f>"0000F8E929"</f>
        <v>0000F8E929</v>
      </c>
      <c r="C3061" s="3">
        <v>37804</v>
      </c>
      <c r="D3061" s="2"/>
    </row>
    <row r="3062" spans="1:4" s="1" customFormat="1" ht="12.75" customHeight="1" x14ac:dyDescent="0.2">
      <c r="A3062" s="4" t="s">
        <v>2858</v>
      </c>
      <c r="B3062" s="4" t="str">
        <f>"0000F8F79D"</f>
        <v>0000F8F79D</v>
      </c>
      <c r="C3062" s="5">
        <v>37803</v>
      </c>
      <c r="D3062" s="5">
        <v>44348</v>
      </c>
    </row>
    <row r="3063" spans="1:4" s="1" customFormat="1" ht="12.75" customHeight="1" x14ac:dyDescent="0.2">
      <c r="A3063" s="2" t="s">
        <v>2859</v>
      </c>
      <c r="B3063" s="2" t="str">
        <f>"0000A4CBDF"</f>
        <v>0000A4CBDF</v>
      </c>
      <c r="C3063" s="3">
        <v>40553</v>
      </c>
      <c r="D3063" s="2"/>
    </row>
    <row r="3064" spans="1:4" s="1" customFormat="1" ht="12.75" customHeight="1" x14ac:dyDescent="0.2">
      <c r="A3064" s="4" t="s">
        <v>2860</v>
      </c>
      <c r="B3064" s="4" t="str">
        <f>"00008BCDB5"</f>
        <v>00008BCDB5</v>
      </c>
      <c r="C3064" s="5">
        <v>39496</v>
      </c>
      <c r="D3064" s="5">
        <v>40553</v>
      </c>
    </row>
    <row r="3065" spans="1:4" s="1" customFormat="1" ht="12.75" customHeight="1" x14ac:dyDescent="0.2">
      <c r="A3065" s="2" t="s">
        <v>2861</v>
      </c>
      <c r="B3065" s="2" t="str">
        <f>"0000A05E99"</f>
        <v>0000A05E99</v>
      </c>
      <c r="C3065" s="3">
        <v>40602</v>
      </c>
      <c r="D3065" s="2"/>
    </row>
    <row r="3066" spans="1:4" s="1" customFormat="1" ht="12.75" customHeight="1" x14ac:dyDescent="0.2">
      <c r="A3066" s="4" t="s">
        <v>2862</v>
      </c>
      <c r="B3066" s="4" t="str">
        <f>"0001186CA7"</f>
        <v>0001186CA7</v>
      </c>
      <c r="C3066" s="5">
        <v>37803</v>
      </c>
      <c r="D3066" s="4"/>
    </row>
    <row r="3067" spans="1:4" s="1" customFormat="1" ht="12.75" customHeight="1" x14ac:dyDescent="0.2">
      <c r="A3067" s="2" t="s">
        <v>2863</v>
      </c>
      <c r="B3067" s="2" t="str">
        <f>"0000FBEB61"</f>
        <v>0000FBEB61</v>
      </c>
      <c r="C3067" s="3">
        <v>37803</v>
      </c>
      <c r="D3067" s="3">
        <v>37905</v>
      </c>
    </row>
    <row r="3068" spans="1:4" s="1" customFormat="1" ht="12.75" customHeight="1" x14ac:dyDescent="0.2">
      <c r="A3068" s="4" t="s">
        <v>2863</v>
      </c>
      <c r="B3068" s="4" t="str">
        <f>"0000F8FD57"</f>
        <v>0000F8FD57</v>
      </c>
      <c r="C3068" s="5">
        <v>37906</v>
      </c>
      <c r="D3068" s="4"/>
    </row>
    <row r="3069" spans="1:4" s="1" customFormat="1" ht="12.75" customHeight="1" x14ac:dyDescent="0.2">
      <c r="A3069" s="2" t="s">
        <v>2864</v>
      </c>
      <c r="B3069" s="2" t="str">
        <f>"0000FBF40D"</f>
        <v>0000FBF40D</v>
      </c>
      <c r="C3069" s="3">
        <v>37803</v>
      </c>
      <c r="D3069" s="3">
        <v>38608</v>
      </c>
    </row>
    <row r="3070" spans="1:4" s="1" customFormat="1" ht="12.75" customHeight="1" x14ac:dyDescent="0.2">
      <c r="A3070" s="4" t="s">
        <v>2865</v>
      </c>
      <c r="B3070" s="4" t="str">
        <f>"0001185D12"</f>
        <v>0001185D12</v>
      </c>
      <c r="C3070" s="5">
        <v>38608</v>
      </c>
      <c r="D3070" s="5">
        <v>43368</v>
      </c>
    </row>
    <row r="3071" spans="1:4" s="1" customFormat="1" ht="12.75" customHeight="1" x14ac:dyDescent="0.2">
      <c r="A3071" s="2" t="s">
        <v>2864</v>
      </c>
      <c r="B3071" s="2" t="str">
        <f>"00068801E7"</f>
        <v>00068801E7</v>
      </c>
      <c r="C3071" s="3">
        <v>43368</v>
      </c>
      <c r="D3071" s="2"/>
    </row>
    <row r="3072" spans="1:4" s="1" customFormat="1" ht="12.75" customHeight="1" x14ac:dyDescent="0.2">
      <c r="A3072" s="4" t="s">
        <v>2866</v>
      </c>
      <c r="B3072" s="4" t="str">
        <f>"0000FBEAB3"</f>
        <v>0000FBEAB3</v>
      </c>
      <c r="C3072" s="5">
        <v>37803</v>
      </c>
      <c r="D3072" s="4"/>
    </row>
    <row r="3073" spans="1:4" s="1" customFormat="1" ht="12.75" customHeight="1" x14ac:dyDescent="0.2">
      <c r="A3073" s="2" t="s">
        <v>2867</v>
      </c>
      <c r="B3073" s="2" t="str">
        <f>"0000FBEC25"</f>
        <v>0000FBEC25</v>
      </c>
      <c r="C3073" s="3">
        <v>37803</v>
      </c>
      <c r="D3073" s="2"/>
    </row>
    <row r="3074" spans="1:4" s="1" customFormat="1" ht="12.75" customHeight="1" x14ac:dyDescent="0.2">
      <c r="A3074" s="4" t="s">
        <v>2868</v>
      </c>
      <c r="B3074" s="4" t="str">
        <f>"0000FBF09B"</f>
        <v>0000FBF09B</v>
      </c>
      <c r="C3074" s="5">
        <v>40574</v>
      </c>
      <c r="D3074" s="4"/>
    </row>
    <row r="3075" spans="1:4" s="1" customFormat="1" ht="12.75" customHeight="1" x14ac:dyDescent="0.2">
      <c r="A3075" s="2" t="s">
        <v>2869</v>
      </c>
      <c r="B3075" s="2" t="str">
        <f>"0000F8ECCC"</f>
        <v>0000F8ECCC</v>
      </c>
      <c r="C3075" s="3">
        <v>38321</v>
      </c>
      <c r="D3075" s="3">
        <v>41737</v>
      </c>
    </row>
    <row r="3076" spans="1:4" s="1" customFormat="1" ht="12.75" customHeight="1" x14ac:dyDescent="0.2">
      <c r="A3076" s="4" t="s">
        <v>2870</v>
      </c>
      <c r="B3076" s="4" t="str">
        <f>"0000FBF194"</f>
        <v>0000FBF194</v>
      </c>
      <c r="C3076" s="5">
        <v>38300</v>
      </c>
      <c r="D3076" s="4"/>
    </row>
    <row r="3077" spans="1:4" s="1" customFormat="1" ht="12.75" customHeight="1" x14ac:dyDescent="0.2">
      <c r="A3077" s="2" t="s">
        <v>2871</v>
      </c>
      <c r="B3077" s="2" t="str">
        <f>"0000947682"</f>
        <v>0000947682</v>
      </c>
      <c r="C3077" s="3">
        <v>39406</v>
      </c>
      <c r="D3077" s="2"/>
    </row>
    <row r="3078" spans="1:4" s="1" customFormat="1" ht="12.75" customHeight="1" x14ac:dyDescent="0.2">
      <c r="A3078" s="4" t="s">
        <v>2871</v>
      </c>
      <c r="B3078" s="4" t="str">
        <f>"0000F8F4BB"</f>
        <v>0000F8F4BB</v>
      </c>
      <c r="C3078" s="5">
        <v>38202</v>
      </c>
      <c r="D3078" s="5">
        <v>39405</v>
      </c>
    </row>
    <row r="3079" spans="1:4" s="1" customFormat="1" ht="12.75" customHeight="1" x14ac:dyDescent="0.2">
      <c r="A3079" s="2" t="s">
        <v>2872</v>
      </c>
      <c r="B3079" s="2" t="str">
        <f>"0000F8F3B3"</f>
        <v>0000F8F3B3</v>
      </c>
      <c r="C3079" s="3">
        <v>37803</v>
      </c>
      <c r="D3079" s="3">
        <v>43865</v>
      </c>
    </row>
    <row r="3080" spans="1:4" s="1" customFormat="1" ht="12.75" customHeight="1" x14ac:dyDescent="0.2">
      <c r="A3080" s="4" t="s">
        <v>2873</v>
      </c>
      <c r="B3080" s="4" t="str">
        <f>"0000F8EED6"</f>
        <v>0000F8EED6</v>
      </c>
      <c r="C3080" s="5">
        <v>43865</v>
      </c>
      <c r="D3080" s="4"/>
    </row>
    <row r="3081" spans="1:4" s="1" customFormat="1" ht="12.75" customHeight="1" x14ac:dyDescent="0.2">
      <c r="A3081" s="2" t="s">
        <v>2874</v>
      </c>
      <c r="B3081" s="2" t="str">
        <f>"0000FBF0CD"</f>
        <v>0000FBF0CD</v>
      </c>
      <c r="C3081" s="3">
        <v>37803</v>
      </c>
      <c r="D3081" s="2"/>
    </row>
    <row r="3082" spans="1:4" s="1" customFormat="1" ht="12.75" customHeight="1" x14ac:dyDescent="0.2">
      <c r="A3082" s="4" t="s">
        <v>2875</v>
      </c>
      <c r="B3082" s="4" t="str">
        <f>"00011860DE"</f>
        <v>00011860DE</v>
      </c>
      <c r="C3082" s="5">
        <v>37831</v>
      </c>
      <c r="D3082" s="4"/>
    </row>
    <row r="3083" spans="1:4" s="1" customFormat="1" ht="12.75" customHeight="1" x14ac:dyDescent="0.2">
      <c r="A3083" s="2" t="s">
        <v>2876</v>
      </c>
      <c r="B3083" s="2" t="str">
        <f>"0000FBF467"</f>
        <v>0000FBF467</v>
      </c>
      <c r="C3083" s="3">
        <v>37803</v>
      </c>
      <c r="D3083" s="3">
        <v>38943</v>
      </c>
    </row>
    <row r="3084" spans="1:4" s="1" customFormat="1" ht="12.75" customHeight="1" x14ac:dyDescent="0.2">
      <c r="A3084" s="4" t="s">
        <v>2877</v>
      </c>
      <c r="B3084" s="4" t="str">
        <f>"0000FBF2EC"</f>
        <v>0000FBF2EC</v>
      </c>
      <c r="C3084" s="5">
        <v>37803</v>
      </c>
      <c r="D3084" s="4"/>
    </row>
    <row r="3085" spans="1:4" s="1" customFormat="1" ht="12.75" customHeight="1" x14ac:dyDescent="0.2">
      <c r="A3085" s="2" t="s">
        <v>2878</v>
      </c>
      <c r="B3085" s="2" t="str">
        <f>"0000542718"</f>
        <v>0000542718</v>
      </c>
      <c r="C3085" s="3">
        <v>42724</v>
      </c>
      <c r="D3085" s="2"/>
    </row>
    <row r="3086" spans="1:4" s="1" customFormat="1" ht="12.75" customHeight="1" x14ac:dyDescent="0.2">
      <c r="A3086" s="4" t="s">
        <v>2879</v>
      </c>
      <c r="B3086" s="4" t="str">
        <f>"0000FBF384"</f>
        <v>0000FBF384</v>
      </c>
      <c r="C3086" s="5">
        <v>39699</v>
      </c>
      <c r="D3086" s="4"/>
    </row>
    <row r="3087" spans="1:4" s="1" customFormat="1" ht="12.75" customHeight="1" x14ac:dyDescent="0.2">
      <c r="A3087" s="2" t="s">
        <v>2880</v>
      </c>
      <c r="B3087" s="2" t="str">
        <f>"0000F8EC7C"</f>
        <v>0000F8EC7C</v>
      </c>
      <c r="C3087" s="3">
        <v>37803</v>
      </c>
      <c r="D3087" s="3">
        <v>40210</v>
      </c>
    </row>
    <row r="3088" spans="1:4" s="1" customFormat="1" ht="12.75" customHeight="1" x14ac:dyDescent="0.2">
      <c r="A3088" s="4" t="s">
        <v>2881</v>
      </c>
      <c r="B3088" s="4" t="str">
        <f>"000055CAA1"</f>
        <v>000055CAA1</v>
      </c>
      <c r="C3088" s="5">
        <v>40210</v>
      </c>
      <c r="D3088" s="4"/>
    </row>
    <row r="3089" spans="1:4" s="1" customFormat="1" ht="12.75" customHeight="1" x14ac:dyDescent="0.2">
      <c r="A3089" s="2" t="s">
        <v>2882</v>
      </c>
      <c r="B3089" s="2" t="str">
        <f>"0000F8F862"</f>
        <v>0000F8F862</v>
      </c>
      <c r="C3089" s="3">
        <v>42444</v>
      </c>
      <c r="D3089" s="2"/>
    </row>
    <row r="3090" spans="1:4" s="1" customFormat="1" ht="12.75" customHeight="1" x14ac:dyDescent="0.2">
      <c r="A3090" s="4" t="s">
        <v>2883</v>
      </c>
      <c r="B3090" s="4" t="str">
        <f>"0001186B6A"</f>
        <v>0001186B6A</v>
      </c>
      <c r="C3090" s="5">
        <v>37803</v>
      </c>
      <c r="D3090" s="4"/>
    </row>
    <row r="3091" spans="1:4" s="1" customFormat="1" ht="12.75" customHeight="1" x14ac:dyDescent="0.2">
      <c r="A3091" s="2" t="s">
        <v>2884</v>
      </c>
      <c r="B3091" s="2" t="str">
        <f>"000054675D"</f>
        <v>000054675D</v>
      </c>
      <c r="C3091" s="3">
        <v>39720</v>
      </c>
      <c r="D3091" s="2"/>
    </row>
    <row r="3092" spans="1:4" s="1" customFormat="1" ht="12.75" customHeight="1" x14ac:dyDescent="0.2">
      <c r="A3092" s="4" t="s">
        <v>2885</v>
      </c>
      <c r="B3092" s="4" t="str">
        <f>"000687F3D0"</f>
        <v>000687F3D0</v>
      </c>
      <c r="C3092" s="5">
        <v>44173</v>
      </c>
      <c r="D3092" s="4"/>
    </row>
    <row r="3093" spans="1:4" s="1" customFormat="1" ht="12.75" customHeight="1" x14ac:dyDescent="0.2">
      <c r="A3093" s="2" t="s">
        <v>2886</v>
      </c>
      <c r="B3093" s="2" t="str">
        <f>"0000FB70E1"</f>
        <v>0000FB70E1</v>
      </c>
      <c r="C3093" s="3">
        <v>37803</v>
      </c>
      <c r="D3093" s="3">
        <v>43382</v>
      </c>
    </row>
    <row r="3094" spans="1:4" s="1" customFormat="1" ht="12.75" customHeight="1" x14ac:dyDescent="0.2">
      <c r="A3094" s="4" t="s">
        <v>2887</v>
      </c>
      <c r="B3094" s="4" t="str">
        <f>"0000F8F834"</f>
        <v>0000F8F834</v>
      </c>
      <c r="C3094" s="5">
        <v>42459</v>
      </c>
      <c r="D3094" s="4"/>
    </row>
    <row r="3095" spans="1:4" s="1" customFormat="1" ht="12.75" customHeight="1" x14ac:dyDescent="0.2">
      <c r="A3095" s="2" t="s">
        <v>2888</v>
      </c>
      <c r="B3095" s="2" t="str">
        <f>"0000FBE968"</f>
        <v>0000FBE968</v>
      </c>
      <c r="C3095" s="3">
        <v>38392</v>
      </c>
      <c r="D3095" s="3">
        <v>39328</v>
      </c>
    </row>
    <row r="3096" spans="1:4" s="1" customFormat="1" ht="12.75" customHeight="1" x14ac:dyDescent="0.2">
      <c r="A3096" s="4" t="s">
        <v>2888</v>
      </c>
      <c r="B3096" s="4" t="str">
        <f>"0000FBFE52"</f>
        <v>0000FBFE52</v>
      </c>
      <c r="C3096" s="5">
        <v>38125</v>
      </c>
      <c r="D3096" s="5">
        <v>38335</v>
      </c>
    </row>
    <row r="3097" spans="1:4" s="1" customFormat="1" ht="12.75" customHeight="1" x14ac:dyDescent="0.2">
      <c r="A3097" s="2" t="s">
        <v>2888</v>
      </c>
      <c r="B3097" s="2" t="str">
        <f>"0000FBF7ED"</f>
        <v>0000FBF7ED</v>
      </c>
      <c r="C3097" s="3">
        <v>39532</v>
      </c>
      <c r="D3097" s="3">
        <v>43928</v>
      </c>
    </row>
    <row r="3098" spans="1:4" s="1" customFormat="1" ht="12.75" customHeight="1" x14ac:dyDescent="0.2">
      <c r="A3098" s="4" t="s">
        <v>2889</v>
      </c>
      <c r="B3098" s="4" t="str">
        <f>"0000FB64ED"</f>
        <v>0000FB64ED</v>
      </c>
      <c r="C3098" s="5">
        <v>37803</v>
      </c>
      <c r="D3098" s="5">
        <v>40455</v>
      </c>
    </row>
    <row r="3099" spans="1:4" s="1" customFormat="1" ht="12.75" customHeight="1" x14ac:dyDescent="0.2">
      <c r="A3099" s="2" t="s">
        <v>2890</v>
      </c>
      <c r="B3099" s="2" t="str">
        <f>"000688265A"</f>
        <v>000688265A</v>
      </c>
      <c r="C3099" s="3">
        <v>41205</v>
      </c>
      <c r="D3099" s="2"/>
    </row>
    <row r="3100" spans="1:4" s="1" customFormat="1" ht="12.75" customHeight="1" x14ac:dyDescent="0.2">
      <c r="A3100" s="4" t="s">
        <v>2891</v>
      </c>
      <c r="B3100" s="4" t="str">
        <f>"0000F8ECEC"</f>
        <v>0000F8ECEC</v>
      </c>
      <c r="C3100" s="5">
        <v>37803</v>
      </c>
      <c r="D3100" s="5">
        <v>40911</v>
      </c>
    </row>
    <row r="3101" spans="1:4" s="1" customFormat="1" ht="12.75" customHeight="1" x14ac:dyDescent="0.2">
      <c r="A3101" s="2" t="s">
        <v>2892</v>
      </c>
      <c r="B3101" s="2" t="str">
        <f>"000045F706"</f>
        <v>000045F706</v>
      </c>
      <c r="C3101" s="3">
        <v>40911</v>
      </c>
      <c r="D3101" s="2"/>
    </row>
    <row r="3102" spans="1:4" s="1" customFormat="1" ht="12.75" customHeight="1" x14ac:dyDescent="0.2">
      <c r="A3102" s="4" t="s">
        <v>2893</v>
      </c>
      <c r="B3102" s="4" t="str">
        <f>"0000F8F85E"</f>
        <v>0000F8F85E</v>
      </c>
      <c r="C3102" s="5">
        <v>38733</v>
      </c>
      <c r="D3102" s="5">
        <v>39209</v>
      </c>
    </row>
    <row r="3103" spans="1:4" s="1" customFormat="1" ht="12.75" customHeight="1" x14ac:dyDescent="0.2">
      <c r="A3103" s="2" t="s">
        <v>2894</v>
      </c>
      <c r="B3103" s="2" t="str">
        <f>"0000F8F3F6"</f>
        <v>0000F8F3F6</v>
      </c>
      <c r="C3103" s="3">
        <v>38321</v>
      </c>
      <c r="D3103" s="3">
        <v>42045</v>
      </c>
    </row>
    <row r="3104" spans="1:4" s="1" customFormat="1" ht="12.75" customHeight="1" x14ac:dyDescent="0.2">
      <c r="A3104" s="4" t="s">
        <v>2895</v>
      </c>
      <c r="B3104" s="4" t="str">
        <f>"0000FBF331"</f>
        <v>0000FBF331</v>
      </c>
      <c r="C3104" s="5">
        <v>37901</v>
      </c>
      <c r="D3104" s="5">
        <v>38202</v>
      </c>
    </row>
    <row r="3105" spans="1:4" s="1" customFormat="1" ht="12.75" customHeight="1" x14ac:dyDescent="0.2">
      <c r="A3105" s="2" t="s">
        <v>2896</v>
      </c>
      <c r="B3105" s="2" t="str">
        <f>"0000F8E9E3"</f>
        <v>0000F8E9E3</v>
      </c>
      <c r="C3105" s="3">
        <v>37887</v>
      </c>
      <c r="D3105" s="3">
        <v>44817</v>
      </c>
    </row>
    <row r="3106" spans="1:4" s="1" customFormat="1" ht="12.75" customHeight="1" x14ac:dyDescent="0.2">
      <c r="A3106" s="4" t="s">
        <v>2897</v>
      </c>
      <c r="B3106" s="4" t="str">
        <f>"000812AA86"</f>
        <v>000812AA86</v>
      </c>
      <c r="C3106" s="5">
        <v>44817</v>
      </c>
      <c r="D3106" s="4"/>
    </row>
    <row r="3107" spans="1:4" s="1" customFormat="1" ht="12.75" customHeight="1" x14ac:dyDescent="0.2">
      <c r="A3107" s="2" t="s">
        <v>2898</v>
      </c>
      <c r="B3107" s="2" t="str">
        <f>"00008B7ABF"</f>
        <v>00008B7ABF</v>
      </c>
      <c r="C3107" s="3">
        <v>43431</v>
      </c>
      <c r="D3107" s="2"/>
    </row>
    <row r="3108" spans="1:4" s="1" customFormat="1" ht="12.75" customHeight="1" x14ac:dyDescent="0.2">
      <c r="A3108" s="4" t="s">
        <v>2899</v>
      </c>
      <c r="B3108" s="4" t="str">
        <f>"0000FBE88E"</f>
        <v>0000FBE88E</v>
      </c>
      <c r="C3108" s="5">
        <v>37803</v>
      </c>
      <c r="D3108" s="5">
        <v>43298</v>
      </c>
    </row>
    <row r="3109" spans="1:4" s="1" customFormat="1" ht="12.75" customHeight="1" x14ac:dyDescent="0.2">
      <c r="A3109" s="2" t="s">
        <v>2900</v>
      </c>
      <c r="B3109" s="2" t="str">
        <f>"0000F8F401"</f>
        <v>0000F8F401</v>
      </c>
      <c r="C3109" s="3">
        <v>37803</v>
      </c>
      <c r="D3109" s="2"/>
    </row>
    <row r="3110" spans="1:4" s="1" customFormat="1" ht="12.75" customHeight="1" x14ac:dyDescent="0.2">
      <c r="A3110" s="4" t="s">
        <v>2901</v>
      </c>
      <c r="B3110" s="4" t="str">
        <f>"0000F8F66D"</f>
        <v>0000F8F66D</v>
      </c>
      <c r="C3110" s="5">
        <v>37817</v>
      </c>
      <c r="D3110" s="4"/>
    </row>
    <row r="3111" spans="1:4" s="1" customFormat="1" ht="12.75" customHeight="1" x14ac:dyDescent="0.2">
      <c r="A3111" s="2" t="s">
        <v>2902</v>
      </c>
      <c r="B3111" s="2" t="str">
        <f>"0000FBF9AA"</f>
        <v>0000FBF9AA</v>
      </c>
      <c r="C3111" s="3">
        <v>37803</v>
      </c>
      <c r="D3111" s="2"/>
    </row>
    <row r="3112" spans="1:4" s="1" customFormat="1" ht="12.75" customHeight="1" x14ac:dyDescent="0.2">
      <c r="A3112" s="4" t="s">
        <v>2903</v>
      </c>
      <c r="B3112" s="4" t="str">
        <f>"0000FBF9BD"</f>
        <v>0000FBF9BD</v>
      </c>
      <c r="C3112" s="5">
        <v>37803</v>
      </c>
      <c r="D3112" s="4"/>
    </row>
    <row r="3113" spans="1:4" s="1" customFormat="1" ht="12.75" customHeight="1" x14ac:dyDescent="0.2">
      <c r="A3113" s="2" t="s">
        <v>2904</v>
      </c>
      <c r="B3113" s="2" t="str">
        <f>"0000A05F9E"</f>
        <v>0000A05F9E</v>
      </c>
      <c r="C3113" s="3">
        <v>39426</v>
      </c>
      <c r="D3113" s="3">
        <v>41541</v>
      </c>
    </row>
    <row r="3114" spans="1:4" s="1" customFormat="1" ht="12.75" customHeight="1" x14ac:dyDescent="0.2">
      <c r="A3114" s="4" t="s">
        <v>2905</v>
      </c>
      <c r="B3114" s="4" t="str">
        <f>"0000943234"</f>
        <v>0000943234</v>
      </c>
      <c r="C3114" s="5">
        <v>40289</v>
      </c>
      <c r="D3114" s="5">
        <v>42479</v>
      </c>
    </row>
    <row r="3115" spans="1:4" s="1" customFormat="1" ht="12.75" customHeight="1" x14ac:dyDescent="0.2">
      <c r="A3115" s="2" t="s">
        <v>2906</v>
      </c>
      <c r="B3115" s="2" t="str">
        <f>"0000FBF8E7"</f>
        <v>0000FBF8E7</v>
      </c>
      <c r="C3115" s="3">
        <v>38922</v>
      </c>
      <c r="D3115" s="3">
        <v>40289</v>
      </c>
    </row>
    <row r="3116" spans="1:4" s="1" customFormat="1" ht="12.75" customHeight="1" x14ac:dyDescent="0.2">
      <c r="A3116" s="4" t="s">
        <v>2907</v>
      </c>
      <c r="B3116" s="4" t="str">
        <f>"0006883839"</f>
        <v>0006883839</v>
      </c>
      <c r="C3116" s="5">
        <v>42598</v>
      </c>
      <c r="D3116" s="5">
        <v>43137</v>
      </c>
    </row>
    <row r="3117" spans="1:4" s="1" customFormat="1" ht="12.75" customHeight="1" x14ac:dyDescent="0.2">
      <c r="A3117" s="2" t="s">
        <v>2908</v>
      </c>
      <c r="B3117" s="2" t="str">
        <f>"00005453AB"</f>
        <v>00005453AB</v>
      </c>
      <c r="C3117" s="3">
        <v>41031</v>
      </c>
      <c r="D3117" s="3">
        <v>42459</v>
      </c>
    </row>
    <row r="3118" spans="1:4" s="1" customFormat="1" ht="12.75" customHeight="1" x14ac:dyDescent="0.2">
      <c r="A3118" s="4" t="s">
        <v>2909</v>
      </c>
      <c r="B3118" s="4" t="str">
        <f>"0000FBEF99"</f>
        <v>0000FBEF99</v>
      </c>
      <c r="C3118" s="5">
        <v>37803</v>
      </c>
      <c r="D3118" s="5">
        <v>41031</v>
      </c>
    </row>
    <row r="3119" spans="1:4" s="1" customFormat="1" ht="12.75" customHeight="1" x14ac:dyDescent="0.2">
      <c r="A3119" s="2" t="s">
        <v>2910</v>
      </c>
      <c r="B3119" s="2" t="str">
        <f>"0000FBF7DE"</f>
        <v>0000FBF7DE</v>
      </c>
      <c r="C3119" s="3">
        <v>37824</v>
      </c>
      <c r="D3119" s="3">
        <v>41597</v>
      </c>
    </row>
    <row r="3120" spans="1:4" s="1" customFormat="1" ht="12.75" customHeight="1" x14ac:dyDescent="0.2">
      <c r="A3120" s="4" t="s">
        <v>2911</v>
      </c>
      <c r="B3120" s="4" t="str">
        <f>"0000FBF654"</f>
        <v>0000FBF654</v>
      </c>
      <c r="C3120" s="5">
        <v>41597</v>
      </c>
      <c r="D3120" s="4"/>
    </row>
    <row r="3121" spans="1:4" s="1" customFormat="1" ht="12.75" customHeight="1" x14ac:dyDescent="0.2">
      <c r="A3121" s="2" t="s">
        <v>2912</v>
      </c>
      <c r="B3121" s="2" t="str">
        <f>"0000FBF5EB"</f>
        <v>0000FBF5EB</v>
      </c>
      <c r="C3121" s="3">
        <v>42010</v>
      </c>
      <c r="D3121" s="2"/>
    </row>
    <row r="3122" spans="1:4" s="1" customFormat="1" ht="12.75" customHeight="1" x14ac:dyDescent="0.2">
      <c r="A3122" s="4" t="s">
        <v>2913</v>
      </c>
      <c r="B3122" s="4" t="str">
        <f>"0000FBF53A"</f>
        <v>0000FBF53A</v>
      </c>
      <c r="C3122" s="5">
        <v>37803</v>
      </c>
      <c r="D3122" s="4"/>
    </row>
    <row r="3123" spans="1:4" s="1" customFormat="1" ht="12.75" customHeight="1" x14ac:dyDescent="0.2">
      <c r="A3123" s="2" t="s">
        <v>2914</v>
      </c>
      <c r="B3123" s="2" t="str">
        <f>"0000FBF84D"</f>
        <v>0000FBF84D</v>
      </c>
      <c r="C3123" s="3">
        <v>38006</v>
      </c>
      <c r="D3123" s="3">
        <v>42262</v>
      </c>
    </row>
    <row r="3124" spans="1:4" s="1" customFormat="1" ht="12.75" customHeight="1" x14ac:dyDescent="0.2">
      <c r="A3124" s="4" t="s">
        <v>2915</v>
      </c>
      <c r="B3124" s="4" t="str">
        <f>"0000F8F478"</f>
        <v>0000F8F478</v>
      </c>
      <c r="C3124" s="5">
        <v>39643</v>
      </c>
      <c r="D3124" s="4"/>
    </row>
    <row r="3125" spans="1:4" s="1" customFormat="1" ht="12.75" customHeight="1" x14ac:dyDescent="0.2">
      <c r="A3125" s="2" t="s">
        <v>2916</v>
      </c>
      <c r="B3125" s="2" t="str">
        <f>"0000F8F332"</f>
        <v>0000F8F332</v>
      </c>
      <c r="C3125" s="3">
        <v>37803</v>
      </c>
      <c r="D3125" s="3">
        <v>40820</v>
      </c>
    </row>
    <row r="3126" spans="1:4" s="1" customFormat="1" ht="12.75" customHeight="1" x14ac:dyDescent="0.2">
      <c r="A3126" s="4" t="s">
        <v>2917</v>
      </c>
      <c r="B3126" s="4" t="str">
        <f>"0006935025"</f>
        <v>0006935025</v>
      </c>
      <c r="C3126" s="5">
        <v>41443</v>
      </c>
      <c r="D3126" s="4"/>
    </row>
    <row r="3127" spans="1:4" s="1" customFormat="1" ht="12.75" customHeight="1" x14ac:dyDescent="0.2">
      <c r="A3127" s="2" t="s">
        <v>2918</v>
      </c>
      <c r="B3127" s="2" t="str">
        <f>"0000F8F5DF"</f>
        <v>0000F8F5DF</v>
      </c>
      <c r="C3127" s="3">
        <v>37803</v>
      </c>
      <c r="D3127" s="2"/>
    </row>
    <row r="3128" spans="1:4" s="1" customFormat="1" ht="12.75" customHeight="1" x14ac:dyDescent="0.2">
      <c r="A3128" s="4" t="s">
        <v>2919</v>
      </c>
      <c r="B3128" s="4" t="str">
        <f>"0000F8F46A"</f>
        <v>0000F8F46A</v>
      </c>
      <c r="C3128" s="5">
        <v>37803</v>
      </c>
      <c r="D3128" s="5">
        <v>38328</v>
      </c>
    </row>
    <row r="3129" spans="1:4" s="1" customFormat="1" ht="12.75" customHeight="1" x14ac:dyDescent="0.2">
      <c r="A3129" s="2" t="s">
        <v>2920</v>
      </c>
      <c r="B3129" s="2" t="str">
        <f>"0000F8E95E"</f>
        <v>0000F8E95E</v>
      </c>
      <c r="C3129" s="3">
        <v>38363</v>
      </c>
      <c r="D3129" s="2"/>
    </row>
    <row r="3130" spans="1:4" s="1" customFormat="1" ht="12.75" customHeight="1" x14ac:dyDescent="0.2">
      <c r="A3130" s="4" t="s">
        <v>2921</v>
      </c>
      <c r="B3130" s="4" t="str">
        <f>"0000F8FB9A"</f>
        <v>0000F8FB9A</v>
      </c>
      <c r="C3130" s="5">
        <v>37803</v>
      </c>
      <c r="D3130" s="5">
        <v>44705</v>
      </c>
    </row>
    <row r="3131" spans="1:4" s="1" customFormat="1" ht="12.75" customHeight="1" x14ac:dyDescent="0.2">
      <c r="A3131" s="2" t="s">
        <v>2922</v>
      </c>
      <c r="B3131" s="2" t="str">
        <f>"0001A93452"</f>
        <v>0001A93452</v>
      </c>
      <c r="C3131" s="3">
        <v>37803</v>
      </c>
      <c r="D3131" s="2"/>
    </row>
    <row r="3132" spans="1:4" s="1" customFormat="1" ht="12.75" customHeight="1" x14ac:dyDescent="0.2">
      <c r="A3132" s="4" t="s">
        <v>2923</v>
      </c>
      <c r="B3132" s="4" t="str">
        <f>"0000FBF5F7"</f>
        <v>0000FBF5F7</v>
      </c>
      <c r="C3132" s="5">
        <v>43038</v>
      </c>
      <c r="D3132" s="4"/>
    </row>
    <row r="3133" spans="1:4" s="1" customFormat="1" ht="12.75" customHeight="1" x14ac:dyDescent="0.2">
      <c r="A3133" s="2" t="s">
        <v>2924</v>
      </c>
      <c r="B3133" s="2" t="str">
        <f>"0000FBF606"</f>
        <v>0000FBF606</v>
      </c>
      <c r="C3133" s="3">
        <v>38776</v>
      </c>
      <c r="D3133" s="3">
        <v>43038</v>
      </c>
    </row>
    <row r="3134" spans="1:4" s="1" customFormat="1" ht="12.75" customHeight="1" x14ac:dyDescent="0.2">
      <c r="A3134" s="4" t="s">
        <v>2925</v>
      </c>
      <c r="B3134" s="4" t="str">
        <f>"0000FBF1B1"</f>
        <v>0000FBF1B1</v>
      </c>
      <c r="C3134" s="5">
        <v>38510</v>
      </c>
      <c r="D3134" s="5">
        <v>41016</v>
      </c>
    </row>
    <row r="3135" spans="1:4" s="1" customFormat="1" ht="12.75" customHeight="1" x14ac:dyDescent="0.2">
      <c r="A3135" s="2" t="s">
        <v>2926</v>
      </c>
      <c r="B3135" s="2" t="str">
        <f>"000687E6B3"</f>
        <v>000687E6B3</v>
      </c>
      <c r="C3135" s="3">
        <v>41016</v>
      </c>
      <c r="D3135" s="3">
        <v>43074</v>
      </c>
    </row>
    <row r="3136" spans="1:4" s="1" customFormat="1" ht="12.75" customHeight="1" x14ac:dyDescent="0.2">
      <c r="A3136" s="4" t="s">
        <v>2927</v>
      </c>
      <c r="B3136" s="4" t="str">
        <f>"000118579A"</f>
        <v>000118579A</v>
      </c>
      <c r="C3136" s="5">
        <v>37803</v>
      </c>
      <c r="D3136" s="4"/>
    </row>
    <row r="3137" spans="1:4" s="1" customFormat="1" ht="12.75" customHeight="1" x14ac:dyDescent="0.2">
      <c r="A3137" s="2" t="s">
        <v>2928</v>
      </c>
      <c r="B3137" s="2" t="str">
        <f>"0000FBEABD"</f>
        <v>0000FBEABD</v>
      </c>
      <c r="C3137" s="3">
        <v>37803</v>
      </c>
      <c r="D3137" s="2"/>
    </row>
    <row r="3138" spans="1:4" s="1" customFormat="1" ht="12.75" customHeight="1" x14ac:dyDescent="0.2">
      <c r="A3138" s="4" t="s">
        <v>2929</v>
      </c>
      <c r="B3138" s="4" t="str">
        <f>"0000F8EF78"</f>
        <v>0000F8EF78</v>
      </c>
      <c r="C3138" s="5">
        <v>37803</v>
      </c>
      <c r="D3138" s="5">
        <v>38286</v>
      </c>
    </row>
    <row r="3139" spans="1:4" s="1" customFormat="1" ht="12.75" customHeight="1" x14ac:dyDescent="0.2">
      <c r="A3139" s="2" t="s">
        <v>2929</v>
      </c>
      <c r="B3139" s="2" t="str">
        <f>"0006881EC0"</f>
        <v>0006881EC0</v>
      </c>
      <c r="C3139" s="3">
        <v>38887</v>
      </c>
      <c r="D3139" s="3">
        <v>42920</v>
      </c>
    </row>
    <row r="3140" spans="1:4" s="1" customFormat="1" ht="12.75" customHeight="1" x14ac:dyDescent="0.2">
      <c r="A3140" s="4" t="s">
        <v>2930</v>
      </c>
      <c r="B3140" s="4" t="str">
        <f>"0000F8F9C4"</f>
        <v>0000F8F9C4</v>
      </c>
      <c r="C3140" s="5">
        <v>40700</v>
      </c>
      <c r="D3140" s="4"/>
    </row>
    <row r="3141" spans="1:4" s="1" customFormat="1" ht="12.75" customHeight="1" x14ac:dyDescent="0.2">
      <c r="A3141" s="2" t="s">
        <v>2931</v>
      </c>
      <c r="B3141" s="2" t="str">
        <f>"0000F8F2BA"</f>
        <v>0000F8F2BA</v>
      </c>
      <c r="C3141" s="3">
        <v>37803</v>
      </c>
      <c r="D3141" s="3">
        <v>40700</v>
      </c>
    </row>
    <row r="3142" spans="1:4" s="1" customFormat="1" ht="12.75" customHeight="1" x14ac:dyDescent="0.2">
      <c r="A3142" s="4" t="s">
        <v>2932</v>
      </c>
      <c r="B3142" s="4" t="str">
        <f>"0000FBF384"</f>
        <v>0000FBF384</v>
      </c>
      <c r="C3142" s="5">
        <v>37803</v>
      </c>
      <c r="D3142" s="5">
        <v>38042</v>
      </c>
    </row>
    <row r="3143" spans="1:4" s="1" customFormat="1" ht="12.75" customHeight="1" x14ac:dyDescent="0.2">
      <c r="A3143" s="2" t="s">
        <v>2933</v>
      </c>
      <c r="B3143" s="2" t="str">
        <f>"0000B26614"</f>
        <v>0000B26614</v>
      </c>
      <c r="C3143" s="3">
        <v>40679</v>
      </c>
      <c r="D3143" s="3">
        <v>43207</v>
      </c>
    </row>
    <row r="3144" spans="1:4" s="1" customFormat="1" ht="12.75" customHeight="1" x14ac:dyDescent="0.2">
      <c r="A3144" s="4" t="s">
        <v>2932</v>
      </c>
      <c r="B3144" s="4" t="str">
        <f>"0000A05173"</f>
        <v>0000A05173</v>
      </c>
      <c r="C3144" s="5">
        <v>40056</v>
      </c>
      <c r="D3144" s="5">
        <v>40679</v>
      </c>
    </row>
    <row r="3145" spans="1:4" s="1" customFormat="1" ht="12.75" customHeight="1" x14ac:dyDescent="0.2">
      <c r="A3145" s="2" t="s">
        <v>2934</v>
      </c>
      <c r="B3145" s="2" t="str">
        <f>"0001185EC4"</f>
        <v>0001185EC4</v>
      </c>
      <c r="C3145" s="3">
        <v>37803</v>
      </c>
      <c r="D3145" s="3">
        <v>44383</v>
      </c>
    </row>
    <row r="3146" spans="1:4" s="1" customFormat="1" ht="12.75" customHeight="1" x14ac:dyDescent="0.2">
      <c r="A3146" s="4" t="s">
        <v>2935</v>
      </c>
      <c r="B3146" s="4" t="str">
        <f>"0000FBEDE7"</f>
        <v>0000FBEDE7</v>
      </c>
      <c r="C3146" s="5">
        <v>38426</v>
      </c>
      <c r="D3146" s="5">
        <v>39342</v>
      </c>
    </row>
    <row r="3147" spans="1:4" s="1" customFormat="1" ht="12.75" customHeight="1" x14ac:dyDescent="0.2">
      <c r="A3147" s="2" t="s">
        <v>2936</v>
      </c>
      <c r="B3147" s="2" t="str">
        <f>"0000FBEE62"</f>
        <v>0000FBEE62</v>
      </c>
      <c r="C3147" s="3">
        <v>37803</v>
      </c>
      <c r="D3147" s="2"/>
    </row>
    <row r="3148" spans="1:4" s="1" customFormat="1" ht="12.75" customHeight="1" x14ac:dyDescent="0.2">
      <c r="A3148" s="4" t="s">
        <v>2937</v>
      </c>
      <c r="B3148" s="4" t="str">
        <f>"0000F8F523"</f>
        <v>0000F8F523</v>
      </c>
      <c r="C3148" s="5">
        <v>37803</v>
      </c>
      <c r="D3148" s="5">
        <v>40532</v>
      </c>
    </row>
    <row r="3149" spans="1:4" s="1" customFormat="1" ht="12.75" customHeight="1" x14ac:dyDescent="0.2">
      <c r="A3149" s="2" t="s">
        <v>2938</v>
      </c>
      <c r="B3149" s="2" t="str">
        <f>"0006935F97"</f>
        <v>0006935F97</v>
      </c>
      <c r="C3149" s="3">
        <v>43088</v>
      </c>
      <c r="D3149" s="2"/>
    </row>
    <row r="3150" spans="1:4" s="1" customFormat="1" ht="12.75" customHeight="1" x14ac:dyDescent="0.2">
      <c r="A3150" s="4" t="s">
        <v>2939</v>
      </c>
      <c r="B3150" s="4" t="str">
        <f>"0006883BD1"</f>
        <v>0006883BD1</v>
      </c>
      <c r="C3150" s="5">
        <v>42801</v>
      </c>
      <c r="D3150" s="5">
        <v>44530</v>
      </c>
    </row>
    <row r="3151" spans="1:4" s="1" customFormat="1" ht="12.75" customHeight="1" x14ac:dyDescent="0.2">
      <c r="A3151" s="2" t="s">
        <v>2940</v>
      </c>
      <c r="B3151" s="2" t="str">
        <f>"0006882F9C"</f>
        <v>0006882F9C</v>
      </c>
      <c r="C3151" s="3">
        <v>39839</v>
      </c>
      <c r="D3151" s="3">
        <v>41940</v>
      </c>
    </row>
    <row r="3152" spans="1:4" s="1" customFormat="1" ht="12.75" customHeight="1" x14ac:dyDescent="0.2">
      <c r="A3152" s="4" t="s">
        <v>2941</v>
      </c>
      <c r="B3152" s="4" t="str">
        <f>"0000F8EFF1"</f>
        <v>0000F8EFF1</v>
      </c>
      <c r="C3152" s="5">
        <v>37803</v>
      </c>
      <c r="D3152" s="5">
        <v>43774</v>
      </c>
    </row>
    <row r="3153" spans="1:4" s="1" customFormat="1" ht="12.75" customHeight="1" x14ac:dyDescent="0.2">
      <c r="A3153" s="2" t="s">
        <v>2942</v>
      </c>
      <c r="B3153" s="2" t="str">
        <f>"00080D8FEE"</f>
        <v>00080D8FEE</v>
      </c>
      <c r="C3153" s="3">
        <v>44950</v>
      </c>
      <c r="D3153" s="2"/>
    </row>
    <row r="3154" spans="1:4" s="1" customFormat="1" ht="12.75" customHeight="1" x14ac:dyDescent="0.2">
      <c r="A3154" s="4" t="s">
        <v>2943</v>
      </c>
      <c r="B3154" s="4" t="str">
        <f>"0000F8F37A"</f>
        <v>0000F8F37A</v>
      </c>
      <c r="C3154" s="5">
        <v>38020</v>
      </c>
      <c r="D3154" s="4"/>
    </row>
    <row r="3155" spans="1:4" s="1" customFormat="1" ht="12.75" customHeight="1" x14ac:dyDescent="0.2">
      <c r="A3155" s="2" t="s">
        <v>2944</v>
      </c>
      <c r="B3155" s="2" t="str">
        <f>"0000F8FCE5"</f>
        <v>0000F8FCE5</v>
      </c>
      <c r="C3155" s="3">
        <v>37803</v>
      </c>
      <c r="D3155" s="2"/>
    </row>
    <row r="3156" spans="1:4" s="1" customFormat="1" ht="12.75" customHeight="1" x14ac:dyDescent="0.2">
      <c r="A3156" s="4" t="s">
        <v>2945</v>
      </c>
      <c r="B3156" s="4" t="str">
        <f>"0000F90020"</f>
        <v>0000F90020</v>
      </c>
      <c r="C3156" s="5">
        <v>37803</v>
      </c>
      <c r="D3156" s="5">
        <v>39398</v>
      </c>
    </row>
    <row r="3157" spans="1:4" s="1" customFormat="1" ht="12.75" customHeight="1" x14ac:dyDescent="0.2">
      <c r="A3157" s="2" t="s">
        <v>2946</v>
      </c>
      <c r="B3157" s="2" t="str">
        <f>"000687E5EF"</f>
        <v>000687E5EF</v>
      </c>
      <c r="C3157" s="3">
        <v>42969</v>
      </c>
      <c r="D3157" s="3">
        <v>43676</v>
      </c>
    </row>
    <row r="3158" spans="1:4" s="1" customFormat="1" ht="12.75" customHeight="1" x14ac:dyDescent="0.2">
      <c r="A3158" s="4" t="s">
        <v>2947</v>
      </c>
      <c r="B3158" s="4" t="str">
        <f>"0006881B01"</f>
        <v>0006881B01</v>
      </c>
      <c r="C3158" s="5">
        <v>42038</v>
      </c>
      <c r="D3158" s="5">
        <v>42290</v>
      </c>
    </row>
    <row r="3159" spans="1:4" s="1" customFormat="1" ht="12.75" customHeight="1" x14ac:dyDescent="0.2">
      <c r="A3159" s="2" t="s">
        <v>2948</v>
      </c>
      <c r="B3159" s="2" t="str">
        <f>"0000FBF244"</f>
        <v>0000FBF244</v>
      </c>
      <c r="C3159" s="3">
        <v>37803</v>
      </c>
      <c r="D3159" s="3">
        <v>42514</v>
      </c>
    </row>
    <row r="3160" spans="1:4" s="1" customFormat="1" ht="12.75" customHeight="1" x14ac:dyDescent="0.2">
      <c r="A3160" s="4" t="s">
        <v>2949</v>
      </c>
      <c r="B3160" s="4" t="str">
        <f>"0000FBFEB6"</f>
        <v>0000FBFEB6</v>
      </c>
      <c r="C3160" s="5">
        <v>37803</v>
      </c>
      <c r="D3160" s="4"/>
    </row>
    <row r="3161" spans="1:4" s="1" customFormat="1" ht="12.75" customHeight="1" x14ac:dyDescent="0.2">
      <c r="A3161" s="2" t="s">
        <v>2950</v>
      </c>
      <c r="B3161" s="2" t="str">
        <f>"0000FBEEC9"</f>
        <v>0000FBEEC9</v>
      </c>
      <c r="C3161" s="3">
        <v>37803</v>
      </c>
      <c r="D3161" s="3">
        <v>39825</v>
      </c>
    </row>
    <row r="3162" spans="1:4" s="1" customFormat="1" ht="12.75" customHeight="1" x14ac:dyDescent="0.2">
      <c r="A3162" s="4" t="s">
        <v>2951</v>
      </c>
      <c r="B3162" s="4" t="str">
        <f>"000687E95B"</f>
        <v>000687E95B</v>
      </c>
      <c r="C3162" s="5">
        <v>40637</v>
      </c>
      <c r="D3162" s="4"/>
    </row>
    <row r="3163" spans="1:4" s="1" customFormat="1" ht="12.75" customHeight="1" x14ac:dyDescent="0.2">
      <c r="A3163" s="2" t="s">
        <v>2952</v>
      </c>
      <c r="B3163" s="2" t="str">
        <f>"0000F8FB6A"</f>
        <v>0000F8FB6A</v>
      </c>
      <c r="C3163" s="3">
        <v>37803</v>
      </c>
      <c r="D3163" s="3">
        <v>40428</v>
      </c>
    </row>
    <row r="3164" spans="1:4" s="1" customFormat="1" ht="12.75" customHeight="1" x14ac:dyDescent="0.2">
      <c r="A3164" s="4" t="s">
        <v>2953</v>
      </c>
      <c r="B3164" s="4" t="str">
        <f>"0000F8F0F3"</f>
        <v>0000F8F0F3</v>
      </c>
      <c r="C3164" s="5">
        <v>37803</v>
      </c>
      <c r="D3164" s="4"/>
    </row>
    <row r="3165" spans="1:4" s="1" customFormat="1" ht="12.75" customHeight="1" x14ac:dyDescent="0.2">
      <c r="A3165" s="2" t="s">
        <v>2954</v>
      </c>
      <c r="B3165" s="2" t="str">
        <f>"0000F8F258"</f>
        <v>0000F8F258</v>
      </c>
      <c r="C3165" s="3">
        <v>37803</v>
      </c>
      <c r="D3165" s="2"/>
    </row>
    <row r="3166" spans="1:4" s="1" customFormat="1" ht="12.75" customHeight="1" x14ac:dyDescent="0.2">
      <c r="A3166" s="4" t="s">
        <v>2955</v>
      </c>
      <c r="B3166" s="4" t="str">
        <f>"000053A598"</f>
        <v>000053A598</v>
      </c>
      <c r="C3166" s="5">
        <v>40071</v>
      </c>
      <c r="D3166" s="5">
        <v>44383</v>
      </c>
    </row>
    <row r="3167" spans="1:4" s="1" customFormat="1" ht="12.75" customHeight="1" x14ac:dyDescent="0.2">
      <c r="A3167" s="2" t="s">
        <v>2955</v>
      </c>
      <c r="B3167" s="2" t="str">
        <f>"0000F8EF58"</f>
        <v>0000F8EF58</v>
      </c>
      <c r="C3167" s="3">
        <v>37803</v>
      </c>
      <c r="D3167" s="3">
        <v>40070</v>
      </c>
    </row>
    <row r="3168" spans="1:4" s="1" customFormat="1" ht="12.75" customHeight="1" x14ac:dyDescent="0.2">
      <c r="A3168" s="4" t="s">
        <v>2956</v>
      </c>
      <c r="B3168" s="4" t="str">
        <f>"0000F8EA3B"</f>
        <v>0000F8EA3B</v>
      </c>
      <c r="C3168" s="5">
        <v>37803</v>
      </c>
      <c r="D3168" s="4"/>
    </row>
    <row r="3169" spans="1:4" s="1" customFormat="1" ht="12.75" customHeight="1" x14ac:dyDescent="0.2">
      <c r="A3169" s="2" t="s">
        <v>2957</v>
      </c>
      <c r="B3169" s="2" t="str">
        <f>"0000F8FCE8"</f>
        <v>0000F8FCE8</v>
      </c>
      <c r="C3169" s="3">
        <v>37803</v>
      </c>
      <c r="D3169" s="2"/>
    </row>
    <row r="3170" spans="1:4" s="1" customFormat="1" ht="12.75" customHeight="1" x14ac:dyDescent="0.2">
      <c r="A3170" s="4" t="s">
        <v>2958</v>
      </c>
      <c r="B3170" s="4" t="str">
        <f>"0000FBF353"</f>
        <v>0000FBF353</v>
      </c>
      <c r="C3170" s="5">
        <v>37803</v>
      </c>
      <c r="D3170" s="5">
        <v>43368</v>
      </c>
    </row>
    <row r="3171" spans="1:4" s="1" customFormat="1" ht="12.75" customHeight="1" x14ac:dyDescent="0.2">
      <c r="A3171" s="2" t="s">
        <v>2959</v>
      </c>
      <c r="B3171" s="2" t="str">
        <f>"000687FC2A"</f>
        <v>000687FC2A</v>
      </c>
      <c r="C3171" s="3">
        <v>42459</v>
      </c>
      <c r="D3171" s="2"/>
    </row>
    <row r="3172" spans="1:4" s="1" customFormat="1" ht="12.75" customHeight="1" x14ac:dyDescent="0.2">
      <c r="A3172" s="4" t="s">
        <v>2960</v>
      </c>
      <c r="B3172" s="4" t="str">
        <f>"0000F8F60F"</f>
        <v>0000F8F60F</v>
      </c>
      <c r="C3172" s="5">
        <v>37803</v>
      </c>
      <c r="D3172" s="4"/>
    </row>
    <row r="3173" spans="1:4" s="1" customFormat="1" ht="12.75" customHeight="1" x14ac:dyDescent="0.2">
      <c r="A3173" s="2" t="s">
        <v>2961</v>
      </c>
      <c r="B3173" s="2" t="str">
        <f>"0001186258"</f>
        <v>0001186258</v>
      </c>
      <c r="C3173" s="3">
        <v>37803</v>
      </c>
      <c r="D3173" s="2"/>
    </row>
    <row r="3174" spans="1:4" s="1" customFormat="1" ht="12.75" customHeight="1" x14ac:dyDescent="0.2">
      <c r="A3174" s="4" t="s">
        <v>2962</v>
      </c>
      <c r="B3174" s="4" t="str">
        <f>"0001185730"</f>
        <v>0001185730</v>
      </c>
      <c r="C3174" s="5">
        <v>38216</v>
      </c>
      <c r="D3174" s="5">
        <v>40679</v>
      </c>
    </row>
    <row r="3175" spans="1:4" s="1" customFormat="1" ht="12.75" customHeight="1" x14ac:dyDescent="0.2">
      <c r="A3175" s="2" t="s">
        <v>2963</v>
      </c>
      <c r="B3175" s="2" t="str">
        <f>"0000F8F945"</f>
        <v>0000F8F945</v>
      </c>
      <c r="C3175" s="3">
        <v>37803</v>
      </c>
      <c r="D3175" s="3">
        <v>37880</v>
      </c>
    </row>
    <row r="3176" spans="1:4" s="1" customFormat="1" ht="12.75" customHeight="1" x14ac:dyDescent="0.2">
      <c r="A3176" s="4" t="s">
        <v>2964</v>
      </c>
      <c r="B3176" s="4" t="str">
        <f>"0000F8F94F"</f>
        <v>0000F8F94F</v>
      </c>
      <c r="C3176" s="5">
        <v>37803</v>
      </c>
      <c r="D3176" s="4"/>
    </row>
    <row r="3177" spans="1:4" s="1" customFormat="1" ht="12.75" customHeight="1" x14ac:dyDescent="0.2">
      <c r="A3177" s="2" t="s">
        <v>2965</v>
      </c>
      <c r="B3177" s="2" t="str">
        <f>"0000F8F979"</f>
        <v>0000F8F979</v>
      </c>
      <c r="C3177" s="3">
        <v>38405</v>
      </c>
      <c r="D3177" s="3">
        <v>39510</v>
      </c>
    </row>
    <row r="3178" spans="1:4" s="1" customFormat="1" ht="12.75" customHeight="1" x14ac:dyDescent="0.2">
      <c r="A3178" s="4" t="s">
        <v>2966</v>
      </c>
      <c r="B3178" s="4" t="str">
        <f>"0000FBF8CC"</f>
        <v>0000FBF8CC</v>
      </c>
      <c r="C3178" s="5">
        <v>37803</v>
      </c>
      <c r="D3178" s="4"/>
    </row>
    <row r="3179" spans="1:4" s="1" customFormat="1" ht="12.75" customHeight="1" x14ac:dyDescent="0.2">
      <c r="A3179" s="2" t="s">
        <v>2967</v>
      </c>
      <c r="B3179" s="2" t="str">
        <f>"0000A53426"</f>
        <v>0000A53426</v>
      </c>
      <c r="C3179" s="3">
        <v>39371</v>
      </c>
      <c r="D3179" s="3">
        <v>41429</v>
      </c>
    </row>
    <row r="3180" spans="1:4" s="1" customFormat="1" ht="12.75" customHeight="1" x14ac:dyDescent="0.2">
      <c r="A3180" s="4" t="s">
        <v>2968</v>
      </c>
      <c r="B3180" s="4" t="str">
        <f>"00011860CC"</f>
        <v>00011860CC</v>
      </c>
      <c r="C3180" s="5">
        <v>41464</v>
      </c>
      <c r="D3180" s="5">
        <v>42668</v>
      </c>
    </row>
    <row r="3181" spans="1:4" s="1" customFormat="1" ht="12.75" customHeight="1" x14ac:dyDescent="0.2">
      <c r="A3181" s="2" t="s">
        <v>2967</v>
      </c>
      <c r="B3181" s="2" t="str">
        <f>"0000F8F642"</f>
        <v>0000F8F642</v>
      </c>
      <c r="C3181" s="3">
        <v>37803</v>
      </c>
      <c r="D3181" s="3">
        <v>39370</v>
      </c>
    </row>
    <row r="3182" spans="1:4" s="1" customFormat="1" ht="12.75" customHeight="1" x14ac:dyDescent="0.2">
      <c r="A3182" s="4" t="s">
        <v>2969</v>
      </c>
      <c r="B3182" s="4" t="str">
        <f>"0001A93140"</f>
        <v>0001A93140</v>
      </c>
      <c r="C3182" s="5">
        <v>37803</v>
      </c>
      <c r="D3182" s="5">
        <v>42549</v>
      </c>
    </row>
    <row r="3183" spans="1:4" s="1" customFormat="1" ht="12.75" customHeight="1" x14ac:dyDescent="0.2">
      <c r="A3183" s="2" t="s">
        <v>2970</v>
      </c>
      <c r="B3183" s="2" t="str">
        <f>"0000947E23"</f>
        <v>0000947E23</v>
      </c>
      <c r="C3183" s="3">
        <v>39854</v>
      </c>
      <c r="D3183" s="3">
        <v>40231</v>
      </c>
    </row>
    <row r="3184" spans="1:4" s="1" customFormat="1" ht="12.75" customHeight="1" x14ac:dyDescent="0.2">
      <c r="A3184" s="4" t="s">
        <v>2970</v>
      </c>
      <c r="B3184" s="4" t="str">
        <f>"0000FBEDA8"</f>
        <v>0000FBEDA8</v>
      </c>
      <c r="C3184" s="5">
        <v>37803</v>
      </c>
      <c r="D3184" s="5">
        <v>39853</v>
      </c>
    </row>
    <row r="3185" spans="1:4" s="1" customFormat="1" ht="12.75" customHeight="1" x14ac:dyDescent="0.2">
      <c r="A3185" s="2" t="s">
        <v>2971</v>
      </c>
      <c r="B3185" s="2" t="str">
        <f>"0000F8FA5B"</f>
        <v>0000F8FA5B</v>
      </c>
      <c r="C3185" s="3">
        <v>37803</v>
      </c>
      <c r="D3185" s="3">
        <v>40225</v>
      </c>
    </row>
    <row r="3186" spans="1:4" s="1" customFormat="1" ht="12.75" customHeight="1" x14ac:dyDescent="0.2">
      <c r="A3186" s="4" t="s">
        <v>2972</v>
      </c>
      <c r="B3186" s="4" t="str">
        <f>"00011869D5"</f>
        <v>00011869D5</v>
      </c>
      <c r="C3186" s="5">
        <v>37803</v>
      </c>
      <c r="D3186" s="4"/>
    </row>
    <row r="3187" spans="1:4" s="1" customFormat="1" ht="12.75" customHeight="1" x14ac:dyDescent="0.2">
      <c r="A3187" s="2" t="s">
        <v>2973</v>
      </c>
      <c r="B3187" s="2" t="str">
        <f>"0000FBFA59"</f>
        <v>0000FBFA59</v>
      </c>
      <c r="C3187" s="3">
        <v>37977</v>
      </c>
      <c r="D3187" s="3">
        <v>43004</v>
      </c>
    </row>
    <row r="3188" spans="1:4" s="1" customFormat="1" ht="12.75" customHeight="1" x14ac:dyDescent="0.2">
      <c r="A3188" s="4" t="s">
        <v>2974</v>
      </c>
      <c r="B3188" s="4" t="str">
        <f>"0000FBFD09"</f>
        <v>0000FBFD09</v>
      </c>
      <c r="C3188" s="5">
        <v>38594</v>
      </c>
      <c r="D3188" s="5">
        <v>39090</v>
      </c>
    </row>
    <row r="3189" spans="1:4" s="1" customFormat="1" ht="12.75" customHeight="1" x14ac:dyDescent="0.2">
      <c r="A3189" s="2" t="s">
        <v>2975</v>
      </c>
      <c r="B3189" s="2" t="str">
        <f>"000688297D"</f>
        <v>000688297D</v>
      </c>
      <c r="C3189" s="3">
        <v>42241</v>
      </c>
      <c r="D3189" s="3">
        <v>43012</v>
      </c>
    </row>
    <row r="3190" spans="1:4" s="1" customFormat="1" ht="12.75" customHeight="1" x14ac:dyDescent="0.2">
      <c r="A3190" s="4" t="s">
        <v>2976</v>
      </c>
      <c r="B3190" s="4" t="str">
        <f>"0006883410"</f>
        <v>0006883410</v>
      </c>
      <c r="C3190" s="5">
        <v>41373</v>
      </c>
      <c r="D3190" s="5">
        <v>43550</v>
      </c>
    </row>
    <row r="3191" spans="1:4" s="1" customFormat="1" ht="12.75" customHeight="1" x14ac:dyDescent="0.2">
      <c r="A3191" s="2" t="s">
        <v>2977</v>
      </c>
      <c r="B3191" s="2" t="str">
        <f>"000687FCCB"</f>
        <v>000687FCCB</v>
      </c>
      <c r="C3191" s="3">
        <v>41276</v>
      </c>
      <c r="D3191" s="2"/>
    </row>
    <row r="3192" spans="1:4" s="1" customFormat="1" ht="12.75" customHeight="1" x14ac:dyDescent="0.2">
      <c r="A3192" s="4" t="s">
        <v>2978</v>
      </c>
      <c r="B3192" s="4" t="str">
        <f>"0000669061"</f>
        <v>0000669061</v>
      </c>
      <c r="C3192" s="5">
        <v>39468</v>
      </c>
      <c r="D3192" s="5">
        <v>42745</v>
      </c>
    </row>
    <row r="3193" spans="1:4" s="1" customFormat="1" ht="12.75" customHeight="1" x14ac:dyDescent="0.2">
      <c r="A3193" s="2" t="s">
        <v>2979</v>
      </c>
      <c r="B3193" s="2" t="str">
        <f>"0000FBF867"</f>
        <v>0000FBF867</v>
      </c>
      <c r="C3193" s="3">
        <v>37803</v>
      </c>
      <c r="D3193" s="3">
        <v>43333</v>
      </c>
    </row>
    <row r="3194" spans="1:4" s="1" customFormat="1" ht="12.75" customHeight="1" x14ac:dyDescent="0.2">
      <c r="A3194" s="4" t="s">
        <v>2980</v>
      </c>
      <c r="B3194" s="4" t="str">
        <f>"00011861A2"</f>
        <v>00011861A2</v>
      </c>
      <c r="C3194" s="5">
        <v>43333</v>
      </c>
      <c r="D3194" s="4"/>
    </row>
    <row r="3195" spans="1:4" s="1" customFormat="1" ht="12.75" customHeight="1" x14ac:dyDescent="0.2">
      <c r="A3195" s="2" t="s">
        <v>2981</v>
      </c>
      <c r="B3195" s="2" t="str">
        <f>"0000F8F3E8"</f>
        <v>0000F8F3E8</v>
      </c>
      <c r="C3195" s="3">
        <v>37803</v>
      </c>
      <c r="D3195" s="3">
        <v>41331</v>
      </c>
    </row>
    <row r="3196" spans="1:4" s="1" customFormat="1" ht="12.75" customHeight="1" x14ac:dyDescent="0.2">
      <c r="A3196" s="4" t="s">
        <v>2982</v>
      </c>
      <c r="B3196" s="4" t="str">
        <f>"0000FBF2C5"</f>
        <v>0000FBF2C5</v>
      </c>
      <c r="C3196" s="5">
        <v>37803</v>
      </c>
      <c r="D3196" s="5">
        <v>39286</v>
      </c>
    </row>
    <row r="3197" spans="1:4" s="1" customFormat="1" ht="12.75" customHeight="1" x14ac:dyDescent="0.2">
      <c r="A3197" s="2" t="s">
        <v>2983</v>
      </c>
      <c r="B3197" s="2" t="str">
        <f>"000094E382"</f>
        <v>000094E382</v>
      </c>
      <c r="C3197" s="3">
        <v>42010</v>
      </c>
      <c r="D3197" s="3">
        <v>42087</v>
      </c>
    </row>
    <row r="3198" spans="1:4" s="1" customFormat="1" ht="12.75" customHeight="1" x14ac:dyDescent="0.2">
      <c r="A3198" s="4" t="s">
        <v>2984</v>
      </c>
      <c r="B3198" s="4" t="str">
        <f>"0006881394"</f>
        <v>0006881394</v>
      </c>
      <c r="C3198" s="5">
        <v>40364</v>
      </c>
      <c r="D3198" s="4"/>
    </row>
    <row r="3199" spans="1:4" s="1" customFormat="1" ht="12.75" customHeight="1" x14ac:dyDescent="0.2">
      <c r="A3199" s="2" t="s">
        <v>2985</v>
      </c>
      <c r="B3199" s="2" t="str">
        <f>"0000FBEC68"</f>
        <v>0000FBEC68</v>
      </c>
      <c r="C3199" s="3">
        <v>38342</v>
      </c>
      <c r="D3199" s="3">
        <v>42381</v>
      </c>
    </row>
    <row r="3200" spans="1:4" s="1" customFormat="1" ht="12.75" customHeight="1" x14ac:dyDescent="0.2">
      <c r="A3200" s="4" t="s">
        <v>2986</v>
      </c>
      <c r="B3200" s="4" t="str">
        <f>"0001186DF2"</f>
        <v>0001186DF2</v>
      </c>
      <c r="C3200" s="5">
        <v>38300</v>
      </c>
      <c r="D3200" s="4"/>
    </row>
    <row r="3201" spans="1:4" s="1" customFormat="1" ht="12.75" customHeight="1" x14ac:dyDescent="0.2">
      <c r="A3201" s="2" t="s">
        <v>2987</v>
      </c>
      <c r="B3201" s="2" t="str">
        <f>"0000FBF15A"</f>
        <v>0000FBF15A</v>
      </c>
      <c r="C3201" s="3">
        <v>41576</v>
      </c>
      <c r="D3201" s="3">
        <v>43585</v>
      </c>
    </row>
    <row r="3202" spans="1:4" s="1" customFormat="1" ht="12.75" customHeight="1" x14ac:dyDescent="0.2">
      <c r="A3202" s="4" t="s">
        <v>2988</v>
      </c>
      <c r="B3202" s="4" t="str">
        <f>"0001186281"</f>
        <v>0001186281</v>
      </c>
      <c r="C3202" s="5">
        <v>37803</v>
      </c>
      <c r="D3202" s="5">
        <v>41576</v>
      </c>
    </row>
    <row r="3203" spans="1:4" s="1" customFormat="1" ht="12.75" customHeight="1" x14ac:dyDescent="0.2">
      <c r="A3203" s="2" t="s">
        <v>2989</v>
      </c>
      <c r="B3203" s="2" t="str">
        <f>"0000F8FB57"</f>
        <v>0000F8FB57</v>
      </c>
      <c r="C3203" s="3">
        <v>37803</v>
      </c>
      <c r="D3203" s="3">
        <v>40939</v>
      </c>
    </row>
    <row r="3204" spans="1:4" s="1" customFormat="1" ht="12.75" customHeight="1" x14ac:dyDescent="0.2">
      <c r="A3204" s="4" t="s">
        <v>2990</v>
      </c>
      <c r="B3204" s="4" t="str">
        <f>"000041BDE7"</f>
        <v>000041BDE7</v>
      </c>
      <c r="C3204" s="5">
        <v>41576</v>
      </c>
      <c r="D3204" s="5">
        <v>44789</v>
      </c>
    </row>
    <row r="3205" spans="1:4" s="1" customFormat="1" ht="12.75" customHeight="1" x14ac:dyDescent="0.2">
      <c r="A3205" s="2" t="s">
        <v>2991</v>
      </c>
      <c r="B3205" s="2" t="str">
        <f>"00005456F9"</f>
        <v>00005456F9</v>
      </c>
      <c r="C3205" s="3">
        <v>40616</v>
      </c>
      <c r="D3205" s="2"/>
    </row>
    <row r="3206" spans="1:4" s="1" customFormat="1" ht="12.75" customHeight="1" x14ac:dyDescent="0.2">
      <c r="A3206" s="4" t="s">
        <v>2992</v>
      </c>
      <c r="B3206" s="4" t="str">
        <f>"0000444CD3"</f>
        <v>0000444CD3</v>
      </c>
      <c r="C3206" s="5">
        <v>44565</v>
      </c>
      <c r="D3206" s="4"/>
    </row>
    <row r="3207" spans="1:4" s="1" customFormat="1" ht="12.75" customHeight="1" x14ac:dyDescent="0.2">
      <c r="A3207" s="2" t="s">
        <v>2993</v>
      </c>
      <c r="B3207" s="2" t="str">
        <f>"0000F8FED0"</f>
        <v>0000F8FED0</v>
      </c>
      <c r="C3207" s="3">
        <v>42738</v>
      </c>
      <c r="D3207" s="3">
        <v>42920</v>
      </c>
    </row>
    <row r="3208" spans="1:4" s="1" customFormat="1" ht="12.75" customHeight="1" x14ac:dyDescent="0.2">
      <c r="A3208" s="4" t="s">
        <v>2994</v>
      </c>
      <c r="B3208" s="4" t="str">
        <f>"000687ED3A"</f>
        <v>000687ED3A</v>
      </c>
      <c r="C3208" s="5">
        <v>43389</v>
      </c>
      <c r="D3208" s="5">
        <v>43628</v>
      </c>
    </row>
    <row r="3209" spans="1:4" s="1" customFormat="1" ht="12.75" customHeight="1" x14ac:dyDescent="0.2">
      <c r="A3209" s="2" t="s">
        <v>2995</v>
      </c>
      <c r="B3209" s="2" t="str">
        <f>"0000F8F326"</f>
        <v>0000F8F326</v>
      </c>
      <c r="C3209" s="3">
        <v>40567</v>
      </c>
      <c r="D3209" s="3">
        <v>43389</v>
      </c>
    </row>
    <row r="3210" spans="1:4" s="1" customFormat="1" ht="12.75" customHeight="1" x14ac:dyDescent="0.2">
      <c r="A3210" s="4" t="s">
        <v>2996</v>
      </c>
      <c r="B3210" s="4" t="str">
        <f>"00068724C9"</f>
        <v>00068724C9</v>
      </c>
      <c r="C3210" s="5">
        <v>41807</v>
      </c>
      <c r="D3210" s="4"/>
    </row>
    <row r="3211" spans="1:4" s="1" customFormat="1" ht="12.75" customHeight="1" x14ac:dyDescent="0.2">
      <c r="A3211" s="2" t="s">
        <v>2997</v>
      </c>
      <c r="B3211" s="2" t="str">
        <f>"0000FBEF7C"</f>
        <v>0000FBEF7C</v>
      </c>
      <c r="C3211" s="3">
        <v>37803</v>
      </c>
      <c r="D3211" s="3">
        <v>41807</v>
      </c>
    </row>
    <row r="3212" spans="1:4" s="1" customFormat="1" ht="12.75" customHeight="1" x14ac:dyDescent="0.2">
      <c r="A3212" s="4" t="s">
        <v>2998</v>
      </c>
      <c r="B3212" s="4" t="str">
        <f>"0001969AD1"</f>
        <v>0001969AD1</v>
      </c>
      <c r="C3212" s="5">
        <v>37957</v>
      </c>
      <c r="D3212" s="5">
        <v>40315</v>
      </c>
    </row>
    <row r="3213" spans="1:4" s="1" customFormat="1" ht="12.75" customHeight="1" x14ac:dyDescent="0.2">
      <c r="A3213" s="2" t="s">
        <v>2998</v>
      </c>
      <c r="B3213" s="2" t="str">
        <f>"000034A1AB"</f>
        <v>000034A1AB</v>
      </c>
      <c r="C3213" s="3">
        <v>40316</v>
      </c>
      <c r="D3213" s="2"/>
    </row>
    <row r="3214" spans="1:4" s="1" customFormat="1" ht="12.75" customHeight="1" x14ac:dyDescent="0.2">
      <c r="A3214" s="4" t="s">
        <v>2999</v>
      </c>
      <c r="B3214" s="4" t="str">
        <f>"0006883105"</f>
        <v>0006883105</v>
      </c>
      <c r="C3214" s="5">
        <v>41065</v>
      </c>
      <c r="D3214" s="4"/>
    </row>
    <row r="3215" spans="1:4" s="1" customFormat="1" ht="12.75" customHeight="1" x14ac:dyDescent="0.2">
      <c r="A3215" s="2" t="s">
        <v>3000</v>
      </c>
      <c r="B3215" s="2" t="str">
        <f>"00005B0DEC"</f>
        <v>00005B0DEC</v>
      </c>
      <c r="C3215" s="3">
        <v>44222</v>
      </c>
      <c r="D3215" s="3">
        <v>44740</v>
      </c>
    </row>
    <row r="3216" spans="1:4" s="1" customFormat="1" ht="12.75" customHeight="1" x14ac:dyDescent="0.2">
      <c r="A3216" s="4" t="s">
        <v>3001</v>
      </c>
      <c r="B3216" s="4" t="str">
        <f>"0000F8F141"</f>
        <v>0000F8F141</v>
      </c>
      <c r="C3216" s="5">
        <v>40434</v>
      </c>
      <c r="D3216" s="5">
        <v>44425</v>
      </c>
    </row>
    <row r="3217" spans="1:4" s="1" customFormat="1" ht="12.75" customHeight="1" x14ac:dyDescent="0.2">
      <c r="A3217" s="2" t="s">
        <v>3002</v>
      </c>
      <c r="B3217" s="2" t="str">
        <f>"000693732E"</f>
        <v>000693732E</v>
      </c>
      <c r="C3217" s="3">
        <v>39084</v>
      </c>
      <c r="D3217" s="3">
        <v>39944</v>
      </c>
    </row>
    <row r="3218" spans="1:4" s="1" customFormat="1" ht="12.75" customHeight="1" x14ac:dyDescent="0.2">
      <c r="A3218" s="4" t="s">
        <v>3003</v>
      </c>
      <c r="B3218" s="4" t="str">
        <f>"0000FBEF03"</f>
        <v>0000FBEF03</v>
      </c>
      <c r="C3218" s="5">
        <v>37873</v>
      </c>
      <c r="D3218" s="5">
        <v>37964</v>
      </c>
    </row>
    <row r="3219" spans="1:4" s="1" customFormat="1" ht="12.75" customHeight="1" x14ac:dyDescent="0.2">
      <c r="A3219" s="2" t="s">
        <v>3004</v>
      </c>
      <c r="B3219" s="2" t="str">
        <f>"000693591E"</f>
        <v>000693591E</v>
      </c>
      <c r="C3219" s="3">
        <v>39839</v>
      </c>
      <c r="D3219" s="3">
        <v>40742</v>
      </c>
    </row>
    <row r="3220" spans="1:4" s="1" customFormat="1" ht="12.75" customHeight="1" x14ac:dyDescent="0.2">
      <c r="A3220" s="4" t="s">
        <v>3005</v>
      </c>
      <c r="B3220" s="4" t="str">
        <f>"0000FBF09D"</f>
        <v>0000FBF09D</v>
      </c>
      <c r="C3220" s="5">
        <v>37803</v>
      </c>
      <c r="D3220" s="4"/>
    </row>
    <row r="3221" spans="1:4" s="1" customFormat="1" ht="12.75" customHeight="1" x14ac:dyDescent="0.2">
      <c r="A3221" s="2" t="s">
        <v>3006</v>
      </c>
      <c r="B3221" s="2" t="str">
        <f>"00068732DE"</f>
        <v>00068732DE</v>
      </c>
      <c r="C3221" s="3">
        <v>43683</v>
      </c>
      <c r="D3221" s="2"/>
    </row>
    <row r="3222" spans="1:4" s="1" customFormat="1" ht="12.75" customHeight="1" x14ac:dyDescent="0.2">
      <c r="A3222" s="4" t="s">
        <v>3007</v>
      </c>
      <c r="B3222" s="4" t="str">
        <f>"0000FBE845"</f>
        <v>0000FBE845</v>
      </c>
      <c r="C3222" s="5">
        <v>40098</v>
      </c>
      <c r="D3222" s="5">
        <v>40476</v>
      </c>
    </row>
    <row r="3223" spans="1:4" s="1" customFormat="1" ht="12.75" customHeight="1" x14ac:dyDescent="0.2">
      <c r="A3223" s="2" t="s">
        <v>3008</v>
      </c>
      <c r="B3223" s="2" t="str">
        <f>"0001185730"</f>
        <v>0001185730</v>
      </c>
      <c r="C3223" s="3">
        <v>37803</v>
      </c>
      <c r="D3223" s="3">
        <v>38195</v>
      </c>
    </row>
    <row r="3224" spans="1:4" s="1" customFormat="1" ht="12.75" customHeight="1" x14ac:dyDescent="0.2">
      <c r="A3224" s="4" t="s">
        <v>3009</v>
      </c>
      <c r="B3224" s="4" t="str">
        <f>"0000FBEAD3"</f>
        <v>0000FBEAD3</v>
      </c>
      <c r="C3224" s="5">
        <v>37803</v>
      </c>
      <c r="D3224" s="5">
        <v>39532</v>
      </c>
    </row>
    <row r="3225" spans="1:4" s="1" customFormat="1" ht="12.75" customHeight="1" x14ac:dyDescent="0.2">
      <c r="A3225" s="2" t="s">
        <v>3010</v>
      </c>
      <c r="B3225" s="2" t="str">
        <f>"0000F8F799"</f>
        <v>0000F8F799</v>
      </c>
      <c r="C3225" s="3">
        <v>37803</v>
      </c>
      <c r="D3225" s="2"/>
    </row>
    <row r="3226" spans="1:4" s="1" customFormat="1" ht="12.75" customHeight="1" x14ac:dyDescent="0.2">
      <c r="A3226" s="4" t="s">
        <v>3011</v>
      </c>
      <c r="B3226" s="4" t="str">
        <f>"000687E5EF"</f>
        <v>000687E5EF</v>
      </c>
      <c r="C3226" s="5">
        <v>43802</v>
      </c>
      <c r="D3226" s="4"/>
    </row>
    <row r="3227" spans="1:4" s="1" customFormat="1" ht="12.75" customHeight="1" x14ac:dyDescent="0.2">
      <c r="A3227" s="2" t="s">
        <v>3012</v>
      </c>
      <c r="B3227" s="2" t="str">
        <f>"00008BCD43"</f>
        <v>00008BCD43</v>
      </c>
      <c r="C3227" s="3">
        <v>44908</v>
      </c>
      <c r="D3227" s="2"/>
    </row>
    <row r="3228" spans="1:4" s="1" customFormat="1" ht="12.75" customHeight="1" x14ac:dyDescent="0.2">
      <c r="A3228" s="4" t="s">
        <v>3013</v>
      </c>
      <c r="B3228" s="4" t="str">
        <f>"0000F8ED9F"</f>
        <v>0000F8ED9F</v>
      </c>
      <c r="C3228" s="5">
        <v>44467</v>
      </c>
      <c r="D3228" s="4"/>
    </row>
    <row r="3229" spans="1:4" s="1" customFormat="1" ht="12.75" customHeight="1" x14ac:dyDescent="0.2">
      <c r="A3229" s="2" t="s">
        <v>3014</v>
      </c>
      <c r="B3229" s="2" t="str">
        <f>"0000F8FE57"</f>
        <v>0000F8FE57</v>
      </c>
      <c r="C3229" s="3">
        <v>44355</v>
      </c>
      <c r="D3229" s="2"/>
    </row>
    <row r="3230" spans="1:4" s="1" customFormat="1" ht="12.75" customHeight="1" x14ac:dyDescent="0.2">
      <c r="A3230" s="4" t="s">
        <v>3015</v>
      </c>
      <c r="B3230" s="4" t="str">
        <f>"0000F8F484"</f>
        <v>0000F8F484</v>
      </c>
      <c r="C3230" s="5">
        <v>37803</v>
      </c>
      <c r="D3230" s="4"/>
    </row>
    <row r="3231" spans="1:4" s="1" customFormat="1" ht="12.75" customHeight="1" x14ac:dyDescent="0.2">
      <c r="A3231" s="2" t="s">
        <v>3016</v>
      </c>
      <c r="B3231" s="2" t="str">
        <f>"0000FBEACC"</f>
        <v>0000FBEACC</v>
      </c>
      <c r="C3231" s="3">
        <v>37803</v>
      </c>
      <c r="D3231" s="2"/>
    </row>
    <row r="3232" spans="1:4" s="1" customFormat="1" ht="12.75" customHeight="1" x14ac:dyDescent="0.2">
      <c r="A3232" s="4" t="s">
        <v>3017</v>
      </c>
      <c r="B3232" s="4" t="str">
        <f>"0000FBF2CD"</f>
        <v>0000FBF2CD</v>
      </c>
      <c r="C3232" s="5">
        <v>37803</v>
      </c>
      <c r="D3232" s="4"/>
    </row>
    <row r="3233" spans="1:4" s="1" customFormat="1" ht="12.75" customHeight="1" x14ac:dyDescent="0.2">
      <c r="A3233" s="2" t="s">
        <v>3018</v>
      </c>
      <c r="B3233" s="2" t="str">
        <f>"00069364F2"</f>
        <v>00069364F2</v>
      </c>
      <c r="C3233" s="3">
        <v>39160</v>
      </c>
      <c r="D3233" s="2"/>
    </row>
    <row r="3234" spans="1:4" s="1" customFormat="1" ht="12.75" customHeight="1" x14ac:dyDescent="0.2">
      <c r="A3234" s="4" t="s">
        <v>3019</v>
      </c>
      <c r="B3234" s="4" t="str">
        <f>"0000FB64A3"</f>
        <v>0000FB64A3</v>
      </c>
      <c r="C3234" s="5">
        <v>40588</v>
      </c>
      <c r="D3234" s="5">
        <v>44992</v>
      </c>
    </row>
    <row r="3235" spans="1:4" s="1" customFormat="1" ht="12.75" customHeight="1" x14ac:dyDescent="0.2">
      <c r="A3235" s="2" t="s">
        <v>3019</v>
      </c>
      <c r="B3235" s="2" t="str">
        <f>"0000FB64A3"</f>
        <v>0000FB64A3</v>
      </c>
      <c r="C3235" s="3">
        <v>40588</v>
      </c>
      <c r="D3235" s="3">
        <v>44992</v>
      </c>
    </row>
    <row r="3236" spans="1:4" s="1" customFormat="1" ht="12.75" customHeight="1" x14ac:dyDescent="0.2">
      <c r="A3236" s="4" t="s">
        <v>3020</v>
      </c>
      <c r="B3236" s="4" t="str">
        <f>"0006881A85"</f>
        <v>0006881A85</v>
      </c>
      <c r="C3236" s="5">
        <v>44957</v>
      </c>
      <c r="D3236" s="4"/>
    </row>
    <row r="3237" spans="1:4" s="1" customFormat="1" ht="12.75" customHeight="1" x14ac:dyDescent="0.2">
      <c r="A3237" s="2" t="s">
        <v>3021</v>
      </c>
      <c r="B3237" s="2" t="str">
        <f>"00005487BC"</f>
        <v>00005487BC</v>
      </c>
      <c r="C3237" s="3">
        <v>41807</v>
      </c>
      <c r="D3237" s="2"/>
    </row>
    <row r="3238" spans="1:4" s="1" customFormat="1" ht="12.75" customHeight="1" x14ac:dyDescent="0.2">
      <c r="A3238" s="4" t="s">
        <v>3022</v>
      </c>
      <c r="B3238" s="4" t="str">
        <f>"0000FB691B"</f>
        <v>0000FB691B</v>
      </c>
      <c r="C3238" s="5">
        <v>37803</v>
      </c>
      <c r="D3238" s="5">
        <v>41807</v>
      </c>
    </row>
    <row r="3239" spans="1:4" s="1" customFormat="1" ht="12.75" customHeight="1" x14ac:dyDescent="0.2">
      <c r="A3239" s="2" t="s">
        <v>3023</v>
      </c>
      <c r="B3239" s="2" t="str">
        <f>"0000FBF5CB"</f>
        <v>0000FBF5CB</v>
      </c>
      <c r="C3239" s="3">
        <v>37803</v>
      </c>
      <c r="D3239" s="2"/>
    </row>
    <row r="3240" spans="1:4" s="1" customFormat="1" ht="12.75" customHeight="1" x14ac:dyDescent="0.2">
      <c r="A3240" s="4" t="s">
        <v>3024</v>
      </c>
      <c r="B3240" s="4" t="str">
        <f>"0000F8F91E"</f>
        <v>0000F8F91E</v>
      </c>
      <c r="C3240" s="5">
        <v>37803</v>
      </c>
      <c r="D3240" s="4"/>
    </row>
    <row r="3241" spans="1:4" s="1" customFormat="1" ht="12.75" customHeight="1" x14ac:dyDescent="0.2">
      <c r="A3241" s="2" t="s">
        <v>3025</v>
      </c>
      <c r="B3241" s="2" t="str">
        <f>"0000FBF5D5"</f>
        <v>0000FBF5D5</v>
      </c>
      <c r="C3241" s="3">
        <v>37803</v>
      </c>
      <c r="D3241" s="3">
        <v>44740</v>
      </c>
    </row>
    <row r="3242" spans="1:4" s="1" customFormat="1" ht="12.75" customHeight="1" x14ac:dyDescent="0.2">
      <c r="A3242" s="4" t="s">
        <v>3026</v>
      </c>
      <c r="B3242" s="4" t="str">
        <f>"0000FBF029"</f>
        <v>0000FBF029</v>
      </c>
      <c r="C3242" s="5">
        <v>37899</v>
      </c>
      <c r="D3242" s="4"/>
    </row>
    <row r="3243" spans="1:4" s="1" customFormat="1" ht="12.75" customHeight="1" x14ac:dyDescent="0.2">
      <c r="A3243" s="2" t="s">
        <v>3026</v>
      </c>
      <c r="B3243" s="2" t="str">
        <f>"0000FB6925"</f>
        <v>0000FB6925</v>
      </c>
      <c r="C3243" s="3">
        <v>37803</v>
      </c>
      <c r="D3243" s="3">
        <v>37898</v>
      </c>
    </row>
    <row r="3244" spans="1:4" s="1" customFormat="1" ht="12.75" customHeight="1" x14ac:dyDescent="0.2">
      <c r="A3244" s="4" t="s">
        <v>3027</v>
      </c>
      <c r="B3244" s="4" t="str">
        <f>"0000F8FAD0"</f>
        <v>0000F8FAD0</v>
      </c>
      <c r="C3244" s="5">
        <v>44180</v>
      </c>
      <c r="D3244" s="4"/>
    </row>
    <row r="3245" spans="1:4" s="1" customFormat="1" ht="12.75" customHeight="1" x14ac:dyDescent="0.2">
      <c r="A3245" s="2" t="s">
        <v>3028</v>
      </c>
      <c r="B3245" s="2" t="str">
        <f>"0000F8F3FA"</f>
        <v>0000F8F3FA</v>
      </c>
      <c r="C3245" s="3">
        <v>37803</v>
      </c>
      <c r="D3245" s="3">
        <v>40428</v>
      </c>
    </row>
    <row r="3246" spans="1:4" s="1" customFormat="1" ht="12.75" customHeight="1" x14ac:dyDescent="0.2">
      <c r="A3246" s="4" t="s">
        <v>3029</v>
      </c>
      <c r="B3246" s="4" t="str">
        <f>"0007AB87C3"</f>
        <v>0007AB87C3</v>
      </c>
      <c r="C3246" s="5">
        <v>44376</v>
      </c>
      <c r="D3246" s="4"/>
    </row>
    <row r="3247" spans="1:4" s="1" customFormat="1" ht="12.75" customHeight="1" x14ac:dyDescent="0.2">
      <c r="A3247" s="2" t="s">
        <v>3030</v>
      </c>
      <c r="B3247" s="2" t="str">
        <f>"0000FBFB87"</f>
        <v>0000FBFB87</v>
      </c>
      <c r="C3247" s="3">
        <v>39986</v>
      </c>
      <c r="D3247" s="2"/>
    </row>
    <row r="3248" spans="1:4" s="1" customFormat="1" ht="12.75" customHeight="1" x14ac:dyDescent="0.2">
      <c r="A3248" s="4" t="s">
        <v>3031</v>
      </c>
      <c r="B3248" s="4" t="str">
        <f>"000687E0C9"</f>
        <v>000687E0C9</v>
      </c>
      <c r="C3248" s="5">
        <v>41492</v>
      </c>
      <c r="D3248" s="4"/>
    </row>
    <row r="3249" spans="1:4" s="1" customFormat="1" ht="12.75" customHeight="1" x14ac:dyDescent="0.2">
      <c r="A3249" s="2" t="s">
        <v>3032</v>
      </c>
      <c r="B3249" s="2" t="str">
        <f>"0000F8FFE6"</f>
        <v>0000F8FFE6</v>
      </c>
      <c r="C3249" s="3">
        <v>37803</v>
      </c>
      <c r="D3249" s="3">
        <v>38335</v>
      </c>
    </row>
    <row r="3250" spans="1:4" s="1" customFormat="1" ht="12.75" customHeight="1" x14ac:dyDescent="0.2">
      <c r="A3250" s="4" t="s">
        <v>3033</v>
      </c>
      <c r="B3250" s="4" t="str">
        <f>"0000FBF8EA"</f>
        <v>0000FBF8EA</v>
      </c>
      <c r="C3250" s="5">
        <v>38454</v>
      </c>
      <c r="D3250" s="5">
        <v>39853</v>
      </c>
    </row>
    <row r="3251" spans="1:4" s="1" customFormat="1" ht="12.75" customHeight="1" x14ac:dyDescent="0.2">
      <c r="A3251" s="2" t="s">
        <v>3034</v>
      </c>
      <c r="B3251" s="2" t="str">
        <f>"0006883771"</f>
        <v>0006883771</v>
      </c>
      <c r="C3251" s="3">
        <v>41184</v>
      </c>
      <c r="D3251" s="3">
        <v>44867</v>
      </c>
    </row>
    <row r="3252" spans="1:4" s="1" customFormat="1" ht="12.75" customHeight="1" x14ac:dyDescent="0.2">
      <c r="A3252" s="4" t="s">
        <v>3035</v>
      </c>
      <c r="B3252" s="4" t="str">
        <f>"0000F8EF78"</f>
        <v>0000F8EF78</v>
      </c>
      <c r="C3252" s="5">
        <v>38307</v>
      </c>
      <c r="D3252" s="5">
        <v>44530</v>
      </c>
    </row>
    <row r="3253" spans="1:4" s="1" customFormat="1" ht="12.75" customHeight="1" x14ac:dyDescent="0.2">
      <c r="A3253" s="2" t="s">
        <v>3036</v>
      </c>
      <c r="B3253" s="2" t="str">
        <f>"0000F8F6D5"</f>
        <v>0000F8F6D5</v>
      </c>
      <c r="C3253" s="3">
        <v>37803</v>
      </c>
      <c r="D3253" s="3">
        <v>37999</v>
      </c>
    </row>
    <row r="3254" spans="1:4" s="1" customFormat="1" ht="12.75" customHeight="1" x14ac:dyDescent="0.2">
      <c r="A3254" s="4" t="s">
        <v>3037</v>
      </c>
      <c r="B3254" s="4" t="str">
        <f>"0000F8EEE9"</f>
        <v>0000F8EEE9</v>
      </c>
      <c r="C3254" s="5">
        <v>37803</v>
      </c>
      <c r="D3254" s="5">
        <v>44285</v>
      </c>
    </row>
    <row r="3255" spans="1:4" s="1" customFormat="1" ht="12.75" customHeight="1" x14ac:dyDescent="0.2">
      <c r="A3255" s="2" t="s">
        <v>3038</v>
      </c>
      <c r="B3255" s="2" t="str">
        <f>"0000FBE998"</f>
        <v>0000FBE998</v>
      </c>
      <c r="C3255" s="3">
        <v>38188</v>
      </c>
      <c r="D3255" s="3">
        <v>38434</v>
      </c>
    </row>
    <row r="3256" spans="1:4" s="1" customFormat="1" ht="12.75" customHeight="1" x14ac:dyDescent="0.2">
      <c r="A3256" s="4" t="s">
        <v>3039</v>
      </c>
      <c r="B3256" s="4" t="str">
        <f>"0000FBFCF8"</f>
        <v>0000FBFCF8</v>
      </c>
      <c r="C3256" s="5">
        <v>38740</v>
      </c>
      <c r="D3256" s="5">
        <v>43145</v>
      </c>
    </row>
    <row r="3257" spans="1:4" s="1" customFormat="1" ht="12.75" customHeight="1" x14ac:dyDescent="0.2">
      <c r="A3257" s="2" t="s">
        <v>3040</v>
      </c>
      <c r="B3257" s="2" t="str">
        <f>"0000F8E980"</f>
        <v>0000F8E980</v>
      </c>
      <c r="C3257" s="3">
        <v>37803</v>
      </c>
      <c r="D3257" s="3">
        <v>42808</v>
      </c>
    </row>
    <row r="3258" spans="1:4" s="1" customFormat="1" ht="12.75" customHeight="1" x14ac:dyDescent="0.2">
      <c r="A3258" s="4" t="s">
        <v>3041</v>
      </c>
      <c r="B3258" s="4" t="str">
        <f>"0000FB5F3A"</f>
        <v>0000FB5F3A</v>
      </c>
      <c r="C3258" s="5">
        <v>37803</v>
      </c>
      <c r="D3258" s="4"/>
    </row>
    <row r="3259" spans="1:4" s="1" customFormat="1" ht="12.75" customHeight="1" x14ac:dyDescent="0.2">
      <c r="A3259" s="2" t="s">
        <v>3042</v>
      </c>
      <c r="B3259" s="2" t="str">
        <f>"0000FBE794"</f>
        <v>0000FBE794</v>
      </c>
      <c r="C3259" s="3">
        <v>41716</v>
      </c>
      <c r="D3259" s="2"/>
    </row>
    <row r="3260" spans="1:4" s="1" customFormat="1" ht="12.75" customHeight="1" x14ac:dyDescent="0.2">
      <c r="A3260" s="4" t="s">
        <v>3043</v>
      </c>
      <c r="B3260" s="4" t="str">
        <f>"0000C83FCF"</f>
        <v>0000C83FCF</v>
      </c>
      <c r="C3260" s="5">
        <v>40121</v>
      </c>
      <c r="D3260" s="5">
        <v>40301</v>
      </c>
    </row>
    <row r="3261" spans="1:4" s="1" customFormat="1" ht="12.75" customHeight="1" x14ac:dyDescent="0.2">
      <c r="A3261" s="2" t="s">
        <v>3043</v>
      </c>
      <c r="B3261" s="2" t="str">
        <f>"0000E82D66"</f>
        <v>0000E82D66</v>
      </c>
      <c r="C3261" s="3">
        <v>37831</v>
      </c>
      <c r="D3261" s="3">
        <v>39461</v>
      </c>
    </row>
    <row r="3262" spans="1:4" s="1" customFormat="1" ht="12.75" customHeight="1" x14ac:dyDescent="0.2">
      <c r="A3262" s="4" t="s">
        <v>3044</v>
      </c>
      <c r="B3262" s="4" t="str">
        <f>"0000B2542B"</f>
        <v>0000B2542B</v>
      </c>
      <c r="C3262" s="5">
        <v>40301</v>
      </c>
      <c r="D3262" s="4"/>
    </row>
    <row r="3263" spans="1:4" s="1" customFormat="1" ht="12.75" customHeight="1" x14ac:dyDescent="0.2">
      <c r="A3263" s="2" t="s">
        <v>3043</v>
      </c>
      <c r="B3263" s="2" t="str">
        <f>"0000F8ED6F"</f>
        <v>0000F8ED6F</v>
      </c>
      <c r="C3263" s="3">
        <v>39462</v>
      </c>
      <c r="D3263" s="3">
        <v>40120</v>
      </c>
    </row>
    <row r="3264" spans="1:4" s="1" customFormat="1" ht="12.75" customHeight="1" x14ac:dyDescent="0.2">
      <c r="A3264" s="4" t="s">
        <v>3045</v>
      </c>
      <c r="B3264" s="4" t="str">
        <f>"0000FBF9AE"</f>
        <v>0000FBF9AE</v>
      </c>
      <c r="C3264" s="5">
        <v>40602</v>
      </c>
      <c r="D3264" s="5">
        <v>42640</v>
      </c>
    </row>
    <row r="3265" spans="1:4" s="1" customFormat="1" ht="12.75" customHeight="1" x14ac:dyDescent="0.2">
      <c r="A3265" s="2" t="s">
        <v>3046</v>
      </c>
      <c r="B3265" s="2" t="str">
        <f>"0000F8F2E6"</f>
        <v>0000F8F2E6</v>
      </c>
      <c r="C3265" s="3">
        <v>41149</v>
      </c>
      <c r="D3265" s="3">
        <v>42815</v>
      </c>
    </row>
    <row r="3266" spans="1:4" s="1" customFormat="1" ht="12.75" customHeight="1" x14ac:dyDescent="0.2">
      <c r="A3266" s="4" t="s">
        <v>3047</v>
      </c>
      <c r="B3266" s="4" t="str">
        <f>"0000F8F6E6"</f>
        <v>0000F8F6E6</v>
      </c>
      <c r="C3266" s="5">
        <v>43613</v>
      </c>
      <c r="D3266" s="5">
        <v>44026</v>
      </c>
    </row>
    <row r="3267" spans="1:4" s="1" customFormat="1" ht="12.75" customHeight="1" x14ac:dyDescent="0.2">
      <c r="A3267" s="2" t="s">
        <v>3048</v>
      </c>
      <c r="B3267" s="2" t="str">
        <f>"00069362C8"</f>
        <v>00069362C8</v>
      </c>
      <c r="C3267" s="3">
        <v>44923</v>
      </c>
      <c r="D3267" s="2"/>
    </row>
    <row r="3268" spans="1:4" s="1" customFormat="1" ht="12.75" customHeight="1" x14ac:dyDescent="0.2">
      <c r="A3268" s="4" t="s">
        <v>3049</v>
      </c>
      <c r="B3268" s="4" t="str">
        <f>"0000FBF914"</f>
        <v>0000FBF914</v>
      </c>
      <c r="C3268" s="5">
        <v>37887</v>
      </c>
      <c r="D3268" s="5">
        <v>42059</v>
      </c>
    </row>
    <row r="3269" spans="1:4" s="1" customFormat="1" ht="12.75" customHeight="1" x14ac:dyDescent="0.2">
      <c r="A3269" s="2" t="s">
        <v>3050</v>
      </c>
      <c r="B3269" s="2" t="str">
        <f>"0000F8F63D"</f>
        <v>0000F8F63D</v>
      </c>
      <c r="C3269" s="3">
        <v>37803</v>
      </c>
      <c r="D3269" s="3">
        <v>43676</v>
      </c>
    </row>
    <row r="3270" spans="1:4" s="1" customFormat="1" ht="12.75" customHeight="1" x14ac:dyDescent="0.2">
      <c r="A3270" s="4" t="s">
        <v>3051</v>
      </c>
      <c r="B3270" s="4" t="str">
        <f>"00004357C6"</f>
        <v>00004357C6</v>
      </c>
      <c r="C3270" s="5">
        <v>37838</v>
      </c>
      <c r="D3270" s="4"/>
    </row>
    <row r="3271" spans="1:4" s="1" customFormat="1" ht="12.75" customHeight="1" x14ac:dyDescent="0.2">
      <c r="A3271" s="2" t="s">
        <v>3052</v>
      </c>
      <c r="B3271" s="2" t="str">
        <f>"0000F8F49B"</f>
        <v>0000F8F49B</v>
      </c>
      <c r="C3271" s="3">
        <v>37803</v>
      </c>
      <c r="D3271" s="2"/>
    </row>
    <row r="3272" spans="1:4" s="1" customFormat="1" ht="12.75" customHeight="1" x14ac:dyDescent="0.2">
      <c r="A3272" s="4" t="s">
        <v>3053</v>
      </c>
      <c r="B3272" s="4" t="str">
        <f>"000693673F"</f>
        <v>000693673F</v>
      </c>
      <c r="C3272" s="5">
        <v>39118</v>
      </c>
      <c r="D3272" s="5">
        <v>42535</v>
      </c>
    </row>
    <row r="3273" spans="1:4" s="1" customFormat="1" ht="12.75" customHeight="1" x14ac:dyDescent="0.2">
      <c r="A3273" s="2" t="s">
        <v>3054</v>
      </c>
      <c r="B3273" s="2" t="str">
        <f>"0000FBF61D"</f>
        <v>0000FBF61D</v>
      </c>
      <c r="C3273" s="3">
        <v>38272</v>
      </c>
      <c r="D3273" s="2"/>
    </row>
    <row r="3274" spans="1:4" s="1" customFormat="1" ht="12.75" customHeight="1" x14ac:dyDescent="0.2">
      <c r="A3274" s="4" t="s">
        <v>3055</v>
      </c>
      <c r="B3274" s="4" t="str">
        <f>"0006881375"</f>
        <v>0006881375</v>
      </c>
      <c r="C3274" s="5">
        <v>41457</v>
      </c>
      <c r="D3274" s="4"/>
    </row>
    <row r="3275" spans="1:4" s="1" customFormat="1" ht="12.75" customHeight="1" x14ac:dyDescent="0.2">
      <c r="A3275" s="2" t="s">
        <v>3056</v>
      </c>
      <c r="B3275" s="2" t="str">
        <f>"0000F8FEF3"</f>
        <v>0000F8FEF3</v>
      </c>
      <c r="C3275" s="3">
        <v>39601</v>
      </c>
      <c r="D3275" s="2"/>
    </row>
    <row r="3276" spans="1:4" s="1" customFormat="1" ht="12.75" customHeight="1" x14ac:dyDescent="0.2">
      <c r="A3276" s="4" t="s">
        <v>3057</v>
      </c>
      <c r="B3276" s="4" t="str">
        <f>"0000F8EF85"</f>
        <v>0000F8EF85</v>
      </c>
      <c r="C3276" s="5">
        <v>37803</v>
      </c>
      <c r="D3276" s="4"/>
    </row>
    <row r="3277" spans="1:4" s="1" customFormat="1" ht="12.75" customHeight="1" x14ac:dyDescent="0.2">
      <c r="A3277" s="2" t="s">
        <v>3058</v>
      </c>
      <c r="B3277" s="2" t="str">
        <f>"000687E022"</f>
        <v>000687E022</v>
      </c>
      <c r="C3277" s="3">
        <v>43284</v>
      </c>
      <c r="D3277" s="2"/>
    </row>
    <row r="3278" spans="1:4" s="1" customFormat="1" ht="12.75" customHeight="1" x14ac:dyDescent="0.2">
      <c r="A3278" s="4" t="s">
        <v>3059</v>
      </c>
      <c r="B3278" s="4" t="str">
        <f>"0000F8ECCC"</f>
        <v>0000F8ECCC</v>
      </c>
      <c r="C3278" s="5">
        <v>41863</v>
      </c>
      <c r="D3278" s="5">
        <v>42899</v>
      </c>
    </row>
    <row r="3279" spans="1:4" s="1" customFormat="1" ht="12.75" customHeight="1" x14ac:dyDescent="0.2">
      <c r="A3279" s="2" t="s">
        <v>3060</v>
      </c>
      <c r="B3279" s="2" t="str">
        <f>"0000F8EFD2"</f>
        <v>0000F8EFD2</v>
      </c>
      <c r="C3279" s="3">
        <v>40518</v>
      </c>
      <c r="D3279" s="3">
        <v>44131</v>
      </c>
    </row>
    <row r="3280" spans="1:4" s="1" customFormat="1" ht="12.75" customHeight="1" x14ac:dyDescent="0.2">
      <c r="A3280" s="4" t="s">
        <v>3061</v>
      </c>
      <c r="B3280" s="4" t="str">
        <f>"00011864A0"</f>
        <v>00011864A0</v>
      </c>
      <c r="C3280" s="5">
        <v>37803</v>
      </c>
      <c r="D3280" s="5">
        <v>42619</v>
      </c>
    </row>
    <row r="3281" spans="1:4" s="1" customFormat="1" ht="12.75" customHeight="1" x14ac:dyDescent="0.2">
      <c r="A3281" s="2" t="s">
        <v>3062</v>
      </c>
      <c r="B3281" s="2" t="str">
        <f>"0000FBFA8F"</f>
        <v>0000FBFA8F</v>
      </c>
      <c r="C3281" s="3">
        <v>37957</v>
      </c>
      <c r="D3281" s="3">
        <v>37999</v>
      </c>
    </row>
    <row r="3282" spans="1:4" s="1" customFormat="1" ht="12.75" customHeight="1" x14ac:dyDescent="0.2">
      <c r="A3282" s="4" t="s">
        <v>3063</v>
      </c>
      <c r="B3282" s="4" t="str">
        <f>"000687F9A2"</f>
        <v>000687F9A2</v>
      </c>
      <c r="C3282" s="5">
        <v>42920</v>
      </c>
      <c r="D3282" s="5">
        <v>44761</v>
      </c>
    </row>
    <row r="3283" spans="1:4" s="1" customFormat="1" ht="12.75" customHeight="1" x14ac:dyDescent="0.2">
      <c r="A3283" s="2" t="s">
        <v>3064</v>
      </c>
      <c r="B3283" s="2" t="str">
        <f>"0000F8F2A2"</f>
        <v>0000F8F2A2</v>
      </c>
      <c r="C3283" s="3">
        <v>39237</v>
      </c>
      <c r="D3283" s="2"/>
    </row>
    <row r="3284" spans="1:4" s="1" customFormat="1" ht="12.75" customHeight="1" x14ac:dyDescent="0.2">
      <c r="A3284" s="4" t="s">
        <v>3065</v>
      </c>
      <c r="B3284" s="4" t="str">
        <f>"000688339C"</f>
        <v>000688339C</v>
      </c>
      <c r="C3284" s="5">
        <v>40777</v>
      </c>
      <c r="D3284" s="4"/>
    </row>
    <row r="3285" spans="1:4" s="1" customFormat="1" ht="12.75" customHeight="1" x14ac:dyDescent="0.2">
      <c r="A3285" s="2" t="s">
        <v>3066</v>
      </c>
      <c r="B3285" s="2" t="str">
        <f>"0000444CD3"</f>
        <v>0000444CD3</v>
      </c>
      <c r="C3285" s="3">
        <v>39231</v>
      </c>
      <c r="D3285" s="3">
        <v>43487</v>
      </c>
    </row>
    <row r="3286" spans="1:4" s="1" customFormat="1" ht="12.75" customHeight="1" x14ac:dyDescent="0.2">
      <c r="A3286" s="4" t="s">
        <v>3067</v>
      </c>
      <c r="B3286" s="4" t="str">
        <f>"000687F75B"</f>
        <v>000687F75B</v>
      </c>
      <c r="C3286" s="5">
        <v>42521</v>
      </c>
      <c r="D3286" s="4"/>
    </row>
    <row r="3287" spans="1:4" s="1" customFormat="1" ht="12.75" customHeight="1" x14ac:dyDescent="0.2">
      <c r="A3287" s="2" t="s">
        <v>3068</v>
      </c>
      <c r="B3287" s="2" t="str">
        <f>"0006881688"</f>
        <v>0006881688</v>
      </c>
      <c r="C3287" s="3">
        <v>42577</v>
      </c>
      <c r="D3287" s="3">
        <v>42591</v>
      </c>
    </row>
    <row r="3288" spans="1:4" s="1" customFormat="1" ht="12.75" customHeight="1" x14ac:dyDescent="0.2">
      <c r="A3288" s="4" t="s">
        <v>3069</v>
      </c>
      <c r="B3288" s="4" t="str">
        <f>"0006880F8A"</f>
        <v>0006880F8A</v>
      </c>
      <c r="C3288" s="5">
        <v>43060</v>
      </c>
      <c r="D3288" s="4"/>
    </row>
    <row r="3289" spans="1:4" s="1" customFormat="1" ht="12.75" customHeight="1" x14ac:dyDescent="0.2">
      <c r="A3289" s="2" t="s">
        <v>3070</v>
      </c>
      <c r="B3289" s="2" t="str">
        <f>"0000FBEBDC"</f>
        <v>0000FBEBDC</v>
      </c>
      <c r="C3289" s="3">
        <v>37803</v>
      </c>
      <c r="D3289" s="3">
        <v>38845</v>
      </c>
    </row>
    <row r="3290" spans="1:4" s="1" customFormat="1" ht="12.75" customHeight="1" x14ac:dyDescent="0.2">
      <c r="A3290" s="4" t="s">
        <v>3071</v>
      </c>
      <c r="B3290" s="4" t="str">
        <f>"0000FBF914"</f>
        <v>0000FBF914</v>
      </c>
      <c r="C3290" s="5">
        <v>37803</v>
      </c>
      <c r="D3290" s="5">
        <v>37873</v>
      </c>
    </row>
    <row r="3291" spans="1:4" s="1" customFormat="1" ht="12.75" customHeight="1" x14ac:dyDescent="0.2">
      <c r="A3291" s="2" t="s">
        <v>3072</v>
      </c>
      <c r="B3291" s="2" t="str">
        <f>"0000F8F8AD"</f>
        <v>0000F8F8AD</v>
      </c>
      <c r="C3291" s="3">
        <v>44474</v>
      </c>
      <c r="D3291" s="2"/>
    </row>
    <row r="3292" spans="1:4" s="1" customFormat="1" ht="12.75" customHeight="1" x14ac:dyDescent="0.2">
      <c r="A3292" s="4" t="s">
        <v>3073</v>
      </c>
      <c r="B3292" s="4" t="str">
        <f>"00008B4F3B"</f>
        <v>00008B4F3B</v>
      </c>
      <c r="C3292" s="5">
        <v>39538</v>
      </c>
      <c r="D3292" s="5">
        <v>41380</v>
      </c>
    </row>
    <row r="3293" spans="1:4" s="1" customFormat="1" ht="12.75" customHeight="1" x14ac:dyDescent="0.2">
      <c r="A3293" s="2" t="s">
        <v>3074</v>
      </c>
      <c r="B3293" s="2" t="str">
        <f>"0000FBEEC7"</f>
        <v>0000FBEEC7</v>
      </c>
      <c r="C3293" s="3">
        <v>38112</v>
      </c>
      <c r="D3293" s="2"/>
    </row>
    <row r="3294" spans="1:4" s="1" customFormat="1" ht="12.75" customHeight="1" x14ac:dyDescent="0.2">
      <c r="A3294" s="4" t="s">
        <v>3075</v>
      </c>
      <c r="B3294" s="4" t="str">
        <f>"0000FBF2F8"</f>
        <v>0000FBF2F8</v>
      </c>
      <c r="C3294" s="5">
        <v>37803</v>
      </c>
      <c r="D3294" s="4"/>
    </row>
    <row r="3295" spans="1:4" s="1" customFormat="1" ht="12.75" customHeight="1" x14ac:dyDescent="0.2">
      <c r="A3295" s="2" t="s">
        <v>3076</v>
      </c>
      <c r="B3295" s="2" t="str">
        <f>"0000F8FEAF"</f>
        <v>0000F8FEAF</v>
      </c>
      <c r="C3295" s="3">
        <v>38216</v>
      </c>
      <c r="D3295" s="3">
        <v>39993</v>
      </c>
    </row>
    <row r="3296" spans="1:4" s="1" customFormat="1" ht="12.75" customHeight="1" x14ac:dyDescent="0.2">
      <c r="A3296" s="4" t="s">
        <v>3077</v>
      </c>
      <c r="B3296" s="4" t="str">
        <f>"0000FBEED7"</f>
        <v>0000FBEED7</v>
      </c>
      <c r="C3296" s="5">
        <v>38076</v>
      </c>
      <c r="D3296" s="5">
        <v>42822</v>
      </c>
    </row>
    <row r="3297" spans="1:4" s="1" customFormat="1" ht="12.75" customHeight="1" x14ac:dyDescent="0.2">
      <c r="A3297" s="2" t="s">
        <v>3078</v>
      </c>
      <c r="B3297" s="2" t="str">
        <f>"0001186DBD"</f>
        <v>0001186DBD</v>
      </c>
      <c r="C3297" s="3">
        <v>38335</v>
      </c>
      <c r="D3297" s="3">
        <v>44404</v>
      </c>
    </row>
    <row r="3298" spans="1:4" s="1" customFormat="1" ht="12.75" customHeight="1" x14ac:dyDescent="0.2">
      <c r="A3298" s="4" t="s">
        <v>3079</v>
      </c>
      <c r="B3298" s="4" t="str">
        <f>"0000F8FC18"</f>
        <v>0000F8FC18</v>
      </c>
      <c r="C3298" s="5">
        <v>37803</v>
      </c>
      <c r="D3298" s="5">
        <v>39237</v>
      </c>
    </row>
    <row r="3299" spans="1:4" s="1" customFormat="1" ht="12.75" customHeight="1" x14ac:dyDescent="0.2">
      <c r="A3299" s="2" t="s">
        <v>3080</v>
      </c>
      <c r="B3299" s="2" t="str">
        <f>"0001A93733"</f>
        <v>0001A93733</v>
      </c>
      <c r="C3299" s="3">
        <v>39321</v>
      </c>
      <c r="D3299" s="2"/>
    </row>
    <row r="3300" spans="1:4" s="1" customFormat="1" ht="12.75" customHeight="1" x14ac:dyDescent="0.2">
      <c r="A3300" s="4" t="s">
        <v>3081</v>
      </c>
      <c r="B3300" s="4" t="str">
        <f>"0000F8F54D"</f>
        <v>0000F8F54D</v>
      </c>
      <c r="C3300" s="5">
        <v>44488</v>
      </c>
      <c r="D3300" s="4"/>
    </row>
    <row r="3301" spans="1:4" s="1" customFormat="1" ht="12.75" customHeight="1" x14ac:dyDescent="0.2">
      <c r="A3301" s="2" t="s">
        <v>3082</v>
      </c>
      <c r="B3301" s="2" t="str">
        <f>"0000FBF49E"</f>
        <v>0000FBF49E</v>
      </c>
      <c r="C3301" s="3">
        <v>37803</v>
      </c>
      <c r="D3301" s="3">
        <v>40077</v>
      </c>
    </row>
    <row r="3302" spans="1:4" s="1" customFormat="1" ht="12.75" customHeight="1" x14ac:dyDescent="0.2">
      <c r="A3302" s="4" t="s">
        <v>3083</v>
      </c>
      <c r="B3302" s="4" t="str">
        <f>"0000F8F979"</f>
        <v>0000F8F979</v>
      </c>
      <c r="C3302" s="5">
        <v>39538</v>
      </c>
      <c r="D3302" s="5">
        <v>42864</v>
      </c>
    </row>
    <row r="3303" spans="1:4" s="1" customFormat="1" ht="12.75" customHeight="1" x14ac:dyDescent="0.2">
      <c r="A3303" s="2" t="s">
        <v>3084</v>
      </c>
      <c r="B3303" s="2" t="str">
        <f>"0000FBEDF5"</f>
        <v>0000FBEDF5</v>
      </c>
      <c r="C3303" s="3">
        <v>37803</v>
      </c>
      <c r="D3303" s="3">
        <v>40420</v>
      </c>
    </row>
    <row r="3304" spans="1:4" s="1" customFormat="1" ht="12.75" customHeight="1" x14ac:dyDescent="0.2">
      <c r="A3304" s="4" t="s">
        <v>3085</v>
      </c>
      <c r="B3304" s="4" t="str">
        <f>"000687FAEF"</f>
        <v>000687FAEF</v>
      </c>
      <c r="C3304" s="5">
        <v>43858</v>
      </c>
      <c r="D3304" s="4"/>
    </row>
    <row r="3305" spans="1:4" s="1" customFormat="1" ht="12.75" customHeight="1" x14ac:dyDescent="0.2">
      <c r="A3305" s="2" t="s">
        <v>3086</v>
      </c>
      <c r="B3305" s="2" t="str">
        <f>"0000FBF763"</f>
        <v>0000FBF763</v>
      </c>
      <c r="C3305" s="3">
        <v>42787</v>
      </c>
      <c r="D3305" s="3">
        <v>44789</v>
      </c>
    </row>
    <row r="3306" spans="1:4" s="1" customFormat="1" ht="12.75" customHeight="1" x14ac:dyDescent="0.2">
      <c r="A3306" s="4" t="s">
        <v>3087</v>
      </c>
      <c r="B3306" s="4" t="str">
        <f>"00008B4F3B"</f>
        <v>00008B4F3B</v>
      </c>
      <c r="C3306" s="5">
        <v>44474</v>
      </c>
      <c r="D3306" s="4"/>
    </row>
    <row r="3307" spans="1:4" s="1" customFormat="1" ht="12.75" customHeight="1" x14ac:dyDescent="0.2">
      <c r="A3307" s="2" t="s">
        <v>3088</v>
      </c>
      <c r="B3307" s="2" t="str">
        <f>"0000F8FCF7"</f>
        <v>0000F8FCF7</v>
      </c>
      <c r="C3307" s="3">
        <v>37803</v>
      </c>
      <c r="D3307" s="3">
        <v>39958</v>
      </c>
    </row>
    <row r="3308" spans="1:4" s="1" customFormat="1" ht="12.75" customHeight="1" x14ac:dyDescent="0.2">
      <c r="A3308" s="4" t="s">
        <v>3089</v>
      </c>
      <c r="B3308" s="4" t="str">
        <f>"0006881C02"</f>
        <v>0006881C02</v>
      </c>
      <c r="C3308" s="5">
        <v>43382</v>
      </c>
      <c r="D3308" s="5">
        <v>43683</v>
      </c>
    </row>
    <row r="3309" spans="1:4" s="1" customFormat="1" ht="12.75" customHeight="1" x14ac:dyDescent="0.2">
      <c r="A3309" s="2" t="s">
        <v>3090</v>
      </c>
      <c r="B3309" s="2" t="str">
        <f>"0000FBF8DA"</f>
        <v>0000FBF8DA</v>
      </c>
      <c r="C3309" s="3">
        <v>37803</v>
      </c>
      <c r="D3309" s="2"/>
    </row>
    <row r="3310" spans="1:4" s="1" customFormat="1" ht="12.75" customHeight="1" x14ac:dyDescent="0.2">
      <c r="A3310" s="4" t="s">
        <v>3091</v>
      </c>
      <c r="B3310" s="4" t="str">
        <f>"0000B5D462"</f>
        <v>0000B5D462</v>
      </c>
      <c r="C3310" s="5">
        <v>39468</v>
      </c>
      <c r="D3310" s="5">
        <v>41352</v>
      </c>
    </row>
    <row r="3311" spans="1:4" s="1" customFormat="1" ht="12.75" customHeight="1" x14ac:dyDescent="0.2">
      <c r="A3311" s="2" t="s">
        <v>3092</v>
      </c>
      <c r="B3311" s="2" t="str">
        <f>"000687453A"</f>
        <v>000687453A</v>
      </c>
      <c r="C3311" s="3">
        <v>42157</v>
      </c>
      <c r="D3311" s="3">
        <v>42598</v>
      </c>
    </row>
    <row r="3312" spans="1:4" s="1" customFormat="1" ht="12.75" customHeight="1" x14ac:dyDescent="0.2">
      <c r="A3312" s="4" t="s">
        <v>3093</v>
      </c>
      <c r="B3312" s="4" t="str">
        <f>"0000FBE8E2"</f>
        <v>0000FBE8E2</v>
      </c>
      <c r="C3312" s="5">
        <v>37803</v>
      </c>
      <c r="D3312" s="5">
        <v>42157</v>
      </c>
    </row>
    <row r="3313" spans="1:4" ht="12.75" customHeight="1" x14ac:dyDescent="0.2">
      <c r="A3313" s="6"/>
      <c r="B3313" s="6"/>
      <c r="C3313" s="6"/>
      <c r="D3313" s="6"/>
    </row>
  </sheetData>
  <printOptions gridLines="1"/>
  <pageMargins left="0.39370078740157499" right="0" top="0.39370078740157499" bottom="0.39370078740157499" header="0.196850393700787" footer="0.196850393700787"/>
  <pageSetup paperSize="9" fitToHeight="0" orientation="portrait" r:id="rId1"/>
  <headerFooter>
    <oddFooter>&amp;CSeite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TDBGrid1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Krohn, Thomas</dc:creator>
  <cp:lastModifiedBy>Krohn, Thomas</cp:lastModifiedBy>
  <dcterms:created xsi:type="dcterms:W3CDTF">2023-05-04T13:05:56Z</dcterms:created>
  <dcterms:modified xsi:type="dcterms:W3CDTF">2023-05-04T13:06:38Z</dcterms:modified>
</cp:coreProperties>
</file>