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cke\Downloads\temp\"/>
    </mc:Choice>
  </mc:AlternateContent>
  <bookViews>
    <workbookView xWindow="0" yWindow="0" windowWidth="17985" windowHeight="11760"/>
  </bookViews>
  <sheets>
    <sheet name="Tilgungsplan" sheetId="2" r:id="rId1"/>
  </sheets>
  <externalReferences>
    <externalReference r:id="rId2"/>
  </externalReferences>
  <definedNames>
    <definedName name="Gesamtkosten_einmalig">[1]Einmalkosten!$G$37</definedName>
    <definedName name="Haben_Seb_ges">[1]Finanzcheck_worst_case!$G$123</definedName>
    <definedName name="KFZ_Kredit_Restbetrag_Reg">[1]Finanzcheck_worst_case!$S$93</definedName>
    <definedName name="KFZ_Kredit_Restbetrag_Seb">[1]Finanzcheck_worst_case!$G$93</definedName>
    <definedName name="Restschuld_Stefanie">[1]Finanzcheck_worst_case!$G$102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0" i="2" l="1"/>
  <c r="X9" i="2"/>
  <c r="X8" i="2"/>
  <c r="BI21" i="2"/>
  <c r="BI22" i="2"/>
  <c r="BI23" i="2"/>
  <c r="BI24" i="2"/>
  <c r="BI25" i="2"/>
  <c r="BI26" i="2"/>
  <c r="BL26" i="2" s="1"/>
  <c r="BO26" i="2" s="1"/>
  <c r="BI27" i="2"/>
  <c r="BL27" i="2" s="1"/>
  <c r="BI28" i="2"/>
  <c r="BI29" i="2"/>
  <c r="BI30" i="2"/>
  <c r="BI31" i="2"/>
  <c r="BI32" i="2"/>
  <c r="BI33" i="2"/>
  <c r="BL33" i="2" s="1"/>
  <c r="BI34" i="2"/>
  <c r="BL34" i="2" s="1"/>
  <c r="BO34" i="2" s="1"/>
  <c r="BI35" i="2"/>
  <c r="BL35" i="2" s="1"/>
  <c r="BO35" i="2" s="1"/>
  <c r="BI36" i="2"/>
  <c r="BL36" i="2" s="1"/>
  <c r="BO36" i="2" s="1"/>
  <c r="BI37" i="2"/>
  <c r="BL21" i="2"/>
  <c r="BL29" i="2"/>
  <c r="BL30" i="2"/>
  <c r="BL31" i="2"/>
  <c r="BL32" i="2"/>
  <c r="BL37" i="2"/>
  <c r="BO37" i="2" s="1"/>
  <c r="BI15" i="2"/>
  <c r="BL15" i="2" s="1"/>
  <c r="BI16" i="2"/>
  <c r="BL16" i="2" s="1"/>
  <c r="BI17" i="2"/>
  <c r="BL17" i="2" s="1"/>
  <c r="BI18" i="2"/>
  <c r="BL18" i="2" s="1"/>
  <c r="BI19" i="2"/>
  <c r="BL19" i="2" s="1"/>
  <c r="BL22" i="2"/>
  <c r="BL23" i="2"/>
  <c r="BL24" i="2"/>
  <c r="BL25" i="2"/>
  <c r="BL28" i="2"/>
  <c r="BX23" i="2"/>
  <c r="BX24" i="2"/>
  <c r="BX25" i="2"/>
  <c r="BX26" i="2"/>
  <c r="BX27" i="2"/>
  <c r="BX28" i="2"/>
  <c r="BX29" i="2"/>
  <c r="BX30" i="2"/>
  <c r="BX31" i="2"/>
  <c r="BX32" i="2"/>
  <c r="BX33" i="2"/>
  <c r="BX34" i="2"/>
  <c r="BX35" i="2"/>
  <c r="BX36" i="2"/>
  <c r="BX37" i="2"/>
  <c r="BU23" i="2"/>
  <c r="BU24" i="2"/>
  <c r="BU25" i="2"/>
  <c r="BU26" i="2"/>
  <c r="BU27" i="2"/>
  <c r="BU28" i="2"/>
  <c r="BU29" i="2"/>
  <c r="BU30" i="2"/>
  <c r="BU31" i="2"/>
  <c r="BU32" i="2"/>
  <c r="BU33" i="2"/>
  <c r="BU34" i="2"/>
  <c r="BU35" i="2"/>
  <c r="BU36" i="2"/>
  <c r="BU37" i="2"/>
  <c r="BR23" i="2"/>
  <c r="BR24" i="2"/>
  <c r="BR25" i="2"/>
  <c r="BR26" i="2"/>
  <c r="BR27" i="2"/>
  <c r="BR28" i="2"/>
  <c r="BR29" i="2"/>
  <c r="BR30" i="2"/>
  <c r="BR31" i="2"/>
  <c r="BR32" i="2"/>
  <c r="BR33" i="2"/>
  <c r="BR34" i="2"/>
  <c r="BR35" i="2"/>
  <c r="BR36" i="2"/>
  <c r="BR37" i="2"/>
  <c r="BO29" i="2"/>
  <c r="BO30" i="2"/>
  <c r="BO31" i="2"/>
  <c r="BO32" i="2"/>
  <c r="BU22" i="2"/>
  <c r="BU21" i="2"/>
  <c r="BU20" i="2"/>
  <c r="BX20" i="2" s="1"/>
  <c r="BU19" i="2"/>
  <c r="BU18" i="2"/>
  <c r="BU17" i="2"/>
  <c r="BU16" i="2"/>
  <c r="BU15" i="2"/>
  <c r="BU14" i="2"/>
  <c r="BX14" i="2" s="1"/>
  <c r="BU13" i="2"/>
  <c r="BX13" i="2" s="1"/>
  <c r="BU12" i="2"/>
  <c r="BX12" i="2" s="1"/>
  <c r="BU11" i="2"/>
  <c r="BX11" i="2" s="1"/>
  <c r="BU10" i="2"/>
  <c r="BX10" i="2" s="1"/>
  <c r="BU9" i="2"/>
  <c r="BX9" i="2" s="1"/>
  <c r="BU8" i="2"/>
  <c r="BX8" i="2" s="1"/>
  <c r="BR16" i="2"/>
  <c r="BR17" i="2"/>
  <c r="BR18" i="2"/>
  <c r="BR19" i="2"/>
  <c r="BR21" i="2"/>
  <c r="BR22" i="2"/>
  <c r="BR15" i="2"/>
  <c r="BX15" i="2"/>
  <c r="BX16" i="2"/>
  <c r="BX17" i="2"/>
  <c r="BX18" i="2"/>
  <c r="BX19" i="2"/>
  <c r="BX21" i="2"/>
  <c r="BX22" i="2"/>
  <c r="AN39" i="2"/>
  <c r="AN40" i="2" s="1"/>
  <c r="AQ40" i="2" s="1"/>
  <c r="AN8" i="2"/>
  <c r="AT8" i="2" s="1"/>
  <c r="U39" i="2"/>
  <c r="U40" i="2" s="1"/>
  <c r="X40" i="2" s="1"/>
  <c r="B39" i="2"/>
  <c r="B40" i="2" s="1"/>
  <c r="E40" i="2" s="1"/>
  <c r="AG8" i="2"/>
  <c r="U8" i="2"/>
  <c r="AA8" i="2" s="1"/>
  <c r="H18" i="2"/>
  <c r="BO33" i="2" l="1"/>
  <c r="BO27" i="2"/>
  <c r="BO25" i="2"/>
  <c r="BO24" i="2"/>
  <c r="BO28" i="2"/>
  <c r="BO23" i="2"/>
  <c r="BI8" i="2"/>
  <c r="BL8" i="2" s="1"/>
  <c r="BO8" i="2" s="1"/>
  <c r="BR8" i="2" s="1"/>
  <c r="AQ8" i="2"/>
  <c r="N37" i="2"/>
  <c r="K37" i="2"/>
  <c r="H37" i="2"/>
  <c r="N36" i="2"/>
  <c r="K36" i="2"/>
  <c r="H36" i="2"/>
  <c r="N35" i="2"/>
  <c r="K35" i="2"/>
  <c r="H35" i="2"/>
  <c r="N34" i="2"/>
  <c r="K34" i="2"/>
  <c r="H34" i="2"/>
  <c r="N33" i="2"/>
  <c r="K33" i="2"/>
  <c r="H33" i="2"/>
  <c r="N32" i="2"/>
  <c r="K32" i="2"/>
  <c r="H32" i="2"/>
  <c r="N31" i="2"/>
  <c r="K31" i="2"/>
  <c r="H31" i="2"/>
  <c r="N30" i="2"/>
  <c r="K30" i="2"/>
  <c r="H30" i="2"/>
  <c r="N29" i="2"/>
  <c r="K29" i="2"/>
  <c r="H29" i="2"/>
  <c r="N28" i="2"/>
  <c r="K28" i="2"/>
  <c r="H28" i="2"/>
  <c r="N27" i="2"/>
  <c r="K27" i="2"/>
  <c r="H27" i="2"/>
  <c r="N26" i="2"/>
  <c r="K26" i="2"/>
  <c r="H26" i="2"/>
  <c r="N25" i="2"/>
  <c r="K25" i="2"/>
  <c r="H25" i="2"/>
  <c r="N24" i="2"/>
  <c r="K24" i="2"/>
  <c r="H24" i="2"/>
  <c r="N23" i="2"/>
  <c r="K23" i="2"/>
  <c r="H23" i="2"/>
  <c r="N22" i="2"/>
  <c r="K22" i="2"/>
  <c r="H22" i="2"/>
  <c r="N21" i="2"/>
  <c r="K21" i="2"/>
  <c r="H21" i="2"/>
  <c r="N20" i="2"/>
  <c r="K20" i="2"/>
  <c r="H20" i="2"/>
  <c r="N19" i="2"/>
  <c r="K19" i="2"/>
  <c r="H19" i="2"/>
  <c r="N18" i="2"/>
  <c r="K18" i="2"/>
  <c r="N17" i="2"/>
  <c r="K17" i="2"/>
  <c r="H17" i="2"/>
  <c r="N16" i="2"/>
  <c r="K16" i="2"/>
  <c r="H16" i="2"/>
  <c r="N15" i="2"/>
  <c r="K15" i="2"/>
  <c r="H15" i="2"/>
  <c r="N14" i="2"/>
  <c r="K14" i="2"/>
  <c r="H14" i="2"/>
  <c r="N13" i="2"/>
  <c r="K13" i="2"/>
  <c r="H13" i="2"/>
  <c r="N12" i="2"/>
  <c r="K12" i="2"/>
  <c r="H12" i="2"/>
  <c r="N11" i="2"/>
  <c r="K11" i="2"/>
  <c r="H11" i="2"/>
  <c r="N10" i="2"/>
  <c r="K10" i="2"/>
  <c r="H10" i="2"/>
  <c r="N9" i="2"/>
  <c r="K9" i="2"/>
  <c r="H9" i="2"/>
  <c r="N8" i="2"/>
  <c r="K8" i="2"/>
  <c r="B8" i="2"/>
  <c r="BF8" i="2" l="1"/>
  <c r="E38" i="2"/>
  <c r="E32" i="2"/>
  <c r="E10" i="2"/>
  <c r="H8" i="2"/>
  <c r="H38" i="2" s="1"/>
  <c r="H39" i="2" s="1"/>
  <c r="Q8" i="2"/>
  <c r="B9" i="2" s="1"/>
  <c r="Q9" i="2" s="1"/>
  <c r="AD8" i="2"/>
  <c r="AJ8" i="2" s="1"/>
  <c r="U9" i="2" s="1"/>
  <c r="AW8" i="2"/>
  <c r="E28" i="2"/>
  <c r="E16" i="2"/>
  <c r="E20" i="2"/>
  <c r="E24" i="2"/>
  <c r="E30" i="2"/>
  <c r="E9" i="2"/>
  <c r="E11" i="2"/>
  <c r="E13" i="2"/>
  <c r="E15" i="2"/>
  <c r="E17" i="2"/>
  <c r="E19" i="2"/>
  <c r="E21" i="2"/>
  <c r="E23" i="2"/>
  <c r="E25" i="2"/>
  <c r="E27" i="2"/>
  <c r="E29" i="2"/>
  <c r="E31" i="2"/>
  <c r="E33" i="2"/>
  <c r="E35" i="2"/>
  <c r="E37" i="2"/>
  <c r="B38" i="2" s="1"/>
  <c r="E34" i="2"/>
  <c r="E8" i="2"/>
  <c r="E36" i="2"/>
  <c r="E12" i="2"/>
  <c r="E26" i="2"/>
  <c r="E14" i="2"/>
  <c r="E18" i="2"/>
  <c r="E22" i="2"/>
  <c r="AN9" i="2" l="1"/>
  <c r="BI9" i="2" s="1"/>
  <c r="AA9" i="2"/>
  <c r="AG9" i="2"/>
  <c r="N39" i="2"/>
  <c r="E39" i="2"/>
  <c r="B10" i="2"/>
  <c r="AT9" i="2" l="1"/>
  <c r="AQ9" i="2"/>
  <c r="AD9" i="2"/>
  <c r="AJ9" i="2" s="1"/>
  <c r="U10" i="2" s="1"/>
  <c r="Q10" i="2"/>
  <c r="B11" i="2" s="1"/>
  <c r="Q11" i="2" s="1"/>
  <c r="B12" i="2" s="1"/>
  <c r="Q12" i="2" s="1"/>
  <c r="B13" i="2" s="1"/>
  <c r="Q13" i="2" s="1"/>
  <c r="BL9" i="2" l="1"/>
  <c r="BO9" i="2" s="1"/>
  <c r="AW9" i="2"/>
  <c r="AG10" i="2"/>
  <c r="AA10" i="2"/>
  <c r="B14" i="2"/>
  <c r="Q14" i="2" s="1"/>
  <c r="BR9" i="2" l="1"/>
  <c r="BF9" i="2"/>
  <c r="AN10" i="2" s="1"/>
  <c r="BI10" i="2" s="1"/>
  <c r="AD10" i="2"/>
  <c r="AJ10" i="2" s="1"/>
  <c r="U11" i="2" s="1"/>
  <c r="B15" i="2"/>
  <c r="Q15" i="2" s="1"/>
  <c r="BL10" i="2" l="1"/>
  <c r="AT10" i="2"/>
  <c r="AQ10" i="2"/>
  <c r="AW10" i="2" s="1"/>
  <c r="BO10" i="2"/>
  <c r="AG11" i="2"/>
  <c r="X11" i="2" s="1"/>
  <c r="AA11" i="2"/>
  <c r="B16" i="2"/>
  <c r="Q16" i="2" s="1"/>
  <c r="BF10" i="2" l="1"/>
  <c r="AN11" i="2" s="1"/>
  <c r="BI11" i="2" s="1"/>
  <c r="BR10" i="2"/>
  <c r="AD11" i="2"/>
  <c r="AJ11" i="2" s="1"/>
  <c r="U12" i="2" s="1"/>
  <c r="B17" i="2"/>
  <c r="Q17" i="2" s="1"/>
  <c r="BL11" i="2" l="1"/>
  <c r="BO11" i="2" s="1"/>
  <c r="AT11" i="2"/>
  <c r="AQ11" i="2"/>
  <c r="AG12" i="2"/>
  <c r="X12" i="2" s="1"/>
  <c r="AA12" i="2"/>
  <c r="B18" i="2"/>
  <c r="Q18" i="2" s="1"/>
  <c r="BF11" i="2" l="1"/>
  <c r="BR11" i="2"/>
  <c r="AN12" i="2"/>
  <c r="BI12" i="2" s="1"/>
  <c r="AW11" i="2"/>
  <c r="AD12" i="2"/>
  <c r="AJ12" i="2" s="1"/>
  <c r="U13" i="2" s="1"/>
  <c r="B19" i="2"/>
  <c r="Q19" i="2" s="1"/>
  <c r="AG13" i="2" l="1"/>
  <c r="X13" i="2"/>
  <c r="AD13" i="2" s="1"/>
  <c r="AJ13" i="2" s="1"/>
  <c r="U14" i="2" s="1"/>
  <c r="BL12" i="2"/>
  <c r="AA13" i="2"/>
  <c r="AT12" i="2"/>
  <c r="AQ12" i="2"/>
  <c r="B20" i="2"/>
  <c r="Q20" i="2" s="1"/>
  <c r="BO12" i="2" l="1"/>
  <c r="BR12" i="2" s="1"/>
  <c r="AW12" i="2"/>
  <c r="AG14" i="2"/>
  <c r="X14" i="2" s="1"/>
  <c r="AA14" i="2"/>
  <c r="B21" i="2"/>
  <c r="Q21" i="2" s="1"/>
  <c r="BF12" i="2" l="1"/>
  <c r="AN13" i="2" s="1"/>
  <c r="BI13" i="2" s="1"/>
  <c r="AD14" i="2"/>
  <c r="AJ14" i="2" s="1"/>
  <c r="U15" i="2" s="1"/>
  <c r="B22" i="2"/>
  <c r="Q22" i="2" s="1"/>
  <c r="AT13" i="2" l="1"/>
  <c r="AQ13" i="2"/>
  <c r="AA15" i="2"/>
  <c r="AG15" i="2"/>
  <c r="X15" i="2" s="1"/>
  <c r="B23" i="2"/>
  <c r="Q23" i="2" s="1"/>
  <c r="BL13" i="2" l="1"/>
  <c r="BO13" i="2" s="1"/>
  <c r="AW13" i="2"/>
  <c r="AD15" i="2"/>
  <c r="AJ15" i="2" s="1"/>
  <c r="U16" i="2" s="1"/>
  <c r="B24" i="2"/>
  <c r="Q24" i="2" s="1"/>
  <c r="BR13" i="2" l="1"/>
  <c r="BF13" i="2"/>
  <c r="AN14" i="2" s="1"/>
  <c r="BI14" i="2" s="1"/>
  <c r="AA16" i="2"/>
  <c r="AG16" i="2"/>
  <c r="X16" i="2" s="1"/>
  <c r="B25" i="2"/>
  <c r="Q25" i="2" s="1"/>
  <c r="AQ14" i="2" l="1"/>
  <c r="AW14" i="2" s="1"/>
  <c r="AT14" i="2"/>
  <c r="BO15" i="2"/>
  <c r="AD16" i="2"/>
  <c r="AJ16" i="2" s="1"/>
  <c r="U17" i="2" s="1"/>
  <c r="B26" i="2"/>
  <c r="Q26" i="2" s="1"/>
  <c r="BL14" i="2" l="1"/>
  <c r="BO14" i="2" s="1"/>
  <c r="AA17" i="2"/>
  <c r="AG17" i="2"/>
  <c r="X17" i="2" s="1"/>
  <c r="B27" i="2"/>
  <c r="Q27" i="2" s="1"/>
  <c r="BR14" i="2" l="1"/>
  <c r="BF14" i="2"/>
  <c r="AN15" i="2" s="1"/>
  <c r="BO16" i="2"/>
  <c r="AD17" i="2"/>
  <c r="AJ17" i="2" s="1"/>
  <c r="U18" i="2" s="1"/>
  <c r="B28" i="2"/>
  <c r="Q28" i="2" s="1"/>
  <c r="AA18" i="2" l="1"/>
  <c r="AT15" i="2"/>
  <c r="AQ15" i="2"/>
  <c r="AW15" i="2" s="1"/>
  <c r="BF15" i="2" s="1"/>
  <c r="AN16" i="2" s="1"/>
  <c r="AG18" i="2"/>
  <c r="X18" i="2" s="1"/>
  <c r="B29" i="2"/>
  <c r="Q29" i="2" s="1"/>
  <c r="AD18" i="2" l="1"/>
  <c r="AJ18" i="2" s="1"/>
  <c r="U19" i="2" s="1"/>
  <c r="AQ16" i="2"/>
  <c r="AW16" i="2" s="1"/>
  <c r="BF16" i="2" s="1"/>
  <c r="AN17" i="2" s="1"/>
  <c r="AT16" i="2"/>
  <c r="BO17" i="2"/>
  <c r="AA19" i="2"/>
  <c r="AG19" i="2" s="1"/>
  <c r="B30" i="2"/>
  <c r="Q30" i="2" s="1"/>
  <c r="X19" i="2" l="1"/>
  <c r="AQ17" i="2"/>
  <c r="AT17" i="2"/>
  <c r="AD19" i="2"/>
  <c r="B31" i="2"/>
  <c r="Q31" i="2" s="1"/>
  <c r="AW17" i="2" l="1"/>
  <c r="BF17" i="2" s="1"/>
  <c r="AN18" i="2" s="1"/>
  <c r="AJ19" i="2"/>
  <c r="U20" i="2" s="1"/>
  <c r="X20" i="2" s="1"/>
  <c r="B32" i="2"/>
  <c r="Q32" i="2" s="1"/>
  <c r="AT18" i="2" l="1"/>
  <c r="AQ18" i="2"/>
  <c r="AW18" i="2" s="1"/>
  <c r="BO18" i="2"/>
  <c r="AA20" i="2"/>
  <c r="AG20" i="2"/>
  <c r="B33" i="2"/>
  <c r="Q33" i="2" s="1"/>
  <c r="BF18" i="2" l="1"/>
  <c r="AN19" i="2" s="1"/>
  <c r="AD20" i="2"/>
  <c r="AJ20" i="2" s="1"/>
  <c r="U21" i="2" s="1"/>
  <c r="X21" i="2" s="1"/>
  <c r="B34" i="2"/>
  <c r="Q34" i="2" s="1"/>
  <c r="AT19" i="2" l="1"/>
  <c r="AQ19" i="2"/>
  <c r="AW19" i="2" s="1"/>
  <c r="BF19" i="2" s="1"/>
  <c r="BO19" i="2"/>
  <c r="AA21" i="2"/>
  <c r="AG21" i="2"/>
  <c r="B35" i="2"/>
  <c r="Q35" i="2" s="1"/>
  <c r="AN20" i="2" l="1"/>
  <c r="BI20" i="2" s="1"/>
  <c r="AD21" i="2"/>
  <c r="AJ21" i="2" s="1"/>
  <c r="U22" i="2" s="1"/>
  <c r="X22" i="2" s="1"/>
  <c r="B36" i="2"/>
  <c r="Q36" i="2" s="1"/>
  <c r="BL20" i="2" l="1"/>
  <c r="AQ20" i="2"/>
  <c r="AW20" i="2" s="1"/>
  <c r="AT20" i="2"/>
  <c r="AA22" i="2"/>
  <c r="AG22" i="2"/>
  <c r="B37" i="2"/>
  <c r="Q37" i="2" s="1"/>
  <c r="BO20" i="2" l="1"/>
  <c r="BR20" i="2" s="1"/>
  <c r="BF20" i="2"/>
  <c r="AN21" i="2" s="1"/>
  <c r="BO21" i="2"/>
  <c r="AD22" i="2"/>
  <c r="AJ22" i="2" s="1"/>
  <c r="U23" i="2" s="1"/>
  <c r="X23" i="2" s="1"/>
  <c r="AQ21" i="2" l="1"/>
  <c r="AT21" i="2"/>
  <c r="AA23" i="2"/>
  <c r="AG23" i="2"/>
  <c r="AW21" i="2" l="1"/>
  <c r="BF21" i="2" s="1"/>
  <c r="AN22" i="2" s="1"/>
  <c r="BO22" i="2"/>
  <c r="AD23" i="2"/>
  <c r="AJ23" i="2" s="1"/>
  <c r="U24" i="2" s="1"/>
  <c r="X24" i="2" s="1"/>
  <c r="AQ22" i="2" l="1"/>
  <c r="AT22" i="2"/>
  <c r="AA24" i="2"/>
  <c r="AG24" i="2"/>
  <c r="AW22" i="2" l="1"/>
  <c r="BF22" i="2" s="1"/>
  <c r="AN23" i="2" s="1"/>
  <c r="AD24" i="2"/>
  <c r="AJ24" i="2" s="1"/>
  <c r="U25" i="2" s="1"/>
  <c r="X25" i="2" s="1"/>
  <c r="AQ23" i="2" l="1"/>
  <c r="AT23" i="2"/>
  <c r="AG25" i="2"/>
  <c r="AA25" i="2"/>
  <c r="AW23" i="2" l="1"/>
  <c r="BF23" i="2" s="1"/>
  <c r="AD25" i="2"/>
  <c r="AJ25" i="2" s="1"/>
  <c r="U26" i="2" s="1"/>
  <c r="X26" i="2" s="1"/>
  <c r="AN24" i="2" l="1"/>
  <c r="AG26" i="2"/>
  <c r="AA26" i="2"/>
  <c r="AQ24" i="2" l="1"/>
  <c r="AT24" i="2"/>
  <c r="AD26" i="2"/>
  <c r="AJ26" i="2" s="1"/>
  <c r="U27" i="2" s="1"/>
  <c r="AA27" i="2" l="1"/>
  <c r="X27" i="2"/>
  <c r="AW24" i="2"/>
  <c r="BF24" i="2" s="1"/>
  <c r="AN25" i="2" s="1"/>
  <c r="AG27" i="2"/>
  <c r="AD27" i="2"/>
  <c r="AJ27" i="2" s="1"/>
  <c r="U28" i="2" s="1"/>
  <c r="X28" i="2" s="1"/>
  <c r="AT25" i="2" l="1"/>
  <c r="AQ25" i="2" s="1"/>
  <c r="AW25" i="2" s="1"/>
  <c r="BF25" i="2" s="1"/>
  <c r="AG28" i="2"/>
  <c r="AA28" i="2"/>
  <c r="AN26" i="2" l="1"/>
  <c r="AD28" i="2"/>
  <c r="AJ28" i="2" s="1"/>
  <c r="U29" i="2" s="1"/>
  <c r="X29" i="2" s="1"/>
  <c r="AQ26" i="2" l="1"/>
  <c r="AT26" i="2"/>
  <c r="AA29" i="2"/>
  <c r="AG29" i="2"/>
  <c r="AD29" i="2" s="1"/>
  <c r="AJ29" i="2" s="1"/>
  <c r="U30" i="2" s="1"/>
  <c r="X30" i="2" s="1"/>
  <c r="AW26" i="2" l="1"/>
  <c r="BF26" i="2" s="1"/>
  <c r="AN27" i="2" s="1"/>
  <c r="AG30" i="2"/>
  <c r="AA30" i="2"/>
  <c r="AQ27" i="2" l="1"/>
  <c r="AT27" i="2"/>
  <c r="AD30" i="2"/>
  <c r="AJ30" i="2" s="1"/>
  <c r="U31" i="2" s="1"/>
  <c r="X31" i="2" s="1"/>
  <c r="AW27" i="2" l="1"/>
  <c r="BF27" i="2" s="1"/>
  <c r="AN28" i="2" s="1"/>
  <c r="AG31" i="2"/>
  <c r="AA31" i="2"/>
  <c r="AT28" i="2" l="1"/>
  <c r="AQ28" i="2" s="1"/>
  <c r="AW28" i="2" s="1"/>
  <c r="BF28" i="2" s="1"/>
  <c r="AD31" i="2"/>
  <c r="AJ31" i="2" s="1"/>
  <c r="U32" i="2" s="1"/>
  <c r="X32" i="2" s="1"/>
  <c r="AN29" i="2" l="1"/>
  <c r="AG32" i="2"/>
  <c r="AA32" i="2"/>
  <c r="AQ29" i="2" l="1"/>
  <c r="AT29" i="2"/>
  <c r="AD32" i="2"/>
  <c r="AJ32" i="2" s="1"/>
  <c r="U33" i="2" s="1"/>
  <c r="X33" i="2" s="1"/>
  <c r="AW29" i="2" l="1"/>
  <c r="AA33" i="2"/>
  <c r="AG33" i="2"/>
  <c r="BF29" i="2" l="1"/>
  <c r="AN30" i="2" s="1"/>
  <c r="AD33" i="2"/>
  <c r="AJ33" i="2" s="1"/>
  <c r="U34" i="2" s="1"/>
  <c r="X34" i="2" s="1"/>
  <c r="AQ30" i="2" l="1"/>
  <c r="AT30" i="2"/>
  <c r="AG34" i="2"/>
  <c r="AA34" i="2"/>
  <c r="AW30" i="2" l="1"/>
  <c r="BF30" i="2"/>
  <c r="AN31" i="2" s="1"/>
  <c r="AD34" i="2"/>
  <c r="AJ34" i="2" s="1"/>
  <c r="U35" i="2" s="1"/>
  <c r="X35" i="2" s="1"/>
  <c r="AQ31" i="2" l="1"/>
  <c r="AT31" i="2"/>
  <c r="AG35" i="2"/>
  <c r="AA35" i="2"/>
  <c r="AW31" i="2" l="1"/>
  <c r="AD35" i="2"/>
  <c r="AJ35" i="2" s="1"/>
  <c r="U36" i="2" s="1"/>
  <c r="X36" i="2" s="1"/>
  <c r="BF31" i="2" l="1"/>
  <c r="AN32" i="2" s="1"/>
  <c r="AG36" i="2"/>
  <c r="AA36" i="2"/>
  <c r="AQ32" i="2" l="1"/>
  <c r="AT32" i="2"/>
  <c r="AD36" i="2"/>
  <c r="AJ36" i="2" s="1"/>
  <c r="U37" i="2" s="1"/>
  <c r="AG37" i="2" l="1"/>
  <c r="X37" i="2"/>
  <c r="AW32" i="2"/>
  <c r="BF32" i="2"/>
  <c r="AN33" i="2" s="1"/>
  <c r="AA37" i="2"/>
  <c r="AA38" i="2" s="1"/>
  <c r="AA39" i="2" s="1"/>
  <c r="X39" i="2" s="1"/>
  <c r="AD37" i="2"/>
  <c r="AT33" i="2" l="1"/>
  <c r="AQ33" i="2"/>
  <c r="AW33" i="2" s="1"/>
  <c r="AG39" i="2"/>
  <c r="X38" i="2"/>
  <c r="AJ37" i="2"/>
  <c r="BF33" i="2" l="1"/>
  <c r="AN34" i="2" s="1"/>
  <c r="AT34" i="2" l="1"/>
  <c r="AQ34" i="2"/>
  <c r="AW34" i="2" s="1"/>
  <c r="BF34" i="2" l="1"/>
  <c r="AN35" i="2" s="1"/>
  <c r="AT35" i="2" l="1"/>
  <c r="AQ35" i="2"/>
  <c r="AW35" i="2" s="1"/>
  <c r="BF35" i="2" l="1"/>
  <c r="AN36" i="2" s="1"/>
  <c r="AQ36" i="2" l="1"/>
  <c r="AT36" i="2"/>
  <c r="AW36" i="2" s="1"/>
  <c r="BF36" i="2" l="1"/>
  <c r="AN37" i="2" s="1"/>
  <c r="AT37" i="2" l="1"/>
  <c r="AT38" i="2" s="1"/>
  <c r="AT39" i="2" s="1"/>
  <c r="AQ37" i="2"/>
  <c r="AW37" i="2" s="1"/>
  <c r="AQ38" i="2" s="1"/>
  <c r="AZ39" i="2" l="1"/>
  <c r="AQ39" i="2"/>
  <c r="BF37" i="2"/>
</calcChain>
</file>

<file path=xl/sharedStrings.xml><?xml version="1.0" encoding="utf-8"?>
<sst xmlns="http://schemas.openxmlformats.org/spreadsheetml/2006/main" count="64" uniqueCount="28">
  <si>
    <t>Kreditrechner</t>
  </si>
  <si>
    <t>Kreditbetrag</t>
  </si>
  <si>
    <t>Laufzeit (Jahr)</t>
  </si>
  <si>
    <t>Sondertilgung</t>
  </si>
  <si>
    <t>Zinssatz</t>
  </si>
  <si>
    <t>Zinsen gesamt</t>
  </si>
  <si>
    <t>Jahr</t>
  </si>
  <si>
    <t>Schuldenstand
Vorjahr</t>
  </si>
  <si>
    <t>Raten-
zahlung</t>
  </si>
  <si>
    <t>davon Zinsen &amp; Gebühren</t>
  </si>
  <si>
    <t>davon
Tilgung</t>
  </si>
  <si>
    <t>Schuldenstand
Jahresende</t>
  </si>
  <si>
    <t>Soll:</t>
  </si>
  <si>
    <t>∑:</t>
  </si>
  <si>
    <t>ZR:</t>
  </si>
  <si>
    <t>Diskrepanz:</t>
  </si>
  <si>
    <t>Originial - H3llF15H</t>
  </si>
  <si>
    <t>Wann</t>
  </si>
  <si>
    <t>Startdatum Kredit:</t>
  </si>
  <si>
    <t xml:space="preserve">Zwischenrechnung </t>
  </si>
  <si>
    <t>Gebühren vor Sondertilgung</t>
  </si>
  <si>
    <t>Gebühren nach Sondertilgung</t>
  </si>
  <si>
    <t>Rechnungsjahr</t>
  </si>
  <si>
    <t>Summe Tilgung</t>
  </si>
  <si>
    <t>Delta Tilgung</t>
  </si>
  <si>
    <t>Tage Einzahlung - Rechnungsjahr</t>
  </si>
  <si>
    <t>Xippe - Erweitert</t>
  </si>
  <si>
    <t>Xippe - Einfach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</si>
</sst>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\ &quot;€&quot;"/>
    <numFmt numFmtId="165" formatCode="#,##0\ &quot;€&quot;"/>
    <numFmt numFmtId="166" formatCode="0.000%"/>
    <numFmt numFmtId="173" formatCode="d/m;@"/>
    <numFmt numFmtId="17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left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4" fontId="0" fillId="0" borderId="16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49" fontId="0" fillId="0" borderId="25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4" fontId="0" fillId="0" borderId="18" xfId="0" applyNumberFormat="1" applyBorder="1" applyAlignment="1">
      <alignment horizontal="center" vertical="center" wrapText="1"/>
    </xf>
    <xf numFmtId="4" fontId="0" fillId="0" borderId="19" xfId="0" applyNumberFormat="1" applyBorder="1" applyAlignment="1">
      <alignment horizontal="center" vertical="center" wrapText="1"/>
    </xf>
    <xf numFmtId="4" fontId="0" fillId="0" borderId="29" xfId="0" applyNumberFormat="1" applyBorder="1" applyAlignment="1">
      <alignment horizontal="center" vertical="center" wrapText="1"/>
    </xf>
    <xf numFmtId="0" fontId="0" fillId="0" borderId="19" xfId="0" applyNumberFormat="1" applyBorder="1" applyAlignment="1">
      <alignment horizontal="center" vertical="center"/>
    </xf>
    <xf numFmtId="173" fontId="0" fillId="0" borderId="19" xfId="0" applyNumberFormat="1" applyBorder="1" applyAlignment="1">
      <alignment horizontal="center" vertical="center"/>
    </xf>
    <xf numFmtId="17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14" fontId="0" fillId="0" borderId="20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78.7\Eigentum\Objekte\2020-09-16_Hangstr_6_59519_Moehnesee_Guenne\Kostenkalkulation\2020-09-16_Kostenkalkulation_Hangstr_6_59519_Moehnesee_Guen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usammenfassung"/>
      <sheetName val="Kontakte"/>
      <sheetName val="Notizen"/>
      <sheetName val="Einmalkosten"/>
      <sheetName val="Finanzcheck_worst_case"/>
      <sheetName val="Kreditrechner"/>
      <sheetName val="Tilgungsplan"/>
      <sheetName val="Prognose_Sparplan"/>
      <sheetName val="Einkuenfte"/>
      <sheetName val="Kalk_KFZ"/>
      <sheetName val="Elektrik"/>
      <sheetName val="Verdrahtungsplan_Idee"/>
      <sheetName val="Fenster_Türen"/>
      <sheetName val="Haushaltsgeraete"/>
      <sheetName val="Smarthome"/>
      <sheetName val="Dachboden"/>
      <sheetName val="Kueche"/>
      <sheetName val="Renovierung"/>
      <sheetName val="TV"/>
      <sheetName val="Kostkalk_Vorlage_Raeume"/>
    </sheetNames>
    <sheetDataSet>
      <sheetData sheetId="0"/>
      <sheetData sheetId="1"/>
      <sheetData sheetId="2"/>
      <sheetData sheetId="3">
        <row r="37">
          <cell r="G37">
            <v>123249.23348200001</v>
          </cell>
        </row>
      </sheetData>
      <sheetData sheetId="4">
        <row r="93">
          <cell r="G93">
            <v>13349.23</v>
          </cell>
          <cell r="S93">
            <v>14625.07</v>
          </cell>
        </row>
        <row r="102">
          <cell r="G102">
            <v>20000</v>
          </cell>
        </row>
        <row r="123">
          <cell r="G123">
            <v>13180</v>
          </cell>
        </row>
      </sheetData>
      <sheetData sheetId="5">
        <row r="13">
          <cell r="R13">
            <v>151223.53348200003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6"/>
  <sheetViews>
    <sheetView tabSelected="1" view="pageLayout" zoomScaleNormal="85" workbookViewId="0">
      <selection activeCell="AA19" sqref="AA19:AC19"/>
    </sheetView>
  </sheetViews>
  <sheetFormatPr baseColWidth="10" defaultColWidth="5" defaultRowHeight="18" customHeight="1" x14ac:dyDescent="0.25"/>
  <cols>
    <col min="1" max="2" width="5" style="1"/>
    <col min="3" max="3" width="5" style="1" customWidth="1"/>
    <col min="4" max="42" width="5" style="1"/>
    <col min="43" max="45" width="3.5703125" style="1" customWidth="1"/>
    <col min="46" max="48" width="5" style="1"/>
    <col min="49" max="51" width="3.5703125" style="1" customWidth="1"/>
    <col min="52" max="54" width="4.85546875" style="1" customWidth="1"/>
    <col min="55" max="57" width="3.7109375" style="1" customWidth="1"/>
    <col min="58" max="58" width="5" style="1" customWidth="1"/>
    <col min="59" max="16384" width="5" style="1"/>
  </cols>
  <sheetData>
    <row r="1" spans="1:79" ht="30" customHeight="1" thickBo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 t="s">
        <v>0</v>
      </c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 t="s">
        <v>0</v>
      </c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 t="s">
        <v>0</v>
      </c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</row>
    <row r="2" spans="1:79" ht="18" customHeight="1" x14ac:dyDescent="0.25">
      <c r="A2" s="2"/>
      <c r="B2" s="2"/>
      <c r="E2" s="2"/>
      <c r="F2" s="2"/>
      <c r="G2" s="2"/>
      <c r="H2" s="2" t="s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T2" s="2"/>
      <c r="U2" s="2"/>
      <c r="V2" s="2"/>
      <c r="W2" s="2"/>
      <c r="X2" s="2"/>
      <c r="Y2" s="2"/>
      <c r="Z2" s="2"/>
      <c r="AA2" s="2" t="s">
        <v>27</v>
      </c>
      <c r="AB2" s="2"/>
      <c r="AC2" s="2"/>
      <c r="AD2" s="2"/>
      <c r="AE2" s="2"/>
      <c r="AF2" s="2"/>
      <c r="AG2" s="2"/>
      <c r="AH2" s="2"/>
      <c r="AI2" s="2"/>
      <c r="AJ2" s="2"/>
      <c r="AK2" s="2"/>
      <c r="AM2" s="2"/>
      <c r="AN2" s="2"/>
      <c r="AO2" s="2"/>
      <c r="AP2" s="2"/>
      <c r="AQ2" s="2"/>
      <c r="AR2" s="2"/>
      <c r="AS2" s="2"/>
      <c r="AT2" s="2" t="s">
        <v>26</v>
      </c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</row>
    <row r="3" spans="1:79" ht="18" customHeight="1" x14ac:dyDescent="0.25">
      <c r="A3" s="2" t="s">
        <v>1</v>
      </c>
      <c r="B3" s="2"/>
      <c r="C3" s="2"/>
      <c r="D3" s="12">
        <v>250000</v>
      </c>
      <c r="E3" s="12"/>
      <c r="F3" s="12"/>
      <c r="G3" s="2"/>
      <c r="H3" s="2" t="s">
        <v>2</v>
      </c>
      <c r="I3" s="2"/>
      <c r="J3" s="2"/>
      <c r="K3" s="3">
        <v>30</v>
      </c>
      <c r="L3" s="3">
        <v>12</v>
      </c>
      <c r="M3" s="3"/>
      <c r="N3" s="3" t="s">
        <v>3</v>
      </c>
      <c r="O3" s="3"/>
      <c r="P3" s="3"/>
      <c r="Q3" s="13">
        <v>20000</v>
      </c>
      <c r="R3" s="13"/>
      <c r="T3" s="2" t="s">
        <v>1</v>
      </c>
      <c r="U3" s="2"/>
      <c r="V3" s="2"/>
      <c r="W3" s="12">
        <v>250000</v>
      </c>
      <c r="X3" s="12"/>
      <c r="Y3" s="12"/>
      <c r="Z3" s="2"/>
      <c r="AA3" s="2" t="s">
        <v>2</v>
      </c>
      <c r="AB3" s="2"/>
      <c r="AC3" s="2"/>
      <c r="AD3" s="3">
        <v>30</v>
      </c>
      <c r="AE3" s="3">
        <v>12</v>
      </c>
      <c r="AF3" s="3"/>
      <c r="AG3" s="3" t="s">
        <v>3</v>
      </c>
      <c r="AH3" s="3"/>
      <c r="AI3" s="3"/>
      <c r="AJ3" s="13">
        <v>13335</v>
      </c>
      <c r="AK3" s="13"/>
      <c r="AM3" s="2" t="s">
        <v>1</v>
      </c>
      <c r="AN3" s="2"/>
      <c r="AO3" s="2"/>
      <c r="AP3" s="12">
        <v>250000</v>
      </c>
      <c r="AQ3" s="12"/>
      <c r="AR3" s="12"/>
      <c r="AS3" s="2"/>
      <c r="AT3" s="2" t="s">
        <v>2</v>
      </c>
      <c r="AU3" s="2"/>
      <c r="AV3" s="2"/>
      <c r="AW3" s="3">
        <v>30</v>
      </c>
      <c r="AX3" s="3">
        <v>12</v>
      </c>
      <c r="AY3" s="3"/>
      <c r="AZ3" s="3" t="s">
        <v>3</v>
      </c>
      <c r="BA3" s="3"/>
      <c r="BB3" s="3"/>
      <c r="BC3" s="3"/>
      <c r="BD3" s="3"/>
      <c r="BE3" s="3"/>
      <c r="BF3" s="13">
        <v>13335</v>
      </c>
      <c r="BG3" s="13"/>
    </row>
    <row r="4" spans="1:79" ht="18" customHeight="1" x14ac:dyDescent="0.25">
      <c r="A4" s="2" t="s">
        <v>4</v>
      </c>
      <c r="B4" s="2"/>
      <c r="C4" s="2"/>
      <c r="D4" s="14">
        <v>1.2999999999999999E-2</v>
      </c>
      <c r="E4" s="14"/>
      <c r="F4" s="14"/>
      <c r="G4" s="4"/>
      <c r="H4" s="2" t="s">
        <v>5</v>
      </c>
      <c r="I4" s="2"/>
      <c r="J4" s="2"/>
      <c r="K4" s="3"/>
      <c r="L4" s="3"/>
      <c r="M4" s="3"/>
      <c r="N4" s="3"/>
      <c r="O4" s="3"/>
      <c r="P4" s="3"/>
      <c r="Q4" s="3"/>
      <c r="T4" s="2" t="s">
        <v>4</v>
      </c>
      <c r="U4" s="2"/>
      <c r="V4" s="2"/>
      <c r="W4" s="14">
        <v>1.2999999999999999E-2</v>
      </c>
      <c r="X4" s="14"/>
      <c r="Y4" s="14"/>
      <c r="Z4" s="4"/>
      <c r="AA4" s="2" t="s">
        <v>5</v>
      </c>
      <c r="AB4" s="2"/>
      <c r="AC4" s="2"/>
      <c r="AD4" s="3"/>
      <c r="AE4" s="3"/>
      <c r="AF4" s="3"/>
      <c r="AG4" s="3"/>
      <c r="AH4" s="3"/>
      <c r="AI4" s="3"/>
      <c r="AJ4" s="3"/>
      <c r="AM4" s="2" t="s">
        <v>4</v>
      </c>
      <c r="AN4" s="2"/>
      <c r="AO4" s="2"/>
      <c r="AP4" s="14">
        <v>1.2999999999999999E-2</v>
      </c>
      <c r="AQ4" s="14"/>
      <c r="AR4" s="14"/>
      <c r="AS4" s="4"/>
      <c r="AT4" s="2" t="s">
        <v>5</v>
      </c>
      <c r="AU4" s="2"/>
      <c r="AV4" s="2"/>
      <c r="AW4" s="3"/>
      <c r="AX4" s="3"/>
      <c r="AY4" s="3"/>
      <c r="AZ4" s="3" t="s">
        <v>18</v>
      </c>
      <c r="BA4" s="3"/>
      <c r="BB4" s="3"/>
      <c r="BC4" s="3"/>
      <c r="BD4" s="3"/>
      <c r="BF4" s="69">
        <v>43841</v>
      </c>
      <c r="BG4" s="69"/>
      <c r="BH4" s="68"/>
    </row>
    <row r="5" spans="1:79" ht="18" customHeight="1" x14ac:dyDescent="0.25">
      <c r="A5" s="2"/>
      <c r="B5" s="2"/>
      <c r="C5" s="2"/>
      <c r="D5" s="4"/>
      <c r="E5" s="4"/>
      <c r="F5" s="4"/>
      <c r="G5" s="4"/>
      <c r="H5" s="2"/>
      <c r="I5" s="2"/>
      <c r="J5" s="2"/>
      <c r="K5" s="2"/>
      <c r="L5" s="2"/>
      <c r="M5" s="3"/>
      <c r="N5" s="3"/>
      <c r="O5" s="3"/>
      <c r="P5" s="3"/>
      <c r="Q5" s="3"/>
      <c r="R5" s="3"/>
      <c r="T5" s="2"/>
      <c r="U5" s="2"/>
      <c r="V5" s="2"/>
      <c r="W5" s="4"/>
      <c r="X5" s="4"/>
      <c r="Y5" s="4"/>
      <c r="Z5" s="4"/>
      <c r="AA5" s="2"/>
      <c r="AB5" s="2"/>
      <c r="AC5" s="2"/>
      <c r="AD5" s="2"/>
      <c r="AE5" s="2"/>
      <c r="AF5" s="3"/>
      <c r="AG5" s="3"/>
      <c r="AH5" s="3"/>
      <c r="AI5" s="3"/>
      <c r="AJ5" s="3"/>
      <c r="AK5" s="3"/>
      <c r="AM5" s="2"/>
      <c r="AN5" s="2"/>
      <c r="AO5" s="2"/>
      <c r="AP5" s="4"/>
      <c r="AQ5" s="4"/>
      <c r="AR5" s="4"/>
      <c r="AS5" s="4"/>
      <c r="AT5" s="2"/>
      <c r="AU5" s="2"/>
      <c r="AV5" s="2"/>
      <c r="AW5" s="2"/>
      <c r="AX5" s="2"/>
      <c r="AY5" s="3"/>
      <c r="AZ5" s="63"/>
      <c r="BA5" s="63"/>
      <c r="BB5" s="63"/>
      <c r="BC5" s="63"/>
      <c r="BD5" s="63"/>
      <c r="BE5" s="3"/>
      <c r="BF5" s="3"/>
      <c r="BG5" s="3"/>
      <c r="BI5" s="1" t="s">
        <v>19</v>
      </c>
    </row>
    <row r="6" spans="1:79" ht="18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3"/>
      <c r="N6" s="3"/>
      <c r="O6" s="3"/>
      <c r="P6" s="3"/>
      <c r="Q6" s="3"/>
      <c r="R6" s="3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3"/>
      <c r="AG6" s="3"/>
      <c r="AH6" s="3"/>
      <c r="AI6" s="3"/>
      <c r="AJ6" s="3"/>
      <c r="AK6" s="3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3"/>
      <c r="AZ6" s="3"/>
      <c r="BA6" s="3"/>
      <c r="BB6" s="3"/>
      <c r="BC6" s="3"/>
      <c r="BD6" s="3"/>
      <c r="BE6" s="3"/>
      <c r="BF6" s="3"/>
      <c r="BG6" s="3"/>
    </row>
    <row r="7" spans="1:79" ht="36" customHeight="1" thickBot="1" x14ac:dyDescent="0.3">
      <c r="A7" s="5" t="s">
        <v>6</v>
      </c>
      <c r="B7" s="15" t="s">
        <v>7</v>
      </c>
      <c r="C7" s="15"/>
      <c r="D7" s="15"/>
      <c r="E7" s="15" t="s">
        <v>8</v>
      </c>
      <c r="F7" s="15"/>
      <c r="G7" s="16"/>
      <c r="H7" s="15" t="s">
        <v>9</v>
      </c>
      <c r="I7" s="16"/>
      <c r="J7" s="16"/>
      <c r="K7" s="15" t="s">
        <v>10</v>
      </c>
      <c r="L7" s="15"/>
      <c r="M7" s="15"/>
      <c r="N7" s="15" t="s">
        <v>3</v>
      </c>
      <c r="O7" s="15"/>
      <c r="P7" s="15"/>
      <c r="Q7" s="15" t="s">
        <v>11</v>
      </c>
      <c r="R7" s="15"/>
      <c r="S7" s="17"/>
      <c r="T7" s="5" t="s">
        <v>6</v>
      </c>
      <c r="U7" s="15" t="s">
        <v>7</v>
      </c>
      <c r="V7" s="15"/>
      <c r="W7" s="15"/>
      <c r="X7" s="15" t="s">
        <v>8</v>
      </c>
      <c r="Y7" s="15"/>
      <c r="Z7" s="16"/>
      <c r="AA7" s="15" t="s">
        <v>9</v>
      </c>
      <c r="AB7" s="16"/>
      <c r="AC7" s="16"/>
      <c r="AD7" s="15" t="s">
        <v>10</v>
      </c>
      <c r="AE7" s="15"/>
      <c r="AF7" s="15"/>
      <c r="AG7" s="15" t="s">
        <v>3</v>
      </c>
      <c r="AH7" s="15"/>
      <c r="AI7" s="15"/>
      <c r="AJ7" s="15" t="s">
        <v>11</v>
      </c>
      <c r="AK7" s="15"/>
      <c r="AL7" s="17"/>
      <c r="AM7" s="5" t="s">
        <v>6</v>
      </c>
      <c r="AN7" s="17" t="s">
        <v>7</v>
      </c>
      <c r="AO7" s="47"/>
      <c r="AP7" s="48"/>
      <c r="AQ7" s="17" t="s">
        <v>8</v>
      </c>
      <c r="AR7" s="47"/>
      <c r="AS7" s="48"/>
      <c r="AT7" s="17" t="s">
        <v>9</v>
      </c>
      <c r="AU7" s="47"/>
      <c r="AV7" s="48"/>
      <c r="AW7" s="17" t="s">
        <v>10</v>
      </c>
      <c r="AX7" s="47"/>
      <c r="AY7" s="48"/>
      <c r="AZ7" s="17" t="s">
        <v>3</v>
      </c>
      <c r="BA7" s="47"/>
      <c r="BB7" s="48"/>
      <c r="BC7" s="17" t="s">
        <v>17</v>
      </c>
      <c r="BD7" s="47"/>
      <c r="BE7" s="48"/>
      <c r="BF7" s="17" t="s">
        <v>11</v>
      </c>
      <c r="BG7" s="47"/>
      <c r="BH7" s="47"/>
      <c r="BI7" s="64" t="s">
        <v>20</v>
      </c>
      <c r="BJ7" s="64"/>
      <c r="BK7" s="64"/>
      <c r="BL7" s="64" t="s">
        <v>21</v>
      </c>
      <c r="BM7" s="64"/>
      <c r="BN7" s="64"/>
      <c r="BO7" s="39" t="s">
        <v>23</v>
      </c>
      <c r="BP7" s="39"/>
      <c r="BQ7" s="39"/>
      <c r="BR7" s="39" t="s">
        <v>24</v>
      </c>
      <c r="BS7" s="39"/>
      <c r="BT7" s="39"/>
      <c r="BU7" s="64" t="s">
        <v>22</v>
      </c>
      <c r="BV7" s="64"/>
      <c r="BW7" s="64"/>
      <c r="BX7" s="64" t="s">
        <v>25</v>
      </c>
      <c r="BY7" s="64"/>
      <c r="BZ7" s="64"/>
      <c r="CA7" s="29"/>
    </row>
    <row r="8" spans="1:79" ht="18" customHeight="1" thickBot="1" x14ac:dyDescent="0.3">
      <c r="A8" s="6">
        <v>1</v>
      </c>
      <c r="B8" s="20">
        <f>D3</f>
        <v>250000</v>
      </c>
      <c r="C8" s="20"/>
      <c r="D8" s="20"/>
      <c r="E8" s="20">
        <f t="shared" ref="E8:E37" si="0">PMT($D$4,$K$3,$B$8)*(-1)</f>
        <v>10117.066044951851</v>
      </c>
      <c r="F8" s="20"/>
      <c r="G8" s="20"/>
      <c r="H8" s="20">
        <f>CUMIPMT($D$4/$L$3,$K$3*$L$3,B8,($A$8-1)*$L$3+1,A8+$L$3,1)</f>
        <v>-3198.3327864953935</v>
      </c>
      <c r="I8" s="20"/>
      <c r="J8" s="20"/>
      <c r="K8" s="20">
        <f t="shared" ref="K8:K37" si="1">CUMPRINC($D$4/$L$3,$K$3*$L$3,$D$3,(A8-1)*$L$3+1,A8*$L$3,0)*(-1)</f>
        <v>6858.9197305879425</v>
      </c>
      <c r="L8" s="20"/>
      <c r="M8" s="20"/>
      <c r="N8" s="20">
        <f>$Q$3</f>
        <v>20000</v>
      </c>
      <c r="O8" s="20"/>
      <c r="P8" s="20"/>
      <c r="Q8" s="20">
        <f>B8-K8</f>
        <v>243141.08026941205</v>
      </c>
      <c r="R8" s="20"/>
      <c r="S8" s="21"/>
      <c r="T8" s="6">
        <v>1</v>
      </c>
      <c r="U8" s="20">
        <f>W3</f>
        <v>250000</v>
      </c>
      <c r="V8" s="20"/>
      <c r="W8" s="20"/>
      <c r="X8" s="21">
        <f>PMT(W$4,AD$3,U$8)*(-1)</f>
        <v>10117.066044951851</v>
      </c>
      <c r="Y8" s="25"/>
      <c r="Z8" s="26"/>
      <c r="AA8" s="20">
        <f>-(U8*W$4)</f>
        <v>-3250</v>
      </c>
      <c r="AB8" s="20"/>
      <c r="AC8" s="20"/>
      <c r="AD8" s="20">
        <f>X8+AA8</f>
        <v>6867.0660449518509</v>
      </c>
      <c r="AE8" s="20"/>
      <c r="AF8" s="20"/>
      <c r="AG8" s="20">
        <f>AJ$3</f>
        <v>13335</v>
      </c>
      <c r="AH8" s="20"/>
      <c r="AI8" s="20"/>
      <c r="AJ8" s="18">
        <f>MAX(0,U8-AD8-AG8)</f>
        <v>229797.93395504815</v>
      </c>
      <c r="AK8" s="18"/>
      <c r="AL8" s="19"/>
      <c r="AM8" s="6">
        <v>1</v>
      </c>
      <c r="AN8" s="21">
        <f>AP3</f>
        <v>250000</v>
      </c>
      <c r="AO8" s="25"/>
      <c r="AP8" s="26"/>
      <c r="AQ8" s="21">
        <f>PMT($AP$4,$AW$3,$AN$8)*(-1)</f>
        <v>10117.066044951851</v>
      </c>
      <c r="AR8" s="25"/>
      <c r="AS8" s="26"/>
      <c r="AT8" s="44">
        <f>-(AN8*AP$4)</f>
        <v>-3250</v>
      </c>
      <c r="AU8" s="45"/>
      <c r="AV8" s="46"/>
      <c r="AW8" s="44">
        <f>AQ8+AT8</f>
        <v>6867.0660449518509</v>
      </c>
      <c r="AX8" s="45"/>
      <c r="AY8" s="46"/>
      <c r="AZ8" s="44">
        <v>13335</v>
      </c>
      <c r="BA8" s="45"/>
      <c r="BB8" s="46"/>
      <c r="BC8" s="65">
        <v>43962</v>
      </c>
      <c r="BD8" s="66"/>
      <c r="BE8" s="67"/>
      <c r="BF8" s="21">
        <f>MAX(0,IF(AZ8=0,AN8-AW8-AZ8,AN8-AZ8-(AQ8+BO8)))</f>
        <v>229691.41034986894</v>
      </c>
      <c r="BG8" s="25"/>
      <c r="BH8" s="25"/>
      <c r="BI8" s="39">
        <f>IF(AZ8&gt;0,-AN8*AP$4/365*(BC8-BU8),0)</f>
        <v>-1077.3972602739725</v>
      </c>
      <c r="BJ8" s="39"/>
      <c r="BK8" s="39"/>
      <c r="BL8" s="39">
        <f>IF(BI8=0,0,-(AN8-AZ8-BI8)*AP$4/365*(365-(BC8-BU8)))</f>
        <v>-2066.0791345468192</v>
      </c>
      <c r="BM8" s="39"/>
      <c r="BN8" s="39"/>
      <c r="BO8" s="39">
        <f>SUM(BI8:BN8)</f>
        <v>-3143.4763948207919</v>
      </c>
      <c r="BP8" s="39"/>
      <c r="BQ8" s="39"/>
      <c r="BR8" s="12">
        <f t="shared" ref="BR8:BR14" si="2">IF(AZ8=0,0,AT8-BO8)</f>
        <v>-106.52360517920806</v>
      </c>
      <c r="BS8" s="39"/>
      <c r="BT8" s="39"/>
      <c r="BU8" s="62">
        <f>DATE(YEAR(BF$4)+(AM8-1),MONTH(BF$4),DAY(BF$4))</f>
        <v>43841</v>
      </c>
      <c r="BV8" s="62"/>
      <c r="BW8" s="62"/>
      <c r="BX8" s="39">
        <f>IF(AZ8=0,0,BC8-BU8)</f>
        <v>121</v>
      </c>
      <c r="BY8" s="39"/>
      <c r="BZ8" s="39"/>
      <c r="CA8" s="31"/>
    </row>
    <row r="9" spans="1:79" ht="18" customHeight="1" thickBot="1" x14ac:dyDescent="0.3">
      <c r="A9" s="7">
        <v>2</v>
      </c>
      <c r="B9" s="18">
        <f>Q8</f>
        <v>243141.08026941205</v>
      </c>
      <c r="C9" s="18"/>
      <c r="D9" s="18"/>
      <c r="E9" s="18">
        <f t="shared" si="0"/>
        <v>10117.066044951851</v>
      </c>
      <c r="F9" s="18"/>
      <c r="G9" s="18"/>
      <c r="H9" s="18">
        <f>CUMIPMT($D$4/$L$3,$K$3*$L$3,$D$3,(A9-1)*$L$3+1,A9*$L$3,0)</f>
        <v>-3119.528983203084</v>
      </c>
      <c r="I9" s="18"/>
      <c r="J9" s="18"/>
      <c r="K9" s="18">
        <f t="shared" si="1"/>
        <v>6948.6188907737587</v>
      </c>
      <c r="L9" s="18"/>
      <c r="M9" s="18"/>
      <c r="N9" s="18">
        <f>$Q$3</f>
        <v>20000</v>
      </c>
      <c r="O9" s="18"/>
      <c r="P9" s="18"/>
      <c r="Q9" s="18">
        <f>MAX(0,B9-K9)</f>
        <v>236192.46137863828</v>
      </c>
      <c r="R9" s="18"/>
      <c r="S9" s="19"/>
      <c r="T9" s="7">
        <v>2</v>
      </c>
      <c r="U9" s="18">
        <f>AJ8</f>
        <v>229797.93395504815</v>
      </c>
      <c r="V9" s="18"/>
      <c r="W9" s="18"/>
      <c r="X9" s="19">
        <f>IF(U9=0,0,IF(AG9+X8&gt;U9,U9-AG9-AA9,PMT($W$4,$AD$3,$U$8)*(-1)))</f>
        <v>10117.066044951851</v>
      </c>
      <c r="Y9" s="23"/>
      <c r="Z9" s="24"/>
      <c r="AA9" s="20">
        <f t="shared" ref="AA9:AA16" si="3">-(U9*W$4)</f>
        <v>-2987.3731414156259</v>
      </c>
      <c r="AB9" s="20"/>
      <c r="AC9" s="20"/>
      <c r="AD9" s="20">
        <f t="shared" ref="AD9:AD16" si="4">X9+AA9</f>
        <v>7129.6929035362245</v>
      </c>
      <c r="AE9" s="20"/>
      <c r="AF9" s="20"/>
      <c r="AG9" s="44">
        <f>IF(U9&lt;AJ$3,IF(U9=0,0,U9-X8-AA9),AJ$3)</f>
        <v>13335</v>
      </c>
      <c r="AH9" s="45"/>
      <c r="AI9" s="46"/>
      <c r="AJ9" s="18">
        <f>MAX(0,U9-AD9-AG9)</f>
        <v>209333.24105151193</v>
      </c>
      <c r="AK9" s="18"/>
      <c r="AL9" s="19"/>
      <c r="AM9" s="7">
        <v>2</v>
      </c>
      <c r="AN9" s="19">
        <f>BF8</f>
        <v>229691.41034986894</v>
      </c>
      <c r="AO9" s="23"/>
      <c r="AP9" s="24"/>
      <c r="AQ9" s="19">
        <f t="shared" ref="AQ9:AQ12" si="5">IF(AN9=0,0,IF(AZ9+AQ8&gt;AN9,AN9-AZ9-AT9,PMT($D$4,$K$3,$B$8)*(-1)))</f>
        <v>10117.066044951851</v>
      </c>
      <c r="AR9" s="23"/>
      <c r="AS9" s="24"/>
      <c r="AT9" s="44">
        <f t="shared" ref="AT9:AT37" si="6">-(AN9*AP$4)</f>
        <v>-2985.9883345482958</v>
      </c>
      <c r="AU9" s="45"/>
      <c r="AV9" s="46"/>
      <c r="AW9" s="44">
        <f t="shared" ref="AW9:AW37" si="7">AQ9+AT9</f>
        <v>7131.0777104035551</v>
      </c>
      <c r="AX9" s="45"/>
      <c r="AY9" s="46"/>
      <c r="AZ9" s="44">
        <v>13336</v>
      </c>
      <c r="BA9" s="45"/>
      <c r="BB9" s="46"/>
      <c r="BC9" s="65">
        <v>44327</v>
      </c>
      <c r="BD9" s="66"/>
      <c r="BE9" s="67"/>
      <c r="BF9" s="21">
        <f t="shared" ref="BF9:BF30" si="8">MAX(0,IF(AZ9=0,AN9-AW9-AZ9,AN9-AZ9-(AQ9+BO9)))</f>
        <v>209116.52863377173</v>
      </c>
      <c r="BG9" s="25"/>
      <c r="BH9" s="25"/>
      <c r="BI9" s="39">
        <f t="shared" ref="BI9:BI28" si="9">IF(AZ9&gt;0,-AN9*AP$4/365*(BC9-BU9),0)</f>
        <v>-981.69479491998766</v>
      </c>
      <c r="BJ9" s="39"/>
      <c r="BK9" s="39"/>
      <c r="BL9" s="39">
        <f t="shared" ref="BL9:BL11" si="10">IF(BI9=0,0,-(AN9-AZ9-BI9)*AP$4/365*(365-(BC9-BU9)))</f>
        <v>-1896.4895339346647</v>
      </c>
      <c r="BM9" s="39"/>
      <c r="BN9" s="39"/>
      <c r="BO9" s="39">
        <f t="shared" ref="BO9:BO12" si="11">SUM(BI9:BN9)</f>
        <v>-2878.1843288546524</v>
      </c>
      <c r="BP9" s="39"/>
      <c r="BQ9" s="39"/>
      <c r="BR9" s="12">
        <f t="shared" si="2"/>
        <v>-107.80400569364338</v>
      </c>
      <c r="BS9" s="39"/>
      <c r="BT9" s="39"/>
      <c r="BU9" s="62">
        <f t="shared" ref="BU9:BU22" si="12">DATE(YEAR(BF$4)+(AM9-1),MONTH(BF$4),DAY(BF$4))</f>
        <v>44207</v>
      </c>
      <c r="BV9" s="62"/>
      <c r="BW9" s="62"/>
      <c r="BX9" s="39">
        <f t="shared" ref="BX9:BX22" si="13">IF(AZ9=0,0,BC9-BU9)</f>
        <v>120</v>
      </c>
      <c r="BY9" s="39"/>
      <c r="BZ9" s="39"/>
      <c r="CA9" s="31"/>
    </row>
    <row r="10" spans="1:79" ht="18" customHeight="1" thickBot="1" x14ac:dyDescent="0.3">
      <c r="A10" s="7">
        <v>3</v>
      </c>
      <c r="B10" s="18">
        <f>Q9</f>
        <v>236192.46137863828</v>
      </c>
      <c r="C10" s="18"/>
      <c r="D10" s="18"/>
      <c r="E10" s="18">
        <f>PMT($D$4,$K$3,$B$8)*(-1)</f>
        <v>10117.066044951851</v>
      </c>
      <c r="F10" s="18"/>
      <c r="G10" s="18"/>
      <c r="H10" s="18">
        <f t="shared" ref="H10:H37" si="14">CUMIPMT($D$4/$L$3,$K$3*$L$3,$D$3,(A10-1)*$L$3+1,A10*$L$3,0)</f>
        <v>-3028.6567608363302</v>
      </c>
      <c r="I10" s="18"/>
      <c r="J10" s="18"/>
      <c r="K10" s="18">
        <f t="shared" si="1"/>
        <v>7039.4911131405124</v>
      </c>
      <c r="L10" s="18"/>
      <c r="M10" s="18"/>
      <c r="N10" s="18">
        <f t="shared" ref="N10:N37" si="15">$Q$3</f>
        <v>20000</v>
      </c>
      <c r="O10" s="18"/>
      <c r="P10" s="18"/>
      <c r="Q10" s="18">
        <f t="shared" ref="Q10:Q37" si="16">MAX(0,B10-K10)</f>
        <v>229152.97026549777</v>
      </c>
      <c r="R10" s="18"/>
      <c r="S10" s="19"/>
      <c r="T10" s="7">
        <v>3</v>
      </c>
      <c r="U10" s="18">
        <f>AJ9</f>
        <v>209333.24105151193</v>
      </c>
      <c r="V10" s="18"/>
      <c r="W10" s="18"/>
      <c r="X10" s="19">
        <f t="shared" ref="X10:X37" si="17">IF(U10=0,0,IF(AG10+X9&gt;U10,U10-AG10-AA10,PMT($W$4,$AD$3,$U$8)*(-1)))</f>
        <v>10117.066044951851</v>
      </c>
      <c r="Y10" s="23"/>
      <c r="Z10" s="24"/>
      <c r="AA10" s="20">
        <f t="shared" si="3"/>
        <v>-2721.3321336696549</v>
      </c>
      <c r="AB10" s="20"/>
      <c r="AC10" s="20"/>
      <c r="AD10" s="20">
        <f t="shared" si="4"/>
        <v>7395.7339112821955</v>
      </c>
      <c r="AE10" s="20"/>
      <c r="AF10" s="20"/>
      <c r="AG10" s="44">
        <f t="shared" ref="AG10:AG37" si="18">IF(U10&lt;AJ$3,IF(U10=0,0,U10-X9-AA10),AJ$3)</f>
        <v>13335</v>
      </c>
      <c r="AH10" s="45"/>
      <c r="AI10" s="46"/>
      <c r="AJ10" s="18">
        <f t="shared" ref="AJ10:AJ37" si="19">MAX(0,U10-AD10-AG10)</f>
        <v>188602.50714022972</v>
      </c>
      <c r="AK10" s="18"/>
      <c r="AL10" s="19"/>
      <c r="AM10" s="7">
        <v>3</v>
      </c>
      <c r="AN10" s="19">
        <f>BF9</f>
        <v>209116.52863377173</v>
      </c>
      <c r="AO10" s="23"/>
      <c r="AP10" s="24"/>
      <c r="AQ10" s="19">
        <f t="shared" si="5"/>
        <v>10117.066044951851</v>
      </c>
      <c r="AR10" s="23"/>
      <c r="AS10" s="24"/>
      <c r="AT10" s="44">
        <f t="shared" si="6"/>
        <v>-2718.5148722390322</v>
      </c>
      <c r="AU10" s="45"/>
      <c r="AV10" s="46"/>
      <c r="AW10" s="44">
        <f t="shared" si="7"/>
        <v>7398.5511727128187</v>
      </c>
      <c r="AX10" s="45"/>
      <c r="AY10" s="46"/>
      <c r="AZ10" s="44">
        <v>13337</v>
      </c>
      <c r="BA10" s="45"/>
      <c r="BB10" s="46"/>
      <c r="BC10" s="65">
        <v>44692</v>
      </c>
      <c r="BD10" s="66"/>
      <c r="BE10" s="67"/>
      <c r="BF10" s="21">
        <f t="shared" si="8"/>
        <v>188272.39739319755</v>
      </c>
      <c r="BG10" s="25"/>
      <c r="BH10" s="25"/>
      <c r="BI10" s="39">
        <f t="shared" si="9"/>
        <v>-893.75831416077767</v>
      </c>
      <c r="BJ10" s="39"/>
      <c r="BK10" s="39"/>
      <c r="BL10" s="39">
        <f t="shared" si="10"/>
        <v>-1716.1764902168904</v>
      </c>
      <c r="BM10" s="39"/>
      <c r="BN10" s="39"/>
      <c r="BO10" s="39">
        <f t="shared" si="11"/>
        <v>-2609.9348043776681</v>
      </c>
      <c r="BP10" s="39"/>
      <c r="BQ10" s="39"/>
      <c r="BR10" s="12">
        <f t="shared" si="2"/>
        <v>-108.58006786136411</v>
      </c>
      <c r="BS10" s="39"/>
      <c r="BT10" s="39"/>
      <c r="BU10" s="62">
        <f t="shared" si="12"/>
        <v>44572</v>
      </c>
      <c r="BV10" s="62"/>
      <c r="BW10" s="62"/>
      <c r="BX10" s="39">
        <f t="shared" si="13"/>
        <v>120</v>
      </c>
      <c r="BY10" s="39"/>
      <c r="BZ10" s="39"/>
      <c r="CA10" s="31"/>
    </row>
    <row r="11" spans="1:79" ht="18" customHeight="1" thickBot="1" x14ac:dyDescent="0.3">
      <c r="A11" s="7">
        <v>4</v>
      </c>
      <c r="B11" s="18">
        <f t="shared" ref="B11:B37" si="20">Q10</f>
        <v>229152.97026549777</v>
      </c>
      <c r="C11" s="18"/>
      <c r="D11" s="18"/>
      <c r="E11" s="18">
        <f t="shared" si="0"/>
        <v>10117.066044951851</v>
      </c>
      <c r="F11" s="18"/>
      <c r="G11" s="18"/>
      <c r="H11" s="18">
        <f t="shared" si="14"/>
        <v>-2936.5961352879249</v>
      </c>
      <c r="I11" s="18"/>
      <c r="J11" s="18"/>
      <c r="K11" s="18">
        <f t="shared" si="1"/>
        <v>7131.5517386889178</v>
      </c>
      <c r="L11" s="18"/>
      <c r="M11" s="18"/>
      <c r="N11" s="18">
        <f t="shared" si="15"/>
        <v>20000</v>
      </c>
      <c r="O11" s="18"/>
      <c r="P11" s="18"/>
      <c r="Q11" s="18">
        <f t="shared" si="16"/>
        <v>222021.41852680885</v>
      </c>
      <c r="R11" s="18"/>
      <c r="S11" s="19"/>
      <c r="T11" s="7">
        <v>4</v>
      </c>
      <c r="U11" s="18">
        <f t="shared" ref="U11:U37" si="21">AJ10</f>
        <v>188602.50714022972</v>
      </c>
      <c r="V11" s="18"/>
      <c r="W11" s="18"/>
      <c r="X11" s="19">
        <f t="shared" si="17"/>
        <v>10117.066044951851</v>
      </c>
      <c r="Y11" s="23"/>
      <c r="Z11" s="24"/>
      <c r="AA11" s="20">
        <f t="shared" si="3"/>
        <v>-2451.832592822986</v>
      </c>
      <c r="AB11" s="20"/>
      <c r="AC11" s="20"/>
      <c r="AD11" s="20">
        <f t="shared" si="4"/>
        <v>7665.2334521288649</v>
      </c>
      <c r="AE11" s="20"/>
      <c r="AF11" s="20"/>
      <c r="AG11" s="44">
        <f t="shared" si="18"/>
        <v>13335</v>
      </c>
      <c r="AH11" s="45"/>
      <c r="AI11" s="46"/>
      <c r="AJ11" s="18">
        <f t="shared" si="19"/>
        <v>167602.27368810086</v>
      </c>
      <c r="AK11" s="18"/>
      <c r="AL11" s="19"/>
      <c r="AM11" s="7">
        <v>4</v>
      </c>
      <c r="AN11" s="19">
        <f t="shared" ref="AN11:AN37" si="22">BF10</f>
        <v>188272.39739319755</v>
      </c>
      <c r="AO11" s="23"/>
      <c r="AP11" s="24"/>
      <c r="AQ11" s="19">
        <f t="shared" si="5"/>
        <v>10117.066044951851</v>
      </c>
      <c r="AR11" s="23"/>
      <c r="AS11" s="24"/>
      <c r="AT11" s="44">
        <f t="shared" si="6"/>
        <v>-2447.5411661115681</v>
      </c>
      <c r="AU11" s="45"/>
      <c r="AV11" s="46"/>
      <c r="AW11" s="44">
        <f t="shared" si="7"/>
        <v>7669.5248788402823</v>
      </c>
      <c r="AX11" s="45"/>
      <c r="AY11" s="46"/>
      <c r="AZ11" s="44">
        <v>13338</v>
      </c>
      <c r="BA11" s="45"/>
      <c r="BB11" s="46"/>
      <c r="BC11" s="65">
        <v>45057</v>
      </c>
      <c r="BD11" s="66"/>
      <c r="BE11" s="67"/>
      <c r="BF11" s="21">
        <f t="shared" si="8"/>
        <v>167155.50634272047</v>
      </c>
      <c r="BG11" s="25"/>
      <c r="BH11" s="25"/>
      <c r="BI11" s="39">
        <f t="shared" si="9"/>
        <v>-804.67106831065257</v>
      </c>
      <c r="BJ11" s="39"/>
      <c r="BK11" s="39"/>
      <c r="BL11" s="39">
        <f t="shared" si="10"/>
        <v>-1533.5039261641193</v>
      </c>
      <c r="BM11" s="39"/>
      <c r="BN11" s="39"/>
      <c r="BO11" s="39">
        <f t="shared" si="11"/>
        <v>-2338.1749944747717</v>
      </c>
      <c r="BP11" s="39"/>
      <c r="BQ11" s="39"/>
      <c r="BR11" s="12">
        <f t="shared" si="2"/>
        <v>-109.36617163679648</v>
      </c>
      <c r="BS11" s="39"/>
      <c r="BT11" s="39"/>
      <c r="BU11" s="62">
        <f t="shared" si="12"/>
        <v>44937</v>
      </c>
      <c r="BV11" s="62"/>
      <c r="BW11" s="62"/>
      <c r="BX11" s="39">
        <f t="shared" si="13"/>
        <v>120</v>
      </c>
      <c r="BY11" s="39"/>
      <c r="BZ11" s="39"/>
      <c r="CA11" s="31"/>
    </row>
    <row r="12" spans="1:79" ht="18" customHeight="1" thickBot="1" x14ac:dyDescent="0.3">
      <c r="A12" s="7">
        <v>5</v>
      </c>
      <c r="B12" s="18">
        <f t="shared" si="20"/>
        <v>222021.41852680885</v>
      </c>
      <c r="C12" s="18"/>
      <c r="D12" s="18"/>
      <c r="E12" s="18">
        <f t="shared" si="0"/>
        <v>10117.066044951851</v>
      </c>
      <c r="F12" s="18"/>
      <c r="G12" s="18"/>
      <c r="H12" s="18">
        <f t="shared" si="14"/>
        <v>-2843.3315649315582</v>
      </c>
      <c r="I12" s="18"/>
      <c r="J12" s="18"/>
      <c r="K12" s="18">
        <f t="shared" si="1"/>
        <v>7224.8163090452845</v>
      </c>
      <c r="L12" s="18"/>
      <c r="M12" s="18"/>
      <c r="N12" s="18">
        <f t="shared" si="15"/>
        <v>20000</v>
      </c>
      <c r="O12" s="18"/>
      <c r="P12" s="18"/>
      <c r="Q12" s="18">
        <f t="shared" si="16"/>
        <v>214796.60221776358</v>
      </c>
      <c r="R12" s="18"/>
      <c r="S12" s="19"/>
      <c r="T12" s="7">
        <v>5</v>
      </c>
      <c r="U12" s="18">
        <f t="shared" si="21"/>
        <v>167602.27368810086</v>
      </c>
      <c r="V12" s="18"/>
      <c r="W12" s="18"/>
      <c r="X12" s="19">
        <f t="shared" si="17"/>
        <v>10117.066044951851</v>
      </c>
      <c r="Y12" s="23"/>
      <c r="Z12" s="24"/>
      <c r="AA12" s="20">
        <f t="shared" si="3"/>
        <v>-2178.8295579453111</v>
      </c>
      <c r="AB12" s="20"/>
      <c r="AC12" s="20"/>
      <c r="AD12" s="20">
        <f t="shared" si="4"/>
        <v>7938.2364870065394</v>
      </c>
      <c r="AE12" s="20"/>
      <c r="AF12" s="20"/>
      <c r="AG12" s="44">
        <f t="shared" si="18"/>
        <v>13335</v>
      </c>
      <c r="AH12" s="45"/>
      <c r="AI12" s="46"/>
      <c r="AJ12" s="18">
        <f t="shared" si="19"/>
        <v>146329.03720109432</v>
      </c>
      <c r="AK12" s="18"/>
      <c r="AL12" s="19"/>
      <c r="AM12" s="7">
        <v>5</v>
      </c>
      <c r="AN12" s="19">
        <f t="shared" si="22"/>
        <v>167155.50634272047</v>
      </c>
      <c r="AO12" s="23"/>
      <c r="AP12" s="24"/>
      <c r="AQ12" s="19">
        <f t="shared" si="5"/>
        <v>10117.066044951851</v>
      </c>
      <c r="AR12" s="23"/>
      <c r="AS12" s="24"/>
      <c r="AT12" s="44">
        <f t="shared" si="6"/>
        <v>-2173.0215824553661</v>
      </c>
      <c r="AU12" s="45"/>
      <c r="AV12" s="46"/>
      <c r="AW12" s="44">
        <f t="shared" si="7"/>
        <v>7944.0444624964848</v>
      </c>
      <c r="AX12" s="45"/>
      <c r="AY12" s="46"/>
      <c r="AZ12" s="44">
        <v>13339</v>
      </c>
      <c r="BA12" s="45"/>
      <c r="BB12" s="46"/>
      <c r="BC12" s="65">
        <v>45548</v>
      </c>
      <c r="BD12" s="66"/>
      <c r="BE12" s="67"/>
      <c r="BF12" s="21">
        <f t="shared" si="8"/>
        <v>145822.13376158607</v>
      </c>
      <c r="BG12" s="25"/>
      <c r="BH12" s="25"/>
      <c r="BI12" s="39">
        <f t="shared" si="9"/>
        <v>-1464.5570117370412</v>
      </c>
      <c r="BJ12" s="39"/>
      <c r="BK12" s="39"/>
      <c r="BL12" s="39">
        <f t="shared" ref="BL12:BL22" si="23">IF(BI12=0,0,-(AN12-AZ12-BI12)*AP$4/365*(365-(BC12-BU12)))</f>
        <v>-658.13645208039941</v>
      </c>
      <c r="BM12" s="39"/>
      <c r="BN12" s="39"/>
      <c r="BO12" s="39">
        <f t="shared" si="11"/>
        <v>-2122.6934638174407</v>
      </c>
      <c r="BP12" s="39"/>
      <c r="BQ12" s="39"/>
      <c r="BR12" s="12">
        <f t="shared" si="2"/>
        <v>-50.3281186379254</v>
      </c>
      <c r="BS12" s="39"/>
      <c r="BT12" s="39"/>
      <c r="BU12" s="62">
        <f t="shared" si="12"/>
        <v>45302</v>
      </c>
      <c r="BV12" s="62"/>
      <c r="BW12" s="62"/>
      <c r="BX12" s="39">
        <f t="shared" si="13"/>
        <v>246</v>
      </c>
      <c r="BY12" s="39"/>
      <c r="BZ12" s="39"/>
      <c r="CA12" s="31"/>
    </row>
    <row r="13" spans="1:79" ht="18" customHeight="1" thickBot="1" x14ac:dyDescent="0.3">
      <c r="A13" s="7">
        <v>6</v>
      </c>
      <c r="B13" s="18">
        <f t="shared" si="20"/>
        <v>214796.60221776358</v>
      </c>
      <c r="C13" s="18"/>
      <c r="D13" s="18"/>
      <c r="E13" s="18">
        <f t="shared" si="0"/>
        <v>10117.066044951851</v>
      </c>
      <c r="F13" s="18"/>
      <c r="G13" s="18"/>
      <c r="H13" s="18">
        <f t="shared" si="14"/>
        <v>-2748.8473048915876</v>
      </c>
      <c r="I13" s="18"/>
      <c r="J13" s="18"/>
      <c r="K13" s="18">
        <f t="shared" si="1"/>
        <v>7319.3005690852551</v>
      </c>
      <c r="L13" s="18"/>
      <c r="M13" s="18"/>
      <c r="N13" s="18">
        <f t="shared" si="15"/>
        <v>20000</v>
      </c>
      <c r="O13" s="18"/>
      <c r="P13" s="18"/>
      <c r="Q13" s="18">
        <f t="shared" si="16"/>
        <v>207477.30164867832</v>
      </c>
      <c r="R13" s="18"/>
      <c r="S13" s="19"/>
      <c r="T13" s="7">
        <v>6</v>
      </c>
      <c r="U13" s="18">
        <f t="shared" si="21"/>
        <v>146329.03720109432</v>
      </c>
      <c r="V13" s="18"/>
      <c r="W13" s="18"/>
      <c r="X13" s="19">
        <f t="shared" si="17"/>
        <v>10117.066044951851</v>
      </c>
      <c r="Y13" s="23"/>
      <c r="Z13" s="24"/>
      <c r="AA13" s="20">
        <f t="shared" si="3"/>
        <v>-1902.2774836142262</v>
      </c>
      <c r="AB13" s="20"/>
      <c r="AC13" s="20"/>
      <c r="AD13" s="20">
        <f t="shared" si="4"/>
        <v>8214.7885613376238</v>
      </c>
      <c r="AE13" s="20"/>
      <c r="AF13" s="20"/>
      <c r="AG13" s="44">
        <f t="shared" si="18"/>
        <v>13335</v>
      </c>
      <c r="AH13" s="45"/>
      <c r="AI13" s="46"/>
      <c r="AJ13" s="18">
        <f t="shared" si="19"/>
        <v>124779.2486397567</v>
      </c>
      <c r="AK13" s="18"/>
      <c r="AL13" s="19"/>
      <c r="AM13" s="7">
        <v>6</v>
      </c>
      <c r="AN13" s="19">
        <f t="shared" si="22"/>
        <v>145822.13376158607</v>
      </c>
      <c r="AO13" s="23"/>
      <c r="AP13" s="24"/>
      <c r="AQ13" s="19">
        <f t="shared" ref="AQ13:AQ37" si="24">IF(AN13=0,0,IF(AZ13+AQ12&gt;AN13,AN13-AZ13-AT13,PMT($D$4,$K$3,$B$8)*(-1)))</f>
        <v>10117.066044951851</v>
      </c>
      <c r="AR13" s="23"/>
      <c r="AS13" s="24"/>
      <c r="AT13" s="44">
        <f t="shared" si="6"/>
        <v>-1895.6877389006188</v>
      </c>
      <c r="AU13" s="45"/>
      <c r="AV13" s="46"/>
      <c r="AW13" s="44">
        <f t="shared" si="7"/>
        <v>8221.3783060512324</v>
      </c>
      <c r="AX13" s="45"/>
      <c r="AY13" s="46"/>
      <c r="AZ13" s="44">
        <v>13340</v>
      </c>
      <c r="BA13" s="45"/>
      <c r="BB13" s="46"/>
      <c r="BC13" s="65">
        <v>45713</v>
      </c>
      <c r="BD13" s="66"/>
      <c r="BE13" s="67"/>
      <c r="BF13" s="21">
        <f t="shared" si="8"/>
        <v>124111.37971332972</v>
      </c>
      <c r="BG13" s="25"/>
      <c r="BH13" s="25"/>
      <c r="BI13" s="39">
        <f t="shared" si="9"/>
        <v>-233.71492671377493</v>
      </c>
      <c r="BJ13" s="39"/>
      <c r="BK13" s="39"/>
      <c r="BL13" s="39">
        <f t="shared" si="23"/>
        <v>-1512.5970699817187</v>
      </c>
      <c r="BM13" s="39"/>
      <c r="BN13" s="39"/>
      <c r="BO13" s="39">
        <f t="shared" ref="BO13:BO22" si="25">SUM(BI13:BN13)</f>
        <v>-1746.3119966954937</v>
      </c>
      <c r="BP13" s="39"/>
      <c r="BQ13" s="39"/>
      <c r="BR13" s="12">
        <f t="shared" si="2"/>
        <v>-149.37574220512511</v>
      </c>
      <c r="BS13" s="39"/>
      <c r="BT13" s="39"/>
      <c r="BU13" s="62">
        <f t="shared" si="12"/>
        <v>45668</v>
      </c>
      <c r="BV13" s="62"/>
      <c r="BW13" s="62"/>
      <c r="BX13" s="39">
        <f t="shared" si="13"/>
        <v>45</v>
      </c>
      <c r="BY13" s="39"/>
      <c r="BZ13" s="39"/>
      <c r="CA13" s="31"/>
    </row>
    <row r="14" spans="1:79" ht="18" customHeight="1" thickBot="1" x14ac:dyDescent="0.3">
      <c r="A14" s="7">
        <v>7</v>
      </c>
      <c r="B14" s="18">
        <f t="shared" si="20"/>
        <v>207477.30164867832</v>
      </c>
      <c r="C14" s="18"/>
      <c r="D14" s="18"/>
      <c r="E14" s="18">
        <f t="shared" si="0"/>
        <v>10117.066044951851</v>
      </c>
      <c r="F14" s="18"/>
      <c r="G14" s="18"/>
      <c r="H14" s="18">
        <f t="shared" si="14"/>
        <v>-2653.1274043850053</v>
      </c>
      <c r="I14" s="18"/>
      <c r="J14" s="18"/>
      <c r="K14" s="18">
        <f t="shared" si="1"/>
        <v>7415.0204695918374</v>
      </c>
      <c r="L14" s="18"/>
      <c r="M14" s="18"/>
      <c r="N14" s="18">
        <f t="shared" si="15"/>
        <v>20000</v>
      </c>
      <c r="O14" s="18"/>
      <c r="P14" s="18"/>
      <c r="Q14" s="18">
        <f t="shared" si="16"/>
        <v>200062.28117908648</v>
      </c>
      <c r="R14" s="18"/>
      <c r="S14" s="19"/>
      <c r="T14" s="7">
        <v>7</v>
      </c>
      <c r="U14" s="18">
        <f t="shared" si="21"/>
        <v>124779.2486397567</v>
      </c>
      <c r="V14" s="18"/>
      <c r="W14" s="18"/>
      <c r="X14" s="19">
        <f t="shared" si="17"/>
        <v>10117.066044951851</v>
      </c>
      <c r="Y14" s="23"/>
      <c r="Z14" s="24"/>
      <c r="AA14" s="20">
        <f t="shared" si="3"/>
        <v>-1622.130232316837</v>
      </c>
      <c r="AB14" s="20"/>
      <c r="AC14" s="20"/>
      <c r="AD14" s="20">
        <f t="shared" si="4"/>
        <v>8494.9358126350144</v>
      </c>
      <c r="AE14" s="20"/>
      <c r="AF14" s="20"/>
      <c r="AG14" s="44">
        <f t="shared" si="18"/>
        <v>13335</v>
      </c>
      <c r="AH14" s="45"/>
      <c r="AI14" s="46"/>
      <c r="AJ14" s="18">
        <f t="shared" si="19"/>
        <v>102949.31282712168</v>
      </c>
      <c r="AK14" s="18"/>
      <c r="AL14" s="19"/>
      <c r="AM14" s="7">
        <v>7</v>
      </c>
      <c r="AN14" s="19">
        <f t="shared" si="22"/>
        <v>124111.37971332972</v>
      </c>
      <c r="AO14" s="23"/>
      <c r="AP14" s="24"/>
      <c r="AQ14" s="19">
        <f t="shared" si="24"/>
        <v>10117.066044951851</v>
      </c>
      <c r="AR14" s="23"/>
      <c r="AS14" s="24"/>
      <c r="AT14" s="44">
        <f t="shared" si="6"/>
        <v>-1613.4479362732864</v>
      </c>
      <c r="AU14" s="45"/>
      <c r="AV14" s="46"/>
      <c r="AW14" s="44">
        <f t="shared" si="7"/>
        <v>8503.6181086785655</v>
      </c>
      <c r="AX14" s="45"/>
      <c r="AY14" s="46"/>
      <c r="AZ14" s="44">
        <v>13341</v>
      </c>
      <c r="BA14" s="45"/>
      <c r="BB14" s="46"/>
      <c r="BC14" s="65">
        <v>46123</v>
      </c>
      <c r="BD14" s="66"/>
      <c r="BE14" s="67"/>
      <c r="BF14" s="21">
        <f t="shared" si="8"/>
        <v>102139.989523574</v>
      </c>
      <c r="BG14" s="25"/>
      <c r="BH14" s="25"/>
      <c r="BI14" s="39">
        <f t="shared" si="9"/>
        <v>-397.83647743724867</v>
      </c>
      <c r="BJ14" s="39"/>
      <c r="BK14" s="39"/>
      <c r="BL14" s="39">
        <f t="shared" si="23"/>
        <v>-1088.8393777588819</v>
      </c>
      <c r="BM14" s="39"/>
      <c r="BN14" s="39"/>
      <c r="BO14" s="39">
        <f t="shared" si="25"/>
        <v>-1486.6758551961307</v>
      </c>
      <c r="BP14" s="39"/>
      <c r="BQ14" s="39"/>
      <c r="BR14" s="12">
        <f t="shared" si="2"/>
        <v>-126.77208107715569</v>
      </c>
      <c r="BS14" s="39"/>
      <c r="BT14" s="39"/>
      <c r="BU14" s="62">
        <f t="shared" si="12"/>
        <v>46033</v>
      </c>
      <c r="BV14" s="62"/>
      <c r="BW14" s="62"/>
      <c r="BX14" s="39">
        <f t="shared" si="13"/>
        <v>90</v>
      </c>
      <c r="BY14" s="39"/>
      <c r="BZ14" s="39"/>
      <c r="CA14" s="31"/>
    </row>
    <row r="15" spans="1:79" ht="18" customHeight="1" thickBot="1" x14ac:dyDescent="0.3">
      <c r="A15" s="7">
        <v>8</v>
      </c>
      <c r="B15" s="18">
        <f t="shared" si="20"/>
        <v>200062.28117908648</v>
      </c>
      <c r="C15" s="18"/>
      <c r="D15" s="18"/>
      <c r="E15" s="18">
        <f t="shared" si="0"/>
        <v>10117.066044951851</v>
      </c>
      <c r="F15" s="18"/>
      <c r="G15" s="18"/>
      <c r="H15" s="18">
        <f t="shared" si="14"/>
        <v>-2556.155704028627</v>
      </c>
      <c r="I15" s="18"/>
      <c r="J15" s="18"/>
      <c r="K15" s="18">
        <f t="shared" si="1"/>
        <v>7511.9921699482156</v>
      </c>
      <c r="L15" s="18"/>
      <c r="M15" s="18"/>
      <c r="N15" s="18">
        <f t="shared" si="15"/>
        <v>20000</v>
      </c>
      <c r="O15" s="18"/>
      <c r="P15" s="18"/>
      <c r="Q15" s="18">
        <f t="shared" si="16"/>
        <v>192550.28900913827</v>
      </c>
      <c r="R15" s="18"/>
      <c r="S15" s="19"/>
      <c r="T15" s="7">
        <v>8</v>
      </c>
      <c r="U15" s="18">
        <f t="shared" si="21"/>
        <v>102949.31282712168</v>
      </c>
      <c r="V15" s="18"/>
      <c r="W15" s="18"/>
      <c r="X15" s="19">
        <f t="shared" si="17"/>
        <v>10117.066044951851</v>
      </c>
      <c r="Y15" s="23"/>
      <c r="Z15" s="24"/>
      <c r="AA15" s="20">
        <f t="shared" si="3"/>
        <v>-1338.3410667525818</v>
      </c>
      <c r="AB15" s="20"/>
      <c r="AC15" s="20"/>
      <c r="AD15" s="20">
        <f t="shared" si="4"/>
        <v>8778.7249781992687</v>
      </c>
      <c r="AE15" s="20"/>
      <c r="AF15" s="20"/>
      <c r="AG15" s="44">
        <f t="shared" si="18"/>
        <v>13335</v>
      </c>
      <c r="AH15" s="45"/>
      <c r="AI15" s="46"/>
      <c r="AJ15" s="18">
        <f t="shared" si="19"/>
        <v>80835.587848922412</v>
      </c>
      <c r="AK15" s="18"/>
      <c r="AL15" s="19"/>
      <c r="AM15" s="7">
        <v>8</v>
      </c>
      <c r="AN15" s="19">
        <f t="shared" si="22"/>
        <v>102139.989523574</v>
      </c>
      <c r="AO15" s="23"/>
      <c r="AP15" s="24"/>
      <c r="AQ15" s="19">
        <f t="shared" si="24"/>
        <v>10117.066044951851</v>
      </c>
      <c r="AR15" s="23"/>
      <c r="AS15" s="24"/>
      <c r="AT15" s="44">
        <f t="shared" si="6"/>
        <v>-1327.8198638064619</v>
      </c>
      <c r="AU15" s="45"/>
      <c r="AV15" s="46"/>
      <c r="AW15" s="44">
        <f t="shared" si="7"/>
        <v>8789.2461811453886</v>
      </c>
      <c r="AX15" s="45"/>
      <c r="AY15" s="46"/>
      <c r="AZ15" s="44">
        <v>0</v>
      </c>
      <c r="BA15" s="45"/>
      <c r="BB15" s="46"/>
      <c r="BC15" s="65"/>
      <c r="BD15" s="66"/>
      <c r="BE15" s="67"/>
      <c r="BF15" s="21">
        <f t="shared" si="8"/>
        <v>93350.743342428614</v>
      </c>
      <c r="BG15" s="25"/>
      <c r="BH15" s="25"/>
      <c r="BI15" s="39">
        <f t="shared" si="9"/>
        <v>0</v>
      </c>
      <c r="BJ15" s="39"/>
      <c r="BK15" s="39"/>
      <c r="BL15" s="39">
        <f t="shared" si="23"/>
        <v>0</v>
      </c>
      <c r="BM15" s="39"/>
      <c r="BN15" s="39"/>
      <c r="BO15" s="39">
        <f t="shared" si="25"/>
        <v>0</v>
      </c>
      <c r="BP15" s="39"/>
      <c r="BQ15" s="39"/>
      <c r="BR15" s="12">
        <f>IF(AZ15=0,0,AT15-BO15)</f>
        <v>0</v>
      </c>
      <c r="BS15" s="39"/>
      <c r="BT15" s="39"/>
      <c r="BU15" s="62">
        <f t="shared" si="12"/>
        <v>46398</v>
      </c>
      <c r="BV15" s="62"/>
      <c r="BW15" s="62"/>
      <c r="BX15" s="39">
        <f t="shared" si="13"/>
        <v>0</v>
      </c>
      <c r="BY15" s="39"/>
      <c r="BZ15" s="39"/>
      <c r="CA15" s="31"/>
    </row>
    <row r="16" spans="1:79" ht="18" customHeight="1" thickBot="1" x14ac:dyDescent="0.3">
      <c r="A16" s="7">
        <v>9</v>
      </c>
      <c r="B16" s="18">
        <f t="shared" si="20"/>
        <v>192550.28900913827</v>
      </c>
      <c r="C16" s="18"/>
      <c r="D16" s="18"/>
      <c r="E16" s="18">
        <f t="shared" si="0"/>
        <v>10117.066044951851</v>
      </c>
      <c r="F16" s="18"/>
      <c r="G16" s="18"/>
      <c r="H16" s="18">
        <f t="shared" si="14"/>
        <v>-2457.9158331110793</v>
      </c>
      <c r="I16" s="18"/>
      <c r="J16" s="18"/>
      <c r="K16" s="18">
        <f t="shared" si="1"/>
        <v>7610.2320408657633</v>
      </c>
      <c r="L16" s="18"/>
      <c r="M16" s="18"/>
      <c r="N16" s="18">
        <f t="shared" si="15"/>
        <v>20000</v>
      </c>
      <c r="O16" s="18"/>
      <c r="P16" s="18"/>
      <c r="Q16" s="18">
        <f t="shared" si="16"/>
        <v>184940.05696827252</v>
      </c>
      <c r="R16" s="18"/>
      <c r="S16" s="19"/>
      <c r="T16" s="7">
        <v>9</v>
      </c>
      <c r="U16" s="18">
        <f t="shared" si="21"/>
        <v>80835.587848922412</v>
      </c>
      <c r="V16" s="18"/>
      <c r="W16" s="18"/>
      <c r="X16" s="19">
        <f t="shared" si="17"/>
        <v>10117.066044951851</v>
      </c>
      <c r="Y16" s="23"/>
      <c r="Z16" s="24"/>
      <c r="AA16" s="20">
        <f t="shared" si="3"/>
        <v>-1050.8626420359913</v>
      </c>
      <c r="AB16" s="20"/>
      <c r="AC16" s="20"/>
      <c r="AD16" s="20">
        <f t="shared" si="4"/>
        <v>9066.2034029158604</v>
      </c>
      <c r="AE16" s="20"/>
      <c r="AF16" s="20"/>
      <c r="AG16" s="44">
        <f t="shared" si="18"/>
        <v>13335</v>
      </c>
      <c r="AH16" s="45"/>
      <c r="AI16" s="46"/>
      <c r="AJ16" s="18">
        <f t="shared" si="19"/>
        <v>58434.384446006559</v>
      </c>
      <c r="AK16" s="18"/>
      <c r="AL16" s="19"/>
      <c r="AM16" s="7">
        <v>9</v>
      </c>
      <c r="AN16" s="19">
        <f t="shared" si="22"/>
        <v>93350.743342428614</v>
      </c>
      <c r="AO16" s="23"/>
      <c r="AP16" s="24"/>
      <c r="AQ16" s="19">
        <f t="shared" si="24"/>
        <v>10117.066044951851</v>
      </c>
      <c r="AR16" s="23"/>
      <c r="AS16" s="24"/>
      <c r="AT16" s="44">
        <f t="shared" si="6"/>
        <v>-1213.5596634515719</v>
      </c>
      <c r="AU16" s="45"/>
      <c r="AV16" s="46"/>
      <c r="AW16" s="44">
        <f t="shared" si="7"/>
        <v>8903.5063815002795</v>
      </c>
      <c r="AX16" s="45"/>
      <c r="AY16" s="46"/>
      <c r="AZ16" s="44">
        <v>0</v>
      </c>
      <c r="BA16" s="45"/>
      <c r="BB16" s="46"/>
      <c r="BC16" s="65"/>
      <c r="BD16" s="66"/>
      <c r="BE16" s="67"/>
      <c r="BF16" s="21">
        <f t="shared" si="8"/>
        <v>84447.236960928334</v>
      </c>
      <c r="BG16" s="25"/>
      <c r="BH16" s="25"/>
      <c r="BI16" s="39">
        <f t="shared" si="9"/>
        <v>0</v>
      </c>
      <c r="BJ16" s="39"/>
      <c r="BK16" s="39"/>
      <c r="BL16" s="39">
        <f t="shared" si="23"/>
        <v>0</v>
      </c>
      <c r="BM16" s="39"/>
      <c r="BN16" s="39"/>
      <c r="BO16" s="39">
        <f t="shared" si="25"/>
        <v>0</v>
      </c>
      <c r="BP16" s="39"/>
      <c r="BQ16" s="39"/>
      <c r="BR16" s="12">
        <f t="shared" ref="BR16:BR22" si="26">IF(AZ16=0,0,AT16-BO16)</f>
        <v>0</v>
      </c>
      <c r="BS16" s="39"/>
      <c r="BT16" s="39"/>
      <c r="BU16" s="62">
        <f t="shared" si="12"/>
        <v>46763</v>
      </c>
      <c r="BV16" s="62"/>
      <c r="BW16" s="62"/>
      <c r="BX16" s="39">
        <f t="shared" si="13"/>
        <v>0</v>
      </c>
      <c r="BY16" s="39"/>
      <c r="BZ16" s="39"/>
      <c r="CA16" s="31"/>
    </row>
    <row r="17" spans="1:79" ht="18" customHeight="1" thickBot="1" x14ac:dyDescent="0.3">
      <c r="A17" s="7">
        <v>10</v>
      </c>
      <c r="B17" s="18">
        <f t="shared" si="20"/>
        <v>184940.05696827252</v>
      </c>
      <c r="C17" s="18"/>
      <c r="D17" s="18"/>
      <c r="E17" s="18">
        <f t="shared" si="0"/>
        <v>10117.066044951851</v>
      </c>
      <c r="F17" s="18"/>
      <c r="G17" s="18"/>
      <c r="H17" s="18">
        <f t="shared" si="14"/>
        <v>-2358.3912068291011</v>
      </c>
      <c r="I17" s="18"/>
      <c r="J17" s="18"/>
      <c r="K17" s="18">
        <f t="shared" si="1"/>
        <v>7709.7566671477416</v>
      </c>
      <c r="L17" s="18"/>
      <c r="M17" s="18"/>
      <c r="N17" s="18">
        <f t="shared" si="15"/>
        <v>20000</v>
      </c>
      <c r="O17" s="18"/>
      <c r="P17" s="18"/>
      <c r="Q17" s="18">
        <f t="shared" si="16"/>
        <v>177230.30030112478</v>
      </c>
      <c r="R17" s="18"/>
      <c r="S17" s="19"/>
      <c r="T17" s="7">
        <v>10</v>
      </c>
      <c r="U17" s="18">
        <f t="shared" si="21"/>
        <v>58434.384446006559</v>
      </c>
      <c r="V17" s="18"/>
      <c r="W17" s="18"/>
      <c r="X17" s="19">
        <f t="shared" si="17"/>
        <v>10117.066044951851</v>
      </c>
      <c r="Y17" s="23"/>
      <c r="Z17" s="24"/>
      <c r="AA17" s="20">
        <f t="shared" ref="AA17:AA37" si="27">-(U17*W$4)</f>
        <v>-759.64699779808518</v>
      </c>
      <c r="AB17" s="20"/>
      <c r="AC17" s="20"/>
      <c r="AD17" s="20">
        <f t="shared" ref="AD17:AD37" si="28">X17+AA17</f>
        <v>9357.4190471537659</v>
      </c>
      <c r="AE17" s="20"/>
      <c r="AF17" s="20"/>
      <c r="AG17" s="44">
        <f t="shared" si="18"/>
        <v>13335</v>
      </c>
      <c r="AH17" s="45"/>
      <c r="AI17" s="46"/>
      <c r="AJ17" s="18">
        <f t="shared" si="19"/>
        <v>35741.965398852793</v>
      </c>
      <c r="AK17" s="18"/>
      <c r="AL17" s="19"/>
      <c r="AM17" s="7">
        <v>10</v>
      </c>
      <c r="AN17" s="19">
        <f t="shared" si="22"/>
        <v>84447.236960928334</v>
      </c>
      <c r="AO17" s="23"/>
      <c r="AP17" s="24"/>
      <c r="AQ17" s="19">
        <f t="shared" si="24"/>
        <v>10117.066044951851</v>
      </c>
      <c r="AR17" s="23"/>
      <c r="AS17" s="24"/>
      <c r="AT17" s="44">
        <f t="shared" si="6"/>
        <v>-1097.8140804920683</v>
      </c>
      <c r="AU17" s="45"/>
      <c r="AV17" s="46"/>
      <c r="AW17" s="44">
        <f t="shared" si="7"/>
        <v>9019.2519644597833</v>
      </c>
      <c r="AX17" s="45"/>
      <c r="AY17" s="46"/>
      <c r="AZ17" s="44">
        <v>0</v>
      </c>
      <c r="BA17" s="45"/>
      <c r="BB17" s="46"/>
      <c r="BC17" s="65"/>
      <c r="BD17" s="66"/>
      <c r="BE17" s="67"/>
      <c r="BF17" s="21">
        <f t="shared" si="8"/>
        <v>75427.984996468556</v>
      </c>
      <c r="BG17" s="25"/>
      <c r="BH17" s="25"/>
      <c r="BI17" s="39">
        <f t="shared" si="9"/>
        <v>0</v>
      </c>
      <c r="BJ17" s="39"/>
      <c r="BK17" s="39"/>
      <c r="BL17" s="39">
        <f t="shared" si="23"/>
        <v>0</v>
      </c>
      <c r="BM17" s="39"/>
      <c r="BN17" s="39"/>
      <c r="BO17" s="39">
        <f t="shared" si="25"/>
        <v>0</v>
      </c>
      <c r="BP17" s="39"/>
      <c r="BQ17" s="39"/>
      <c r="BR17" s="12">
        <f t="shared" si="26"/>
        <v>0</v>
      </c>
      <c r="BS17" s="39"/>
      <c r="BT17" s="39"/>
      <c r="BU17" s="62">
        <f t="shared" si="12"/>
        <v>47129</v>
      </c>
      <c r="BV17" s="62"/>
      <c r="BW17" s="62"/>
      <c r="BX17" s="39">
        <f t="shared" si="13"/>
        <v>0</v>
      </c>
      <c r="BY17" s="39"/>
      <c r="BZ17" s="39"/>
      <c r="CA17" s="31"/>
    </row>
    <row r="18" spans="1:79" ht="18" customHeight="1" thickBot="1" x14ac:dyDescent="0.3">
      <c r="A18" s="7">
        <v>11</v>
      </c>
      <c r="B18" s="18">
        <f t="shared" si="20"/>
        <v>177230.30030112478</v>
      </c>
      <c r="C18" s="18"/>
      <c r="D18" s="18"/>
      <c r="E18" s="18">
        <f t="shared" si="0"/>
        <v>10117.066044951851</v>
      </c>
      <c r="F18" s="18"/>
      <c r="G18" s="18"/>
      <c r="H18" s="18">
        <f>CUMIPMT($D$4/$L$3,$K$3*$L$3,$D$3,(A18-1)*$L$3+1,A18*$L$3,0)</f>
        <v>-2257.5650234877094</v>
      </c>
      <c r="I18" s="18"/>
      <c r="J18" s="18"/>
      <c r="K18" s="18">
        <f t="shared" si="1"/>
        <v>7810.5828504891333</v>
      </c>
      <c r="L18" s="18"/>
      <c r="M18" s="18"/>
      <c r="N18" s="18">
        <f t="shared" si="15"/>
        <v>20000</v>
      </c>
      <c r="O18" s="18"/>
      <c r="P18" s="18"/>
      <c r="Q18" s="18">
        <f t="shared" si="16"/>
        <v>169419.71745063565</v>
      </c>
      <c r="R18" s="18"/>
      <c r="S18" s="19"/>
      <c r="T18" s="7">
        <v>11</v>
      </c>
      <c r="U18" s="18">
        <f t="shared" si="21"/>
        <v>35741.965398852793</v>
      </c>
      <c r="V18" s="18"/>
      <c r="W18" s="18"/>
      <c r="X18" s="19">
        <f t="shared" si="17"/>
        <v>10117.066044951851</v>
      </c>
      <c r="Y18" s="23"/>
      <c r="Z18" s="24"/>
      <c r="AA18" s="20">
        <f t="shared" si="27"/>
        <v>-464.64555018508628</v>
      </c>
      <c r="AB18" s="20"/>
      <c r="AC18" s="20"/>
      <c r="AD18" s="20">
        <f t="shared" si="28"/>
        <v>9652.420494766764</v>
      </c>
      <c r="AE18" s="20"/>
      <c r="AF18" s="20"/>
      <c r="AG18" s="44">
        <f t="shared" si="18"/>
        <v>13335</v>
      </c>
      <c r="AH18" s="45"/>
      <c r="AI18" s="46"/>
      <c r="AJ18" s="18">
        <f t="shared" si="19"/>
        <v>12754.544904086029</v>
      </c>
      <c r="AK18" s="18"/>
      <c r="AL18" s="19"/>
      <c r="AM18" s="7">
        <v>11</v>
      </c>
      <c r="AN18" s="19">
        <f t="shared" si="22"/>
        <v>75427.984996468556</v>
      </c>
      <c r="AO18" s="23"/>
      <c r="AP18" s="24"/>
      <c r="AQ18" s="19">
        <f t="shared" si="24"/>
        <v>10117.066044951851</v>
      </c>
      <c r="AR18" s="23"/>
      <c r="AS18" s="24"/>
      <c r="AT18" s="44">
        <f t="shared" si="6"/>
        <v>-980.56380495409121</v>
      </c>
      <c r="AU18" s="45"/>
      <c r="AV18" s="46"/>
      <c r="AW18" s="44">
        <f t="shared" si="7"/>
        <v>9136.5022399977606</v>
      </c>
      <c r="AX18" s="45"/>
      <c r="AY18" s="46"/>
      <c r="AZ18" s="44">
        <v>0</v>
      </c>
      <c r="BA18" s="45"/>
      <c r="BB18" s="46"/>
      <c r="BC18" s="65"/>
      <c r="BD18" s="66"/>
      <c r="BE18" s="67"/>
      <c r="BF18" s="21">
        <f t="shared" si="8"/>
        <v>66291.482756470796</v>
      </c>
      <c r="BG18" s="25"/>
      <c r="BH18" s="25"/>
      <c r="BI18" s="39">
        <f t="shared" si="9"/>
        <v>0</v>
      </c>
      <c r="BJ18" s="39"/>
      <c r="BK18" s="39"/>
      <c r="BL18" s="39">
        <f t="shared" si="23"/>
        <v>0</v>
      </c>
      <c r="BM18" s="39"/>
      <c r="BN18" s="39"/>
      <c r="BO18" s="39">
        <f t="shared" si="25"/>
        <v>0</v>
      </c>
      <c r="BP18" s="39"/>
      <c r="BQ18" s="39"/>
      <c r="BR18" s="12">
        <f t="shared" si="26"/>
        <v>0</v>
      </c>
      <c r="BS18" s="39"/>
      <c r="BT18" s="39"/>
      <c r="BU18" s="62">
        <f t="shared" si="12"/>
        <v>47494</v>
      </c>
      <c r="BV18" s="62"/>
      <c r="BW18" s="62"/>
      <c r="BX18" s="39">
        <f t="shared" si="13"/>
        <v>0</v>
      </c>
      <c r="BY18" s="39"/>
      <c r="BZ18" s="39"/>
      <c r="CA18" s="31"/>
    </row>
    <row r="19" spans="1:79" ht="18" customHeight="1" thickBot="1" x14ac:dyDescent="0.3">
      <c r="A19" s="7">
        <v>12</v>
      </c>
      <c r="B19" s="18">
        <f t="shared" si="20"/>
        <v>169419.71745063565</v>
      </c>
      <c r="C19" s="18"/>
      <c r="D19" s="18"/>
      <c r="E19" s="18">
        <f t="shared" si="0"/>
        <v>10117.066044951851</v>
      </c>
      <c r="F19" s="18"/>
      <c r="G19" s="18"/>
      <c r="H19" s="18">
        <f t="shared" si="14"/>
        <v>-2155.4202616637413</v>
      </c>
      <c r="I19" s="18"/>
      <c r="J19" s="18"/>
      <c r="K19" s="18">
        <f t="shared" si="1"/>
        <v>7912.7276123131014</v>
      </c>
      <c r="L19" s="18"/>
      <c r="M19" s="18"/>
      <c r="N19" s="18">
        <f t="shared" si="15"/>
        <v>20000</v>
      </c>
      <c r="O19" s="18"/>
      <c r="P19" s="18"/>
      <c r="Q19" s="18">
        <f t="shared" si="16"/>
        <v>161506.98983832257</v>
      </c>
      <c r="R19" s="18"/>
      <c r="S19" s="19"/>
      <c r="T19" s="7">
        <v>12</v>
      </c>
      <c r="U19" s="18">
        <f t="shared" si="21"/>
        <v>12754.544904086029</v>
      </c>
      <c r="V19" s="18"/>
      <c r="W19" s="18"/>
      <c r="X19" s="19">
        <f t="shared" si="17"/>
        <v>10117.066044951851</v>
      </c>
      <c r="Y19" s="23"/>
      <c r="Z19" s="24"/>
      <c r="AA19" s="20">
        <f t="shared" si="27"/>
        <v>-165.80908375311839</v>
      </c>
      <c r="AB19" s="20"/>
      <c r="AC19" s="20"/>
      <c r="AD19" s="20">
        <f t="shared" si="28"/>
        <v>9951.2569611987328</v>
      </c>
      <c r="AE19" s="20"/>
      <c r="AF19" s="20"/>
      <c r="AG19" s="44">
        <f t="shared" si="18"/>
        <v>2803.287942887297</v>
      </c>
      <c r="AH19" s="45"/>
      <c r="AI19" s="46"/>
      <c r="AJ19" s="18">
        <f t="shared" si="19"/>
        <v>0</v>
      </c>
      <c r="AK19" s="18"/>
      <c r="AL19" s="19"/>
      <c r="AM19" s="7">
        <v>12</v>
      </c>
      <c r="AN19" s="19">
        <f t="shared" si="22"/>
        <v>66291.482756470796</v>
      </c>
      <c r="AO19" s="23"/>
      <c r="AP19" s="24"/>
      <c r="AQ19" s="19">
        <f t="shared" si="24"/>
        <v>10117.066044951851</v>
      </c>
      <c r="AR19" s="23"/>
      <c r="AS19" s="24"/>
      <c r="AT19" s="44">
        <f t="shared" si="6"/>
        <v>-861.7892758341203</v>
      </c>
      <c r="AU19" s="45"/>
      <c r="AV19" s="46"/>
      <c r="AW19" s="44">
        <f t="shared" si="7"/>
        <v>9255.2767691177305</v>
      </c>
      <c r="AX19" s="45"/>
      <c r="AY19" s="46"/>
      <c r="AZ19" s="44">
        <v>0</v>
      </c>
      <c r="BA19" s="45"/>
      <c r="BB19" s="46"/>
      <c r="BC19" s="65"/>
      <c r="BD19" s="66"/>
      <c r="BE19" s="67"/>
      <c r="BF19" s="21">
        <f t="shared" si="8"/>
        <v>57036.205987353067</v>
      </c>
      <c r="BG19" s="25"/>
      <c r="BH19" s="25"/>
      <c r="BI19" s="39">
        <f t="shared" si="9"/>
        <v>0</v>
      </c>
      <c r="BJ19" s="39"/>
      <c r="BK19" s="39"/>
      <c r="BL19" s="39">
        <f t="shared" si="23"/>
        <v>0</v>
      </c>
      <c r="BM19" s="39"/>
      <c r="BN19" s="39"/>
      <c r="BO19" s="39">
        <f t="shared" si="25"/>
        <v>0</v>
      </c>
      <c r="BP19" s="39"/>
      <c r="BQ19" s="39"/>
      <c r="BR19" s="12">
        <f t="shared" si="26"/>
        <v>0</v>
      </c>
      <c r="BS19" s="39"/>
      <c r="BT19" s="39"/>
      <c r="BU19" s="62">
        <f t="shared" si="12"/>
        <v>47859</v>
      </c>
      <c r="BV19" s="62"/>
      <c r="BW19" s="62"/>
      <c r="BX19" s="39">
        <f t="shared" si="13"/>
        <v>0</v>
      </c>
      <c r="BY19" s="39"/>
      <c r="BZ19" s="39"/>
      <c r="CA19" s="31"/>
    </row>
    <row r="20" spans="1:79" ht="18" customHeight="1" thickBot="1" x14ac:dyDescent="0.3">
      <c r="A20" s="7">
        <v>13</v>
      </c>
      <c r="B20" s="18">
        <f t="shared" si="20"/>
        <v>161506.98983832257</v>
      </c>
      <c r="C20" s="18"/>
      <c r="D20" s="18"/>
      <c r="E20" s="18">
        <f t="shared" si="0"/>
        <v>10117.066044951851</v>
      </c>
      <c r="F20" s="18"/>
      <c r="G20" s="18"/>
      <c r="H20" s="18">
        <f t="shared" si="14"/>
        <v>-2051.9396773323133</v>
      </c>
      <c r="I20" s="18"/>
      <c r="J20" s="18"/>
      <c r="K20" s="18">
        <f t="shared" si="1"/>
        <v>8016.2081966445294</v>
      </c>
      <c r="L20" s="18"/>
      <c r="M20" s="18"/>
      <c r="N20" s="18">
        <f t="shared" si="15"/>
        <v>20000</v>
      </c>
      <c r="O20" s="18"/>
      <c r="P20" s="18"/>
      <c r="Q20" s="18">
        <f t="shared" si="16"/>
        <v>153490.78164167804</v>
      </c>
      <c r="R20" s="18"/>
      <c r="S20" s="19"/>
      <c r="T20" s="7">
        <v>13</v>
      </c>
      <c r="U20" s="18">
        <f t="shared" si="21"/>
        <v>0</v>
      </c>
      <c r="V20" s="18"/>
      <c r="W20" s="18"/>
      <c r="X20" s="19">
        <f t="shared" si="17"/>
        <v>0</v>
      </c>
      <c r="Y20" s="23"/>
      <c r="Z20" s="24"/>
      <c r="AA20" s="20">
        <f t="shared" si="27"/>
        <v>0</v>
      </c>
      <c r="AB20" s="20"/>
      <c r="AC20" s="20"/>
      <c r="AD20" s="20">
        <f t="shared" si="28"/>
        <v>0</v>
      </c>
      <c r="AE20" s="20"/>
      <c r="AF20" s="20"/>
      <c r="AG20" s="44">
        <f t="shared" si="18"/>
        <v>0</v>
      </c>
      <c r="AH20" s="45"/>
      <c r="AI20" s="46"/>
      <c r="AJ20" s="18">
        <f t="shared" si="19"/>
        <v>0</v>
      </c>
      <c r="AK20" s="18"/>
      <c r="AL20" s="19"/>
      <c r="AM20" s="7">
        <v>13</v>
      </c>
      <c r="AN20" s="19">
        <f t="shared" si="22"/>
        <v>57036.205987353067</v>
      </c>
      <c r="AO20" s="23"/>
      <c r="AP20" s="24"/>
      <c r="AQ20" s="19">
        <f t="shared" si="24"/>
        <v>10117.066044951851</v>
      </c>
      <c r="AR20" s="23"/>
      <c r="AS20" s="24"/>
      <c r="AT20" s="44">
        <f>-(AN20*AP$4)</f>
        <v>-741.47067783558987</v>
      </c>
      <c r="AU20" s="45"/>
      <c r="AV20" s="46"/>
      <c r="AW20" s="44">
        <f>AQ20+AT20</f>
        <v>9375.5953671162606</v>
      </c>
      <c r="AX20" s="45"/>
      <c r="AY20" s="46"/>
      <c r="AZ20" s="44">
        <v>5000</v>
      </c>
      <c r="BA20" s="45"/>
      <c r="BB20" s="46"/>
      <c r="BC20" s="65">
        <v>48376</v>
      </c>
      <c r="BD20" s="66"/>
      <c r="BE20" s="67"/>
      <c r="BF20" s="21">
        <f t="shared" si="8"/>
        <v>42625.021587477589</v>
      </c>
      <c r="BG20" s="25"/>
      <c r="BH20" s="25"/>
      <c r="BI20" s="39">
        <f>IF(AZ20&gt;0,-AN20*AP$4/365*(BC20-BU20),0)</f>
        <v>-308.77683022194429</v>
      </c>
      <c r="BJ20" s="39"/>
      <c r="BK20" s="39"/>
      <c r="BL20" s="39">
        <f t="shared" si="23"/>
        <v>-397.10481485442517</v>
      </c>
      <c r="BM20" s="39"/>
      <c r="BN20" s="39"/>
      <c r="BO20" s="39">
        <f t="shared" si="25"/>
        <v>-705.88164507636952</v>
      </c>
      <c r="BP20" s="39"/>
      <c r="BQ20" s="39"/>
      <c r="BR20" s="12">
        <f t="shared" si="26"/>
        <v>-35.589032759220345</v>
      </c>
      <c r="BS20" s="39"/>
      <c r="BT20" s="39"/>
      <c r="BU20" s="62">
        <f t="shared" si="12"/>
        <v>48224</v>
      </c>
      <c r="BV20" s="62"/>
      <c r="BW20" s="62"/>
      <c r="BX20" s="39">
        <f t="shared" si="13"/>
        <v>152</v>
      </c>
      <c r="BY20" s="39"/>
      <c r="BZ20" s="39"/>
      <c r="CA20" s="31"/>
    </row>
    <row r="21" spans="1:79" ht="18" customHeight="1" thickBot="1" x14ac:dyDescent="0.3">
      <c r="A21" s="7">
        <v>14</v>
      </c>
      <c r="B21" s="18">
        <f t="shared" si="20"/>
        <v>153490.78164167804</v>
      </c>
      <c r="C21" s="18"/>
      <c r="D21" s="18"/>
      <c r="E21" s="18">
        <f t="shared" si="0"/>
        <v>10117.066044951851</v>
      </c>
      <c r="F21" s="18"/>
      <c r="G21" s="18"/>
      <c r="H21" s="18">
        <f t="shared" si="14"/>
        <v>-1947.1058009556864</v>
      </c>
      <c r="I21" s="18"/>
      <c r="J21" s="18"/>
      <c r="K21" s="18">
        <f t="shared" si="1"/>
        <v>8121.0420730211563</v>
      </c>
      <c r="L21" s="18"/>
      <c r="M21" s="18"/>
      <c r="N21" s="18">
        <f t="shared" si="15"/>
        <v>20000</v>
      </c>
      <c r="O21" s="18"/>
      <c r="P21" s="18"/>
      <c r="Q21" s="18">
        <f t="shared" si="16"/>
        <v>145369.73956865689</v>
      </c>
      <c r="R21" s="18"/>
      <c r="S21" s="19"/>
      <c r="T21" s="7">
        <v>14</v>
      </c>
      <c r="U21" s="18">
        <f t="shared" si="21"/>
        <v>0</v>
      </c>
      <c r="V21" s="18"/>
      <c r="W21" s="18"/>
      <c r="X21" s="19">
        <f t="shared" si="17"/>
        <v>0</v>
      </c>
      <c r="Y21" s="23"/>
      <c r="Z21" s="24"/>
      <c r="AA21" s="20">
        <f t="shared" si="27"/>
        <v>0</v>
      </c>
      <c r="AB21" s="20"/>
      <c r="AC21" s="20"/>
      <c r="AD21" s="20">
        <f t="shared" si="28"/>
        <v>0</v>
      </c>
      <c r="AE21" s="20"/>
      <c r="AF21" s="20"/>
      <c r="AG21" s="44">
        <f t="shared" si="18"/>
        <v>0</v>
      </c>
      <c r="AH21" s="45"/>
      <c r="AI21" s="46"/>
      <c r="AJ21" s="18">
        <f t="shared" si="19"/>
        <v>0</v>
      </c>
      <c r="AK21" s="18"/>
      <c r="AL21" s="19"/>
      <c r="AM21" s="7">
        <v>14</v>
      </c>
      <c r="AN21" s="19">
        <f t="shared" si="22"/>
        <v>42625.021587477589</v>
      </c>
      <c r="AO21" s="23"/>
      <c r="AP21" s="24"/>
      <c r="AQ21" s="19">
        <f t="shared" si="24"/>
        <v>10117.066044951851</v>
      </c>
      <c r="AR21" s="23"/>
      <c r="AS21" s="24"/>
      <c r="AT21" s="44">
        <f t="shared" si="6"/>
        <v>-554.12528063720868</v>
      </c>
      <c r="AU21" s="45"/>
      <c r="AV21" s="46"/>
      <c r="AW21" s="44">
        <f t="shared" si="7"/>
        <v>9562.9407643146424</v>
      </c>
      <c r="AX21" s="45"/>
      <c r="AY21" s="46"/>
      <c r="AZ21" s="44">
        <v>0</v>
      </c>
      <c r="BA21" s="45"/>
      <c r="BB21" s="46"/>
      <c r="BC21" s="65"/>
      <c r="BD21" s="66"/>
      <c r="BE21" s="67"/>
      <c r="BF21" s="21">
        <f t="shared" si="8"/>
        <v>33062.080823162949</v>
      </c>
      <c r="BG21" s="25"/>
      <c r="BH21" s="25"/>
      <c r="BI21" s="39">
        <f t="shared" ref="BI21:BI37" si="29">IF(AZ21&gt;0,-AN21*AP$4/365*(BC21-BU21),0)</f>
        <v>0</v>
      </c>
      <c r="BJ21" s="39"/>
      <c r="BK21" s="39"/>
      <c r="BL21" s="39">
        <f t="shared" ref="BL21:BL37" si="30">IF(BI21=0,0,-(AN21-AZ21-BI21)*AP$4/365*(365-(BC21-BU21)))</f>
        <v>0</v>
      </c>
      <c r="BM21" s="39"/>
      <c r="BN21" s="39"/>
      <c r="BO21" s="39">
        <f t="shared" si="25"/>
        <v>0</v>
      </c>
      <c r="BP21" s="39"/>
      <c r="BQ21" s="39"/>
      <c r="BR21" s="12">
        <f t="shared" si="26"/>
        <v>0</v>
      </c>
      <c r="BS21" s="39"/>
      <c r="BT21" s="39"/>
      <c r="BU21" s="62">
        <f t="shared" si="12"/>
        <v>48590</v>
      </c>
      <c r="BV21" s="62"/>
      <c r="BW21" s="62"/>
      <c r="BX21" s="39">
        <f t="shared" si="13"/>
        <v>0</v>
      </c>
      <c r="BY21" s="39"/>
      <c r="BZ21" s="39"/>
      <c r="CA21" s="31"/>
    </row>
    <row r="22" spans="1:79" ht="18" customHeight="1" thickBot="1" x14ac:dyDescent="0.3">
      <c r="A22" s="7">
        <v>15</v>
      </c>
      <c r="B22" s="18">
        <f t="shared" si="20"/>
        <v>145369.73956865689</v>
      </c>
      <c r="C22" s="18"/>
      <c r="D22" s="18"/>
      <c r="E22" s="18">
        <f t="shared" si="0"/>
        <v>10117.066044951851</v>
      </c>
      <c r="F22" s="18"/>
      <c r="G22" s="18"/>
      <c r="H22" s="18">
        <f t="shared" si="14"/>
        <v>-1840.900934534071</v>
      </c>
      <c r="I22" s="18"/>
      <c r="J22" s="18"/>
      <c r="K22" s="18">
        <f t="shared" si="1"/>
        <v>8227.2469394427717</v>
      </c>
      <c r="L22" s="18"/>
      <c r="M22" s="18"/>
      <c r="N22" s="18">
        <f t="shared" si="15"/>
        <v>20000</v>
      </c>
      <c r="O22" s="18"/>
      <c r="P22" s="18"/>
      <c r="Q22" s="18">
        <f t="shared" si="16"/>
        <v>137142.49262921413</v>
      </c>
      <c r="R22" s="18"/>
      <c r="S22" s="19"/>
      <c r="T22" s="7">
        <v>15</v>
      </c>
      <c r="U22" s="18">
        <f t="shared" si="21"/>
        <v>0</v>
      </c>
      <c r="V22" s="18"/>
      <c r="W22" s="18"/>
      <c r="X22" s="19">
        <f t="shared" si="17"/>
        <v>0</v>
      </c>
      <c r="Y22" s="23"/>
      <c r="Z22" s="24"/>
      <c r="AA22" s="20">
        <f t="shared" si="27"/>
        <v>0</v>
      </c>
      <c r="AB22" s="20"/>
      <c r="AC22" s="20"/>
      <c r="AD22" s="20">
        <f t="shared" si="28"/>
        <v>0</v>
      </c>
      <c r="AE22" s="20"/>
      <c r="AF22" s="20"/>
      <c r="AG22" s="44">
        <f t="shared" si="18"/>
        <v>0</v>
      </c>
      <c r="AH22" s="45"/>
      <c r="AI22" s="46"/>
      <c r="AJ22" s="18">
        <f t="shared" si="19"/>
        <v>0</v>
      </c>
      <c r="AK22" s="18"/>
      <c r="AL22" s="19"/>
      <c r="AM22" s="7">
        <v>15</v>
      </c>
      <c r="AN22" s="19">
        <f t="shared" si="22"/>
        <v>33062.080823162949</v>
      </c>
      <c r="AO22" s="23"/>
      <c r="AP22" s="24"/>
      <c r="AQ22" s="19">
        <f t="shared" si="24"/>
        <v>10117.066044951851</v>
      </c>
      <c r="AR22" s="23"/>
      <c r="AS22" s="24"/>
      <c r="AT22" s="44">
        <f t="shared" si="6"/>
        <v>-429.80705070111833</v>
      </c>
      <c r="AU22" s="45"/>
      <c r="AV22" s="46"/>
      <c r="AW22" s="44">
        <f t="shared" si="7"/>
        <v>9687.2589942507329</v>
      </c>
      <c r="AX22" s="45"/>
      <c r="AY22" s="46"/>
      <c r="AZ22" s="44">
        <v>0</v>
      </c>
      <c r="BA22" s="45"/>
      <c r="BB22" s="46"/>
      <c r="BC22" s="65"/>
      <c r="BD22" s="66"/>
      <c r="BE22" s="67"/>
      <c r="BF22" s="21">
        <f t="shared" si="8"/>
        <v>23374.821828912216</v>
      </c>
      <c r="BG22" s="25"/>
      <c r="BH22" s="25"/>
      <c r="BI22" s="39">
        <f t="shared" si="29"/>
        <v>0</v>
      </c>
      <c r="BJ22" s="39"/>
      <c r="BK22" s="39"/>
      <c r="BL22" s="39">
        <f t="shared" si="30"/>
        <v>0</v>
      </c>
      <c r="BM22" s="39"/>
      <c r="BN22" s="39"/>
      <c r="BO22" s="39">
        <f t="shared" si="25"/>
        <v>0</v>
      </c>
      <c r="BP22" s="39"/>
      <c r="BQ22" s="39"/>
      <c r="BR22" s="12">
        <f t="shared" si="26"/>
        <v>0</v>
      </c>
      <c r="BS22" s="39"/>
      <c r="BT22" s="39"/>
      <c r="BU22" s="62">
        <f t="shared" si="12"/>
        <v>48955</v>
      </c>
      <c r="BV22" s="62"/>
      <c r="BW22" s="62"/>
      <c r="BX22" s="39">
        <f t="shared" si="13"/>
        <v>0</v>
      </c>
      <c r="BY22" s="39"/>
      <c r="BZ22" s="39"/>
      <c r="CA22" s="31"/>
    </row>
    <row r="23" spans="1:79" ht="18" customHeight="1" thickBot="1" x14ac:dyDescent="0.3">
      <c r="A23" s="7">
        <v>16</v>
      </c>
      <c r="B23" s="18">
        <f t="shared" si="20"/>
        <v>137142.49262921413</v>
      </c>
      <c r="C23" s="18"/>
      <c r="D23" s="18"/>
      <c r="E23" s="18">
        <f t="shared" si="0"/>
        <v>10117.066044951851</v>
      </c>
      <c r="F23" s="18"/>
      <c r="G23" s="18"/>
      <c r="H23" s="18">
        <f t="shared" si="14"/>
        <v>-1733.3071486178596</v>
      </c>
      <c r="I23" s="18"/>
      <c r="J23" s="18"/>
      <c r="K23" s="18">
        <f t="shared" si="1"/>
        <v>8334.840725358983</v>
      </c>
      <c r="L23" s="18"/>
      <c r="M23" s="18"/>
      <c r="N23" s="18">
        <f t="shared" si="15"/>
        <v>20000</v>
      </c>
      <c r="O23" s="18"/>
      <c r="P23" s="18"/>
      <c r="Q23" s="18">
        <f t="shared" si="16"/>
        <v>128807.65190385515</v>
      </c>
      <c r="R23" s="18"/>
      <c r="S23" s="19"/>
      <c r="T23" s="7">
        <v>16</v>
      </c>
      <c r="U23" s="18">
        <f t="shared" si="21"/>
        <v>0</v>
      </c>
      <c r="V23" s="18"/>
      <c r="W23" s="18"/>
      <c r="X23" s="19">
        <f t="shared" si="17"/>
        <v>0</v>
      </c>
      <c r="Y23" s="23"/>
      <c r="Z23" s="24"/>
      <c r="AA23" s="20">
        <f t="shared" si="27"/>
        <v>0</v>
      </c>
      <c r="AB23" s="20"/>
      <c r="AC23" s="20"/>
      <c r="AD23" s="20">
        <f t="shared" si="28"/>
        <v>0</v>
      </c>
      <c r="AE23" s="20"/>
      <c r="AF23" s="20"/>
      <c r="AG23" s="44">
        <f t="shared" si="18"/>
        <v>0</v>
      </c>
      <c r="AH23" s="45"/>
      <c r="AI23" s="46"/>
      <c r="AJ23" s="18">
        <f t="shared" si="19"/>
        <v>0</v>
      </c>
      <c r="AK23" s="18"/>
      <c r="AL23" s="19"/>
      <c r="AM23" s="7">
        <v>16</v>
      </c>
      <c r="AN23" s="19">
        <f t="shared" si="22"/>
        <v>23374.821828912216</v>
      </c>
      <c r="AO23" s="23"/>
      <c r="AP23" s="24"/>
      <c r="AQ23" s="19">
        <f t="shared" si="24"/>
        <v>10117.066044951851</v>
      </c>
      <c r="AR23" s="23"/>
      <c r="AS23" s="24"/>
      <c r="AT23" s="44">
        <f t="shared" si="6"/>
        <v>-303.87268377585877</v>
      </c>
      <c r="AU23" s="45"/>
      <c r="AV23" s="46"/>
      <c r="AW23" s="44">
        <f t="shared" si="7"/>
        <v>9813.1933611759923</v>
      </c>
      <c r="AX23" s="45"/>
      <c r="AY23" s="46"/>
      <c r="AZ23" s="44">
        <v>0</v>
      </c>
      <c r="BA23" s="45"/>
      <c r="BB23" s="46"/>
      <c r="BC23" s="65"/>
      <c r="BD23" s="66"/>
      <c r="BE23" s="67"/>
      <c r="BF23" s="21">
        <f t="shared" si="8"/>
        <v>13561.628467736224</v>
      </c>
      <c r="BG23" s="25"/>
      <c r="BH23" s="25"/>
      <c r="BI23" s="39">
        <f t="shared" si="29"/>
        <v>0</v>
      </c>
      <c r="BJ23" s="39"/>
      <c r="BK23" s="39"/>
      <c r="BL23" s="39">
        <f t="shared" si="30"/>
        <v>0</v>
      </c>
      <c r="BM23" s="39"/>
      <c r="BN23" s="39"/>
      <c r="BO23" s="39">
        <f t="shared" ref="BO23:BO37" si="31">SUM(BI23:BN23)</f>
        <v>0</v>
      </c>
      <c r="BP23" s="39"/>
      <c r="BQ23" s="39"/>
      <c r="BR23" s="12">
        <f t="shared" ref="BR23:BR37" si="32">IF(AZ23=0,0,AT23-BO23)</f>
        <v>0</v>
      </c>
      <c r="BS23" s="39"/>
      <c r="BT23" s="39"/>
      <c r="BU23" s="62">
        <f t="shared" ref="BU23:BU37" si="33">DATE(YEAR(BF$4)+(AM23-1),MONTH(BF$4),DAY(BF$4))</f>
        <v>49320</v>
      </c>
      <c r="BV23" s="62"/>
      <c r="BW23" s="62"/>
      <c r="BX23" s="39">
        <f t="shared" ref="BX23:BX37" si="34">IF(AZ23=0,0,BC23-BU23)</f>
        <v>0</v>
      </c>
      <c r="BY23" s="39"/>
      <c r="BZ23" s="39"/>
      <c r="CA23" s="31"/>
    </row>
    <row r="24" spans="1:79" ht="18" customHeight="1" thickBot="1" x14ac:dyDescent="0.3">
      <c r="A24" s="7">
        <v>17</v>
      </c>
      <c r="B24" s="18">
        <f t="shared" si="20"/>
        <v>128807.65190385515</v>
      </c>
      <c r="C24" s="18"/>
      <c r="D24" s="18"/>
      <c r="E24" s="18">
        <f t="shared" si="0"/>
        <v>10117.066044951851</v>
      </c>
      <c r="F24" s="18"/>
      <c r="G24" s="18"/>
      <c r="H24" s="18">
        <f t="shared" si="14"/>
        <v>-1624.3062792807941</v>
      </c>
      <c r="I24" s="18"/>
      <c r="J24" s="18"/>
      <c r="K24" s="18">
        <f t="shared" si="1"/>
        <v>8443.8415946960486</v>
      </c>
      <c r="L24" s="18"/>
      <c r="M24" s="18"/>
      <c r="N24" s="18">
        <f t="shared" si="15"/>
        <v>20000</v>
      </c>
      <c r="O24" s="18"/>
      <c r="P24" s="18"/>
      <c r="Q24" s="18">
        <f t="shared" si="16"/>
        <v>120363.8103091591</v>
      </c>
      <c r="R24" s="18"/>
      <c r="S24" s="19"/>
      <c r="T24" s="7">
        <v>17</v>
      </c>
      <c r="U24" s="18">
        <f t="shared" si="21"/>
        <v>0</v>
      </c>
      <c r="V24" s="18"/>
      <c r="W24" s="18"/>
      <c r="X24" s="19">
        <f t="shared" si="17"/>
        <v>0</v>
      </c>
      <c r="Y24" s="23"/>
      <c r="Z24" s="24"/>
      <c r="AA24" s="20">
        <f t="shared" si="27"/>
        <v>0</v>
      </c>
      <c r="AB24" s="20"/>
      <c r="AC24" s="20"/>
      <c r="AD24" s="20">
        <f t="shared" si="28"/>
        <v>0</v>
      </c>
      <c r="AE24" s="20"/>
      <c r="AF24" s="20"/>
      <c r="AG24" s="44">
        <f t="shared" si="18"/>
        <v>0</v>
      </c>
      <c r="AH24" s="45"/>
      <c r="AI24" s="46"/>
      <c r="AJ24" s="18">
        <f t="shared" si="19"/>
        <v>0</v>
      </c>
      <c r="AK24" s="18"/>
      <c r="AL24" s="19"/>
      <c r="AM24" s="7">
        <v>17</v>
      </c>
      <c r="AN24" s="19">
        <f t="shared" si="22"/>
        <v>13561.628467736224</v>
      </c>
      <c r="AO24" s="23"/>
      <c r="AP24" s="24"/>
      <c r="AQ24" s="19">
        <f t="shared" si="24"/>
        <v>10117.066044951851</v>
      </c>
      <c r="AR24" s="23"/>
      <c r="AS24" s="24"/>
      <c r="AT24" s="44">
        <f t="shared" si="6"/>
        <v>-176.3011700805709</v>
      </c>
      <c r="AU24" s="45"/>
      <c r="AV24" s="46"/>
      <c r="AW24" s="44">
        <f t="shared" si="7"/>
        <v>9940.76487487128</v>
      </c>
      <c r="AX24" s="45"/>
      <c r="AY24" s="46"/>
      <c r="AZ24" s="44">
        <v>0</v>
      </c>
      <c r="BA24" s="45"/>
      <c r="BB24" s="46"/>
      <c r="BC24" s="65"/>
      <c r="BD24" s="66"/>
      <c r="BE24" s="67"/>
      <c r="BF24" s="21">
        <f t="shared" si="8"/>
        <v>3620.8635928649437</v>
      </c>
      <c r="BG24" s="25"/>
      <c r="BH24" s="25"/>
      <c r="BI24" s="39">
        <f t="shared" si="29"/>
        <v>0</v>
      </c>
      <c r="BJ24" s="39"/>
      <c r="BK24" s="39"/>
      <c r="BL24" s="39">
        <f t="shared" si="30"/>
        <v>0</v>
      </c>
      <c r="BM24" s="39"/>
      <c r="BN24" s="39"/>
      <c r="BO24" s="39">
        <f t="shared" si="31"/>
        <v>0</v>
      </c>
      <c r="BP24" s="39"/>
      <c r="BQ24" s="39"/>
      <c r="BR24" s="12">
        <f t="shared" si="32"/>
        <v>0</v>
      </c>
      <c r="BS24" s="39"/>
      <c r="BT24" s="39"/>
      <c r="BU24" s="62">
        <f t="shared" si="33"/>
        <v>49685</v>
      </c>
      <c r="BV24" s="62"/>
      <c r="BW24" s="62"/>
      <c r="BX24" s="39">
        <f t="shared" si="34"/>
        <v>0</v>
      </c>
      <c r="BY24" s="39"/>
      <c r="BZ24" s="39"/>
      <c r="CA24" s="31"/>
    </row>
    <row r="25" spans="1:79" ht="18" customHeight="1" thickBot="1" x14ac:dyDescent="0.3">
      <c r="A25" s="7">
        <v>18</v>
      </c>
      <c r="B25" s="18">
        <f t="shared" si="20"/>
        <v>120363.8103091591</v>
      </c>
      <c r="C25" s="18"/>
      <c r="D25" s="18"/>
      <c r="E25" s="18">
        <f t="shared" si="0"/>
        <v>10117.066044951851</v>
      </c>
      <c r="F25" s="18"/>
      <c r="G25" s="18"/>
      <c r="H25" s="18">
        <f t="shared" si="14"/>
        <v>-1513.8799250535267</v>
      </c>
      <c r="I25" s="18"/>
      <c r="J25" s="18"/>
      <c r="K25" s="18">
        <f t="shared" si="1"/>
        <v>8554.267948923316</v>
      </c>
      <c r="L25" s="18"/>
      <c r="M25" s="18"/>
      <c r="N25" s="18">
        <f t="shared" si="15"/>
        <v>20000</v>
      </c>
      <c r="O25" s="18"/>
      <c r="P25" s="18"/>
      <c r="Q25" s="18">
        <f t="shared" si="16"/>
        <v>111809.54236023579</v>
      </c>
      <c r="R25" s="18"/>
      <c r="S25" s="19"/>
      <c r="T25" s="7">
        <v>18</v>
      </c>
      <c r="U25" s="18">
        <f t="shared" si="21"/>
        <v>0</v>
      </c>
      <c r="V25" s="18"/>
      <c r="W25" s="18"/>
      <c r="X25" s="19">
        <f t="shared" si="17"/>
        <v>0</v>
      </c>
      <c r="Y25" s="23"/>
      <c r="Z25" s="24"/>
      <c r="AA25" s="20">
        <f t="shared" si="27"/>
        <v>0</v>
      </c>
      <c r="AB25" s="20"/>
      <c r="AC25" s="20"/>
      <c r="AD25" s="20">
        <f t="shared" si="28"/>
        <v>0</v>
      </c>
      <c r="AE25" s="20"/>
      <c r="AF25" s="20"/>
      <c r="AG25" s="44">
        <f t="shared" si="18"/>
        <v>0</v>
      </c>
      <c r="AH25" s="45"/>
      <c r="AI25" s="46"/>
      <c r="AJ25" s="18">
        <f t="shared" si="19"/>
        <v>0</v>
      </c>
      <c r="AK25" s="18"/>
      <c r="AL25" s="19"/>
      <c r="AM25" s="7">
        <v>18</v>
      </c>
      <c r="AN25" s="19">
        <f t="shared" si="22"/>
        <v>3620.8635928649437</v>
      </c>
      <c r="AO25" s="23"/>
      <c r="AP25" s="24"/>
      <c r="AQ25" s="19">
        <f t="shared" si="24"/>
        <v>3667.9348195721882</v>
      </c>
      <c r="AR25" s="23"/>
      <c r="AS25" s="24"/>
      <c r="AT25" s="44">
        <f t="shared" si="6"/>
        <v>-47.071226707244264</v>
      </c>
      <c r="AU25" s="45"/>
      <c r="AV25" s="46"/>
      <c r="AW25" s="44">
        <f t="shared" si="7"/>
        <v>3620.8635928649437</v>
      </c>
      <c r="AX25" s="45"/>
      <c r="AY25" s="46"/>
      <c r="AZ25" s="44">
        <v>0</v>
      </c>
      <c r="BA25" s="45"/>
      <c r="BB25" s="46"/>
      <c r="BC25" s="65"/>
      <c r="BD25" s="66"/>
      <c r="BE25" s="67"/>
      <c r="BF25" s="21">
        <f t="shared" si="8"/>
        <v>0</v>
      </c>
      <c r="BG25" s="25"/>
      <c r="BH25" s="25"/>
      <c r="BI25" s="39">
        <f t="shared" si="29"/>
        <v>0</v>
      </c>
      <c r="BJ25" s="39"/>
      <c r="BK25" s="39"/>
      <c r="BL25" s="39">
        <f t="shared" si="30"/>
        <v>0</v>
      </c>
      <c r="BM25" s="39"/>
      <c r="BN25" s="39"/>
      <c r="BO25" s="39">
        <f t="shared" si="31"/>
        <v>0</v>
      </c>
      <c r="BP25" s="39"/>
      <c r="BQ25" s="39"/>
      <c r="BR25" s="12">
        <f t="shared" si="32"/>
        <v>0</v>
      </c>
      <c r="BS25" s="39"/>
      <c r="BT25" s="39"/>
      <c r="BU25" s="62">
        <f t="shared" si="33"/>
        <v>50051</v>
      </c>
      <c r="BV25" s="62"/>
      <c r="BW25" s="62"/>
      <c r="BX25" s="39">
        <f t="shared" si="34"/>
        <v>0</v>
      </c>
      <c r="BY25" s="39"/>
      <c r="BZ25" s="39"/>
      <c r="CA25" s="31"/>
    </row>
    <row r="26" spans="1:79" ht="18" customHeight="1" thickBot="1" x14ac:dyDescent="0.3">
      <c r="A26" s="7">
        <v>19</v>
      </c>
      <c r="B26" s="18">
        <f t="shared" si="20"/>
        <v>111809.54236023579</v>
      </c>
      <c r="C26" s="18"/>
      <c r="D26" s="18"/>
      <c r="E26" s="18">
        <f t="shared" si="0"/>
        <v>10117.066044951851</v>
      </c>
      <c r="F26" s="18"/>
      <c r="G26" s="18"/>
      <c r="H26" s="18">
        <f t="shared" si="14"/>
        <v>-1402.0094438171036</v>
      </c>
      <c r="I26" s="18"/>
      <c r="J26" s="18"/>
      <c r="K26" s="18">
        <f t="shared" si="1"/>
        <v>8666.1384301597391</v>
      </c>
      <c r="L26" s="18"/>
      <c r="M26" s="18"/>
      <c r="N26" s="18">
        <f t="shared" si="15"/>
        <v>20000</v>
      </c>
      <c r="O26" s="18"/>
      <c r="P26" s="18"/>
      <c r="Q26" s="18">
        <f t="shared" si="16"/>
        <v>103143.40393007605</v>
      </c>
      <c r="R26" s="18"/>
      <c r="S26" s="19"/>
      <c r="T26" s="7">
        <v>19</v>
      </c>
      <c r="U26" s="18">
        <f t="shared" si="21"/>
        <v>0</v>
      </c>
      <c r="V26" s="18"/>
      <c r="W26" s="18"/>
      <c r="X26" s="19">
        <f t="shared" si="17"/>
        <v>0</v>
      </c>
      <c r="Y26" s="23"/>
      <c r="Z26" s="24"/>
      <c r="AA26" s="20">
        <f t="shared" si="27"/>
        <v>0</v>
      </c>
      <c r="AB26" s="20"/>
      <c r="AC26" s="20"/>
      <c r="AD26" s="20">
        <f t="shared" si="28"/>
        <v>0</v>
      </c>
      <c r="AE26" s="20"/>
      <c r="AF26" s="20"/>
      <c r="AG26" s="44">
        <f t="shared" si="18"/>
        <v>0</v>
      </c>
      <c r="AH26" s="45"/>
      <c r="AI26" s="46"/>
      <c r="AJ26" s="18">
        <f t="shared" si="19"/>
        <v>0</v>
      </c>
      <c r="AK26" s="18"/>
      <c r="AL26" s="19"/>
      <c r="AM26" s="7">
        <v>19</v>
      </c>
      <c r="AN26" s="19">
        <f t="shared" si="22"/>
        <v>0</v>
      </c>
      <c r="AO26" s="23"/>
      <c r="AP26" s="24"/>
      <c r="AQ26" s="19">
        <f t="shared" si="24"/>
        <v>0</v>
      </c>
      <c r="AR26" s="23"/>
      <c r="AS26" s="24"/>
      <c r="AT26" s="44">
        <f t="shared" si="6"/>
        <v>0</v>
      </c>
      <c r="AU26" s="45"/>
      <c r="AV26" s="46"/>
      <c r="AW26" s="44">
        <f t="shared" si="7"/>
        <v>0</v>
      </c>
      <c r="AX26" s="45"/>
      <c r="AY26" s="46"/>
      <c r="AZ26" s="44">
        <v>0</v>
      </c>
      <c r="BA26" s="45"/>
      <c r="BB26" s="46"/>
      <c r="BC26" s="65"/>
      <c r="BD26" s="66"/>
      <c r="BE26" s="67"/>
      <c r="BF26" s="21">
        <f t="shared" si="8"/>
        <v>0</v>
      </c>
      <c r="BG26" s="25"/>
      <c r="BH26" s="25"/>
      <c r="BI26" s="39">
        <f t="shared" si="29"/>
        <v>0</v>
      </c>
      <c r="BJ26" s="39"/>
      <c r="BK26" s="39"/>
      <c r="BL26" s="39">
        <f t="shared" si="30"/>
        <v>0</v>
      </c>
      <c r="BM26" s="39"/>
      <c r="BN26" s="39"/>
      <c r="BO26" s="39">
        <f t="shared" si="31"/>
        <v>0</v>
      </c>
      <c r="BP26" s="39"/>
      <c r="BQ26" s="39"/>
      <c r="BR26" s="12">
        <f t="shared" si="32"/>
        <v>0</v>
      </c>
      <c r="BS26" s="39"/>
      <c r="BT26" s="39"/>
      <c r="BU26" s="62">
        <f t="shared" si="33"/>
        <v>50416</v>
      </c>
      <c r="BV26" s="62"/>
      <c r="BW26" s="62"/>
      <c r="BX26" s="39">
        <f t="shared" si="34"/>
        <v>0</v>
      </c>
      <c r="BY26" s="39"/>
      <c r="BZ26" s="39"/>
      <c r="CA26" s="31"/>
    </row>
    <row r="27" spans="1:79" ht="18" customHeight="1" thickBot="1" x14ac:dyDescent="0.3">
      <c r="A27" s="7">
        <v>20</v>
      </c>
      <c r="B27" s="18">
        <f t="shared" si="20"/>
        <v>103143.40393007605</v>
      </c>
      <c r="C27" s="18"/>
      <c r="D27" s="18"/>
      <c r="E27" s="18">
        <f t="shared" si="0"/>
        <v>10117.066044951851</v>
      </c>
      <c r="F27" s="18"/>
      <c r="G27" s="18"/>
      <c r="H27" s="18">
        <f t="shared" si="14"/>
        <v>-1288.6759496558116</v>
      </c>
      <c r="I27" s="18"/>
      <c r="J27" s="18"/>
      <c r="K27" s="18">
        <f t="shared" si="1"/>
        <v>8779.4719243210311</v>
      </c>
      <c r="L27" s="18"/>
      <c r="M27" s="18"/>
      <c r="N27" s="18">
        <f t="shared" si="15"/>
        <v>20000</v>
      </c>
      <c r="O27" s="18"/>
      <c r="P27" s="18"/>
      <c r="Q27" s="18">
        <f t="shared" si="16"/>
        <v>94363.932005755021</v>
      </c>
      <c r="R27" s="18"/>
      <c r="S27" s="19"/>
      <c r="T27" s="7">
        <v>20</v>
      </c>
      <c r="U27" s="18">
        <f t="shared" si="21"/>
        <v>0</v>
      </c>
      <c r="V27" s="18"/>
      <c r="W27" s="18"/>
      <c r="X27" s="19">
        <f t="shared" si="17"/>
        <v>0</v>
      </c>
      <c r="Y27" s="23"/>
      <c r="Z27" s="24"/>
      <c r="AA27" s="20">
        <f t="shared" si="27"/>
        <v>0</v>
      </c>
      <c r="AB27" s="20"/>
      <c r="AC27" s="20"/>
      <c r="AD27" s="20">
        <f t="shared" si="28"/>
        <v>0</v>
      </c>
      <c r="AE27" s="20"/>
      <c r="AF27" s="20"/>
      <c r="AG27" s="44">
        <f t="shared" si="18"/>
        <v>0</v>
      </c>
      <c r="AH27" s="45"/>
      <c r="AI27" s="46"/>
      <c r="AJ27" s="18">
        <f t="shared" si="19"/>
        <v>0</v>
      </c>
      <c r="AK27" s="18"/>
      <c r="AL27" s="19"/>
      <c r="AM27" s="7">
        <v>20</v>
      </c>
      <c r="AN27" s="19">
        <f t="shared" si="22"/>
        <v>0</v>
      </c>
      <c r="AO27" s="23"/>
      <c r="AP27" s="24"/>
      <c r="AQ27" s="19">
        <f t="shared" si="24"/>
        <v>0</v>
      </c>
      <c r="AR27" s="23"/>
      <c r="AS27" s="24"/>
      <c r="AT27" s="44">
        <f t="shared" si="6"/>
        <v>0</v>
      </c>
      <c r="AU27" s="45"/>
      <c r="AV27" s="46"/>
      <c r="AW27" s="44">
        <f t="shared" si="7"/>
        <v>0</v>
      </c>
      <c r="AX27" s="45"/>
      <c r="AY27" s="46"/>
      <c r="AZ27" s="44">
        <v>0</v>
      </c>
      <c r="BA27" s="45"/>
      <c r="BB27" s="46"/>
      <c r="BC27" s="65"/>
      <c r="BD27" s="66"/>
      <c r="BE27" s="67"/>
      <c r="BF27" s="21">
        <f t="shared" si="8"/>
        <v>0</v>
      </c>
      <c r="BG27" s="25"/>
      <c r="BH27" s="25"/>
      <c r="BI27" s="39">
        <f t="shared" si="29"/>
        <v>0</v>
      </c>
      <c r="BJ27" s="39"/>
      <c r="BK27" s="39"/>
      <c r="BL27" s="39">
        <f t="shared" si="30"/>
        <v>0</v>
      </c>
      <c r="BM27" s="39"/>
      <c r="BN27" s="39"/>
      <c r="BO27" s="39">
        <f t="shared" si="31"/>
        <v>0</v>
      </c>
      <c r="BP27" s="39"/>
      <c r="BQ27" s="39"/>
      <c r="BR27" s="12">
        <f t="shared" si="32"/>
        <v>0</v>
      </c>
      <c r="BS27" s="39"/>
      <c r="BT27" s="39"/>
      <c r="BU27" s="62">
        <f t="shared" si="33"/>
        <v>50781</v>
      </c>
      <c r="BV27" s="62"/>
      <c r="BW27" s="62"/>
      <c r="BX27" s="39">
        <f t="shared" si="34"/>
        <v>0</v>
      </c>
      <c r="BY27" s="39"/>
      <c r="BZ27" s="39"/>
      <c r="CA27" s="31"/>
    </row>
    <row r="28" spans="1:79" ht="18" customHeight="1" thickBot="1" x14ac:dyDescent="0.3">
      <c r="A28" s="7">
        <v>21</v>
      </c>
      <c r="B28" s="18">
        <f t="shared" si="20"/>
        <v>94363.932005755021</v>
      </c>
      <c r="C28" s="18"/>
      <c r="D28" s="18"/>
      <c r="E28" s="18">
        <f t="shared" si="0"/>
        <v>10117.066044951851</v>
      </c>
      <c r="F28" s="18"/>
      <c r="G28" s="18"/>
      <c r="H28" s="18">
        <f t="shared" si="14"/>
        <v>-1173.8603096688657</v>
      </c>
      <c r="I28" s="18"/>
      <c r="J28" s="18"/>
      <c r="K28" s="18">
        <f t="shared" si="1"/>
        <v>8894.2875643079769</v>
      </c>
      <c r="L28" s="18"/>
      <c r="M28" s="18"/>
      <c r="N28" s="18">
        <f t="shared" si="15"/>
        <v>20000</v>
      </c>
      <c r="O28" s="18"/>
      <c r="P28" s="18"/>
      <c r="Q28" s="18">
        <f t="shared" si="16"/>
        <v>85469.644441447046</v>
      </c>
      <c r="R28" s="18"/>
      <c r="S28" s="19"/>
      <c r="T28" s="7">
        <v>21</v>
      </c>
      <c r="U28" s="18">
        <f t="shared" si="21"/>
        <v>0</v>
      </c>
      <c r="V28" s="18"/>
      <c r="W28" s="18"/>
      <c r="X28" s="19">
        <f t="shared" si="17"/>
        <v>0</v>
      </c>
      <c r="Y28" s="23"/>
      <c r="Z28" s="24"/>
      <c r="AA28" s="20">
        <f t="shared" si="27"/>
        <v>0</v>
      </c>
      <c r="AB28" s="20"/>
      <c r="AC28" s="20"/>
      <c r="AD28" s="20">
        <f t="shared" si="28"/>
        <v>0</v>
      </c>
      <c r="AE28" s="20"/>
      <c r="AF28" s="20"/>
      <c r="AG28" s="44">
        <f t="shared" si="18"/>
        <v>0</v>
      </c>
      <c r="AH28" s="45"/>
      <c r="AI28" s="46"/>
      <c r="AJ28" s="18">
        <f t="shared" si="19"/>
        <v>0</v>
      </c>
      <c r="AK28" s="18"/>
      <c r="AL28" s="19"/>
      <c r="AM28" s="7">
        <v>21</v>
      </c>
      <c r="AN28" s="19">
        <f t="shared" si="22"/>
        <v>0</v>
      </c>
      <c r="AO28" s="23"/>
      <c r="AP28" s="24"/>
      <c r="AQ28" s="19">
        <f t="shared" si="24"/>
        <v>0</v>
      </c>
      <c r="AR28" s="23"/>
      <c r="AS28" s="24"/>
      <c r="AT28" s="44">
        <f t="shared" si="6"/>
        <v>0</v>
      </c>
      <c r="AU28" s="45"/>
      <c r="AV28" s="46"/>
      <c r="AW28" s="44">
        <f t="shared" si="7"/>
        <v>0</v>
      </c>
      <c r="AX28" s="45"/>
      <c r="AY28" s="46"/>
      <c r="AZ28" s="44">
        <v>0</v>
      </c>
      <c r="BA28" s="45"/>
      <c r="BB28" s="46"/>
      <c r="BC28" s="65"/>
      <c r="BD28" s="66"/>
      <c r="BE28" s="67"/>
      <c r="BF28" s="21">
        <f t="shared" si="8"/>
        <v>0</v>
      </c>
      <c r="BG28" s="25"/>
      <c r="BH28" s="25"/>
      <c r="BI28" s="39">
        <f t="shared" si="29"/>
        <v>0</v>
      </c>
      <c r="BJ28" s="39"/>
      <c r="BK28" s="39"/>
      <c r="BL28" s="39">
        <f t="shared" si="30"/>
        <v>0</v>
      </c>
      <c r="BM28" s="39"/>
      <c r="BN28" s="39"/>
      <c r="BO28" s="39">
        <f t="shared" si="31"/>
        <v>0</v>
      </c>
      <c r="BP28" s="39"/>
      <c r="BQ28" s="39"/>
      <c r="BR28" s="12">
        <f t="shared" si="32"/>
        <v>0</v>
      </c>
      <c r="BS28" s="39"/>
      <c r="BT28" s="39"/>
      <c r="BU28" s="62">
        <f t="shared" si="33"/>
        <v>51146</v>
      </c>
      <c r="BV28" s="62"/>
      <c r="BW28" s="62"/>
      <c r="BX28" s="39">
        <f t="shared" si="34"/>
        <v>0</v>
      </c>
      <c r="BY28" s="39"/>
      <c r="BZ28" s="39"/>
      <c r="CA28" s="31"/>
    </row>
    <row r="29" spans="1:79" ht="18" customHeight="1" thickBot="1" x14ac:dyDescent="0.3">
      <c r="A29" s="7">
        <v>22</v>
      </c>
      <c r="B29" s="18">
        <f t="shared" si="20"/>
        <v>85469.644441447046</v>
      </c>
      <c r="C29" s="18"/>
      <c r="D29" s="18"/>
      <c r="E29" s="18">
        <f t="shared" si="0"/>
        <v>10117.066044951851</v>
      </c>
      <c r="F29" s="18"/>
      <c r="G29" s="18"/>
      <c r="H29" s="18">
        <f t="shared" si="14"/>
        <v>-1057.5431407404012</v>
      </c>
      <c r="I29" s="18"/>
      <c r="J29" s="18"/>
      <c r="K29" s="18">
        <f t="shared" si="1"/>
        <v>9010.6047332364415</v>
      </c>
      <c r="L29" s="18"/>
      <c r="M29" s="18"/>
      <c r="N29" s="18">
        <f t="shared" si="15"/>
        <v>20000</v>
      </c>
      <c r="O29" s="18"/>
      <c r="P29" s="18"/>
      <c r="Q29" s="18">
        <f t="shared" si="16"/>
        <v>76459.039708210606</v>
      </c>
      <c r="R29" s="18"/>
      <c r="S29" s="19"/>
      <c r="T29" s="7">
        <v>22</v>
      </c>
      <c r="U29" s="18">
        <f t="shared" si="21"/>
        <v>0</v>
      </c>
      <c r="V29" s="18"/>
      <c r="W29" s="18"/>
      <c r="X29" s="19">
        <f t="shared" si="17"/>
        <v>0</v>
      </c>
      <c r="Y29" s="23"/>
      <c r="Z29" s="24"/>
      <c r="AA29" s="20">
        <f t="shared" si="27"/>
        <v>0</v>
      </c>
      <c r="AB29" s="20"/>
      <c r="AC29" s="20"/>
      <c r="AD29" s="20">
        <f t="shared" si="28"/>
        <v>0</v>
      </c>
      <c r="AE29" s="20"/>
      <c r="AF29" s="20"/>
      <c r="AG29" s="44">
        <f t="shared" si="18"/>
        <v>0</v>
      </c>
      <c r="AH29" s="45"/>
      <c r="AI29" s="46"/>
      <c r="AJ29" s="18">
        <f t="shared" si="19"/>
        <v>0</v>
      </c>
      <c r="AK29" s="18"/>
      <c r="AL29" s="19"/>
      <c r="AM29" s="7">
        <v>22</v>
      </c>
      <c r="AN29" s="19">
        <f t="shared" si="22"/>
        <v>0</v>
      </c>
      <c r="AO29" s="23"/>
      <c r="AP29" s="24"/>
      <c r="AQ29" s="19">
        <f t="shared" si="24"/>
        <v>0</v>
      </c>
      <c r="AR29" s="23"/>
      <c r="AS29" s="24"/>
      <c r="AT29" s="44">
        <f t="shared" si="6"/>
        <v>0</v>
      </c>
      <c r="AU29" s="45"/>
      <c r="AV29" s="46"/>
      <c r="AW29" s="44">
        <f t="shared" si="7"/>
        <v>0</v>
      </c>
      <c r="AX29" s="45"/>
      <c r="AY29" s="46"/>
      <c r="AZ29" s="44">
        <v>0</v>
      </c>
      <c r="BA29" s="45"/>
      <c r="BB29" s="46"/>
      <c r="BC29" s="65"/>
      <c r="BD29" s="66"/>
      <c r="BE29" s="67"/>
      <c r="BF29" s="21">
        <f t="shared" si="8"/>
        <v>0</v>
      </c>
      <c r="BG29" s="25"/>
      <c r="BH29" s="25"/>
      <c r="BI29" s="39">
        <f t="shared" si="29"/>
        <v>0</v>
      </c>
      <c r="BJ29" s="39"/>
      <c r="BK29" s="39"/>
      <c r="BL29" s="39">
        <f t="shared" si="30"/>
        <v>0</v>
      </c>
      <c r="BM29" s="39"/>
      <c r="BN29" s="39"/>
      <c r="BO29" s="39">
        <f t="shared" si="31"/>
        <v>0</v>
      </c>
      <c r="BP29" s="39"/>
      <c r="BQ29" s="39"/>
      <c r="BR29" s="12">
        <f t="shared" si="32"/>
        <v>0</v>
      </c>
      <c r="BS29" s="39"/>
      <c r="BT29" s="39"/>
      <c r="BU29" s="62">
        <f t="shared" si="33"/>
        <v>51512</v>
      </c>
      <c r="BV29" s="62"/>
      <c r="BW29" s="62"/>
      <c r="BX29" s="39">
        <f t="shared" si="34"/>
        <v>0</v>
      </c>
      <c r="BY29" s="39"/>
      <c r="BZ29" s="39"/>
      <c r="CA29" s="31"/>
    </row>
    <row r="30" spans="1:79" ht="18" customHeight="1" thickBot="1" x14ac:dyDescent="0.3">
      <c r="A30" s="7">
        <v>23</v>
      </c>
      <c r="B30" s="18">
        <f t="shared" si="20"/>
        <v>76459.039708210606</v>
      </c>
      <c r="C30" s="18"/>
      <c r="D30" s="18"/>
      <c r="E30" s="18">
        <f t="shared" si="0"/>
        <v>10117.066044951851</v>
      </c>
      <c r="F30" s="18"/>
      <c r="G30" s="18"/>
      <c r="H30" s="18">
        <f t="shared" si="14"/>
        <v>-939.70480626723111</v>
      </c>
      <c r="I30" s="18"/>
      <c r="J30" s="18"/>
      <c r="K30" s="18">
        <f t="shared" si="1"/>
        <v>9128.4430677096116</v>
      </c>
      <c r="L30" s="18"/>
      <c r="M30" s="18"/>
      <c r="N30" s="18">
        <f t="shared" si="15"/>
        <v>20000</v>
      </c>
      <c r="O30" s="18"/>
      <c r="P30" s="18"/>
      <c r="Q30" s="18">
        <f t="shared" si="16"/>
        <v>67330.596640500997</v>
      </c>
      <c r="R30" s="18"/>
      <c r="S30" s="19"/>
      <c r="T30" s="7">
        <v>23</v>
      </c>
      <c r="U30" s="18">
        <f t="shared" si="21"/>
        <v>0</v>
      </c>
      <c r="V30" s="18"/>
      <c r="W30" s="18"/>
      <c r="X30" s="19">
        <f t="shared" si="17"/>
        <v>0</v>
      </c>
      <c r="Y30" s="23"/>
      <c r="Z30" s="24"/>
      <c r="AA30" s="20">
        <f t="shared" si="27"/>
        <v>0</v>
      </c>
      <c r="AB30" s="20"/>
      <c r="AC30" s="20"/>
      <c r="AD30" s="20">
        <f t="shared" si="28"/>
        <v>0</v>
      </c>
      <c r="AE30" s="20"/>
      <c r="AF30" s="20"/>
      <c r="AG30" s="44">
        <f t="shared" si="18"/>
        <v>0</v>
      </c>
      <c r="AH30" s="45"/>
      <c r="AI30" s="46"/>
      <c r="AJ30" s="18">
        <f t="shared" si="19"/>
        <v>0</v>
      </c>
      <c r="AK30" s="18"/>
      <c r="AL30" s="19"/>
      <c r="AM30" s="7">
        <v>23</v>
      </c>
      <c r="AN30" s="19">
        <f t="shared" si="22"/>
        <v>0</v>
      </c>
      <c r="AO30" s="23"/>
      <c r="AP30" s="24"/>
      <c r="AQ30" s="19">
        <f t="shared" si="24"/>
        <v>0</v>
      </c>
      <c r="AR30" s="23"/>
      <c r="AS30" s="24"/>
      <c r="AT30" s="44">
        <f t="shared" si="6"/>
        <v>0</v>
      </c>
      <c r="AU30" s="45"/>
      <c r="AV30" s="46"/>
      <c r="AW30" s="44">
        <f t="shared" si="7"/>
        <v>0</v>
      </c>
      <c r="AX30" s="45"/>
      <c r="AY30" s="46"/>
      <c r="AZ30" s="44">
        <v>0</v>
      </c>
      <c r="BA30" s="45"/>
      <c r="BB30" s="46"/>
      <c r="BC30" s="65"/>
      <c r="BD30" s="66"/>
      <c r="BE30" s="67"/>
      <c r="BF30" s="21">
        <f t="shared" si="8"/>
        <v>0</v>
      </c>
      <c r="BG30" s="25"/>
      <c r="BH30" s="25"/>
      <c r="BI30" s="39">
        <f t="shared" si="29"/>
        <v>0</v>
      </c>
      <c r="BJ30" s="39"/>
      <c r="BK30" s="39"/>
      <c r="BL30" s="39">
        <f t="shared" si="30"/>
        <v>0</v>
      </c>
      <c r="BM30" s="39"/>
      <c r="BN30" s="39"/>
      <c r="BO30" s="39">
        <f t="shared" si="31"/>
        <v>0</v>
      </c>
      <c r="BP30" s="39"/>
      <c r="BQ30" s="39"/>
      <c r="BR30" s="12">
        <f t="shared" si="32"/>
        <v>0</v>
      </c>
      <c r="BS30" s="39"/>
      <c r="BT30" s="39"/>
      <c r="BU30" s="62">
        <f t="shared" si="33"/>
        <v>51877</v>
      </c>
      <c r="BV30" s="62"/>
      <c r="BW30" s="62"/>
      <c r="BX30" s="39">
        <f t="shared" si="34"/>
        <v>0</v>
      </c>
      <c r="BY30" s="39"/>
      <c r="BZ30" s="39"/>
      <c r="CA30" s="31"/>
    </row>
    <row r="31" spans="1:79" ht="18" customHeight="1" thickBot="1" x14ac:dyDescent="0.3">
      <c r="A31" s="7">
        <v>24</v>
      </c>
      <c r="B31" s="18">
        <f t="shared" si="20"/>
        <v>67330.596640500997</v>
      </c>
      <c r="C31" s="18"/>
      <c r="D31" s="18"/>
      <c r="E31" s="18">
        <f t="shared" si="0"/>
        <v>10117.066044951851</v>
      </c>
      <c r="F31" s="18"/>
      <c r="G31" s="18"/>
      <c r="H31" s="18">
        <f t="shared" si="14"/>
        <v>-820.32541284380022</v>
      </c>
      <c r="I31" s="18"/>
      <c r="J31" s="18"/>
      <c r="K31" s="18">
        <f t="shared" si="1"/>
        <v>9247.8224611330425</v>
      </c>
      <c r="L31" s="18"/>
      <c r="M31" s="18"/>
      <c r="N31" s="18">
        <f t="shared" si="15"/>
        <v>20000</v>
      </c>
      <c r="O31" s="18"/>
      <c r="P31" s="18"/>
      <c r="Q31" s="18">
        <f t="shared" si="16"/>
        <v>58082.774179367952</v>
      </c>
      <c r="R31" s="18"/>
      <c r="S31" s="19"/>
      <c r="T31" s="7">
        <v>24</v>
      </c>
      <c r="U31" s="18">
        <f t="shared" si="21"/>
        <v>0</v>
      </c>
      <c r="V31" s="18"/>
      <c r="W31" s="18"/>
      <c r="X31" s="19">
        <f t="shared" si="17"/>
        <v>0</v>
      </c>
      <c r="Y31" s="23"/>
      <c r="Z31" s="24"/>
      <c r="AA31" s="20">
        <f t="shared" si="27"/>
        <v>0</v>
      </c>
      <c r="AB31" s="20"/>
      <c r="AC31" s="20"/>
      <c r="AD31" s="20">
        <f t="shared" si="28"/>
        <v>0</v>
      </c>
      <c r="AE31" s="20"/>
      <c r="AF31" s="20"/>
      <c r="AG31" s="44">
        <f t="shared" si="18"/>
        <v>0</v>
      </c>
      <c r="AH31" s="45"/>
      <c r="AI31" s="46"/>
      <c r="AJ31" s="18">
        <f t="shared" si="19"/>
        <v>0</v>
      </c>
      <c r="AK31" s="18"/>
      <c r="AL31" s="19"/>
      <c r="AM31" s="7">
        <v>24</v>
      </c>
      <c r="AN31" s="19">
        <f t="shared" si="22"/>
        <v>0</v>
      </c>
      <c r="AO31" s="23"/>
      <c r="AP31" s="24"/>
      <c r="AQ31" s="19">
        <f t="shared" si="24"/>
        <v>0</v>
      </c>
      <c r="AR31" s="23"/>
      <c r="AS31" s="24"/>
      <c r="AT31" s="44">
        <f t="shared" si="6"/>
        <v>0</v>
      </c>
      <c r="AU31" s="45"/>
      <c r="AV31" s="46"/>
      <c r="AW31" s="44">
        <f t="shared" si="7"/>
        <v>0</v>
      </c>
      <c r="AX31" s="45"/>
      <c r="AY31" s="46"/>
      <c r="AZ31" s="44">
        <v>0</v>
      </c>
      <c r="BA31" s="45"/>
      <c r="BB31" s="46"/>
      <c r="BC31" s="65"/>
      <c r="BD31" s="66"/>
      <c r="BE31" s="67"/>
      <c r="BF31" s="21">
        <f>MAX(0,IF(AZ31=0,AN31-AW31-AZ31,AN31-AZ31-(AQ31+BO31)))</f>
        <v>0</v>
      </c>
      <c r="BG31" s="25"/>
      <c r="BH31" s="25"/>
      <c r="BI31" s="39">
        <f t="shared" si="29"/>
        <v>0</v>
      </c>
      <c r="BJ31" s="39"/>
      <c r="BK31" s="39"/>
      <c r="BL31" s="39">
        <f t="shared" si="30"/>
        <v>0</v>
      </c>
      <c r="BM31" s="39"/>
      <c r="BN31" s="39"/>
      <c r="BO31" s="39">
        <f t="shared" si="31"/>
        <v>0</v>
      </c>
      <c r="BP31" s="39"/>
      <c r="BQ31" s="39"/>
      <c r="BR31" s="12">
        <f t="shared" si="32"/>
        <v>0</v>
      </c>
      <c r="BS31" s="39"/>
      <c r="BT31" s="39"/>
      <c r="BU31" s="62">
        <f t="shared" si="33"/>
        <v>52242</v>
      </c>
      <c r="BV31" s="62"/>
      <c r="BW31" s="62"/>
      <c r="BX31" s="39">
        <f t="shared" si="34"/>
        <v>0</v>
      </c>
      <c r="BY31" s="39"/>
      <c r="BZ31" s="39"/>
      <c r="CA31" s="31"/>
    </row>
    <row r="32" spans="1:79" ht="18" customHeight="1" thickBot="1" x14ac:dyDescent="0.3">
      <c r="A32" s="7">
        <v>25</v>
      </c>
      <c r="B32" s="18">
        <f t="shared" si="20"/>
        <v>58082.774179367952</v>
      </c>
      <c r="C32" s="18"/>
      <c r="D32" s="18"/>
      <c r="E32" s="18">
        <f t="shared" si="0"/>
        <v>10117.066044951851</v>
      </c>
      <c r="F32" s="18"/>
      <c r="G32" s="18"/>
      <c r="H32" s="18">
        <f t="shared" si="14"/>
        <v>-699.38480690379583</v>
      </c>
      <c r="I32" s="18"/>
      <c r="J32" s="18"/>
      <c r="K32" s="18">
        <f t="shared" si="1"/>
        <v>9368.7630670730468</v>
      </c>
      <c r="L32" s="18"/>
      <c r="M32" s="18"/>
      <c r="N32" s="18">
        <f t="shared" si="15"/>
        <v>20000</v>
      </c>
      <c r="O32" s="18"/>
      <c r="P32" s="18"/>
      <c r="Q32" s="18">
        <f t="shared" si="16"/>
        <v>48714.011112294902</v>
      </c>
      <c r="R32" s="18"/>
      <c r="S32" s="19"/>
      <c r="T32" s="7">
        <v>25</v>
      </c>
      <c r="U32" s="18">
        <f t="shared" si="21"/>
        <v>0</v>
      </c>
      <c r="V32" s="18"/>
      <c r="W32" s="18"/>
      <c r="X32" s="19">
        <f t="shared" si="17"/>
        <v>0</v>
      </c>
      <c r="Y32" s="23"/>
      <c r="Z32" s="24"/>
      <c r="AA32" s="20">
        <f t="shared" si="27"/>
        <v>0</v>
      </c>
      <c r="AB32" s="20"/>
      <c r="AC32" s="20"/>
      <c r="AD32" s="20">
        <f t="shared" si="28"/>
        <v>0</v>
      </c>
      <c r="AE32" s="20"/>
      <c r="AF32" s="20"/>
      <c r="AG32" s="44">
        <f t="shared" si="18"/>
        <v>0</v>
      </c>
      <c r="AH32" s="45"/>
      <c r="AI32" s="46"/>
      <c r="AJ32" s="18">
        <f t="shared" si="19"/>
        <v>0</v>
      </c>
      <c r="AK32" s="18"/>
      <c r="AL32" s="19"/>
      <c r="AM32" s="7">
        <v>25</v>
      </c>
      <c r="AN32" s="19">
        <f t="shared" si="22"/>
        <v>0</v>
      </c>
      <c r="AO32" s="23"/>
      <c r="AP32" s="24"/>
      <c r="AQ32" s="19">
        <f t="shared" si="24"/>
        <v>0</v>
      </c>
      <c r="AR32" s="23"/>
      <c r="AS32" s="24"/>
      <c r="AT32" s="44">
        <f t="shared" si="6"/>
        <v>0</v>
      </c>
      <c r="AU32" s="45"/>
      <c r="AV32" s="46"/>
      <c r="AW32" s="44">
        <f t="shared" si="7"/>
        <v>0</v>
      </c>
      <c r="AX32" s="45"/>
      <c r="AY32" s="46"/>
      <c r="AZ32" s="44">
        <v>0</v>
      </c>
      <c r="BA32" s="45"/>
      <c r="BB32" s="46"/>
      <c r="BC32" s="65"/>
      <c r="BD32" s="66"/>
      <c r="BE32" s="67"/>
      <c r="BF32" s="21">
        <f t="shared" ref="BF32:BF37" si="35">MAX(0,IF(AZ32=0,AN32-AW32-AZ32,AN32-AZ32-(AQ32+BO32)))</f>
        <v>0</v>
      </c>
      <c r="BG32" s="25"/>
      <c r="BH32" s="25"/>
      <c r="BI32" s="39">
        <f t="shared" si="29"/>
        <v>0</v>
      </c>
      <c r="BJ32" s="39"/>
      <c r="BK32" s="39"/>
      <c r="BL32" s="39">
        <f t="shared" si="30"/>
        <v>0</v>
      </c>
      <c r="BM32" s="39"/>
      <c r="BN32" s="39"/>
      <c r="BO32" s="39">
        <f t="shared" si="31"/>
        <v>0</v>
      </c>
      <c r="BP32" s="39"/>
      <c r="BQ32" s="39"/>
      <c r="BR32" s="12">
        <f t="shared" si="32"/>
        <v>0</v>
      </c>
      <c r="BS32" s="39"/>
      <c r="BT32" s="39"/>
      <c r="BU32" s="62">
        <f t="shared" si="33"/>
        <v>52607</v>
      </c>
      <c r="BV32" s="62"/>
      <c r="BW32" s="62"/>
      <c r="BX32" s="39">
        <f t="shared" si="34"/>
        <v>0</v>
      </c>
      <c r="BY32" s="39"/>
      <c r="BZ32" s="39"/>
      <c r="CA32" s="31"/>
    </row>
    <row r="33" spans="1:79" ht="18" customHeight="1" thickBot="1" x14ac:dyDescent="0.3">
      <c r="A33" s="7">
        <v>26</v>
      </c>
      <c r="B33" s="18">
        <f t="shared" si="20"/>
        <v>48714.011112294902</v>
      </c>
      <c r="C33" s="18"/>
      <c r="D33" s="18"/>
      <c r="E33" s="18">
        <f t="shared" si="0"/>
        <v>10117.066044951851</v>
      </c>
      <c r="F33" s="18"/>
      <c r="G33" s="18"/>
      <c r="H33" s="18">
        <f t="shared" si="14"/>
        <v>-576.86257131782622</v>
      </c>
      <c r="I33" s="18"/>
      <c r="J33" s="18"/>
      <c r="K33" s="18">
        <f t="shared" si="1"/>
        <v>9491.2853026590165</v>
      </c>
      <c r="L33" s="18"/>
      <c r="M33" s="18"/>
      <c r="N33" s="18">
        <f t="shared" si="15"/>
        <v>20000</v>
      </c>
      <c r="O33" s="18"/>
      <c r="P33" s="18"/>
      <c r="Q33" s="18">
        <f t="shared" si="16"/>
        <v>39222.725809635886</v>
      </c>
      <c r="R33" s="18"/>
      <c r="S33" s="19"/>
      <c r="T33" s="7">
        <v>26</v>
      </c>
      <c r="U33" s="18">
        <f t="shared" si="21"/>
        <v>0</v>
      </c>
      <c r="V33" s="18"/>
      <c r="W33" s="18"/>
      <c r="X33" s="19">
        <f t="shared" si="17"/>
        <v>0</v>
      </c>
      <c r="Y33" s="23"/>
      <c r="Z33" s="24"/>
      <c r="AA33" s="20">
        <f t="shared" si="27"/>
        <v>0</v>
      </c>
      <c r="AB33" s="20"/>
      <c r="AC33" s="20"/>
      <c r="AD33" s="20">
        <f t="shared" si="28"/>
        <v>0</v>
      </c>
      <c r="AE33" s="20"/>
      <c r="AF33" s="20"/>
      <c r="AG33" s="44">
        <f t="shared" si="18"/>
        <v>0</v>
      </c>
      <c r="AH33" s="45"/>
      <c r="AI33" s="46"/>
      <c r="AJ33" s="18">
        <f t="shared" si="19"/>
        <v>0</v>
      </c>
      <c r="AK33" s="18"/>
      <c r="AL33" s="19"/>
      <c r="AM33" s="7">
        <v>26</v>
      </c>
      <c r="AN33" s="19">
        <f t="shared" si="22"/>
        <v>0</v>
      </c>
      <c r="AO33" s="23"/>
      <c r="AP33" s="24"/>
      <c r="AQ33" s="19">
        <f t="shared" si="24"/>
        <v>0</v>
      </c>
      <c r="AR33" s="23"/>
      <c r="AS33" s="24"/>
      <c r="AT33" s="44">
        <f t="shared" si="6"/>
        <v>0</v>
      </c>
      <c r="AU33" s="45"/>
      <c r="AV33" s="46"/>
      <c r="AW33" s="44">
        <f t="shared" si="7"/>
        <v>0</v>
      </c>
      <c r="AX33" s="45"/>
      <c r="AY33" s="46"/>
      <c r="AZ33" s="44">
        <v>0</v>
      </c>
      <c r="BA33" s="45"/>
      <c r="BB33" s="46"/>
      <c r="BC33" s="65"/>
      <c r="BD33" s="66"/>
      <c r="BE33" s="67"/>
      <c r="BF33" s="21">
        <f t="shared" si="35"/>
        <v>0</v>
      </c>
      <c r="BG33" s="25"/>
      <c r="BH33" s="25"/>
      <c r="BI33" s="39">
        <f t="shared" si="29"/>
        <v>0</v>
      </c>
      <c r="BJ33" s="39"/>
      <c r="BK33" s="39"/>
      <c r="BL33" s="39">
        <f t="shared" si="30"/>
        <v>0</v>
      </c>
      <c r="BM33" s="39"/>
      <c r="BN33" s="39"/>
      <c r="BO33" s="39">
        <f t="shared" si="31"/>
        <v>0</v>
      </c>
      <c r="BP33" s="39"/>
      <c r="BQ33" s="39"/>
      <c r="BR33" s="12">
        <f t="shared" si="32"/>
        <v>0</v>
      </c>
      <c r="BS33" s="39"/>
      <c r="BT33" s="39"/>
      <c r="BU33" s="62">
        <f t="shared" si="33"/>
        <v>52973</v>
      </c>
      <c r="BV33" s="62"/>
      <c r="BW33" s="62"/>
      <c r="BX33" s="39">
        <f t="shared" si="34"/>
        <v>0</v>
      </c>
      <c r="BY33" s="39"/>
      <c r="BZ33" s="39"/>
      <c r="CA33" s="31"/>
    </row>
    <row r="34" spans="1:79" ht="18" customHeight="1" thickBot="1" x14ac:dyDescent="0.3">
      <c r="A34" s="7">
        <v>27</v>
      </c>
      <c r="B34" s="18">
        <f t="shared" si="20"/>
        <v>39222.725809635886</v>
      </c>
      <c r="C34" s="18"/>
      <c r="D34" s="18"/>
      <c r="E34" s="18">
        <f t="shared" si="0"/>
        <v>10117.066044951851</v>
      </c>
      <c r="F34" s="18"/>
      <c r="G34" s="18"/>
      <c r="H34" s="18">
        <f t="shared" si="14"/>
        <v>-452.7380219466213</v>
      </c>
      <c r="I34" s="18"/>
      <c r="J34" s="18"/>
      <c r="K34" s="18">
        <f t="shared" si="1"/>
        <v>9615.4098520302214</v>
      </c>
      <c r="L34" s="18"/>
      <c r="M34" s="18"/>
      <c r="N34" s="18">
        <f t="shared" si="15"/>
        <v>20000</v>
      </c>
      <c r="O34" s="18"/>
      <c r="P34" s="18"/>
      <c r="Q34" s="18">
        <f t="shared" si="16"/>
        <v>29607.315957605664</v>
      </c>
      <c r="R34" s="18"/>
      <c r="S34" s="19"/>
      <c r="T34" s="7">
        <v>27</v>
      </c>
      <c r="U34" s="18">
        <f t="shared" si="21"/>
        <v>0</v>
      </c>
      <c r="V34" s="18"/>
      <c r="W34" s="18"/>
      <c r="X34" s="19">
        <f t="shared" si="17"/>
        <v>0</v>
      </c>
      <c r="Y34" s="23"/>
      <c r="Z34" s="24"/>
      <c r="AA34" s="20">
        <f t="shared" si="27"/>
        <v>0</v>
      </c>
      <c r="AB34" s="20"/>
      <c r="AC34" s="20"/>
      <c r="AD34" s="20">
        <f t="shared" si="28"/>
        <v>0</v>
      </c>
      <c r="AE34" s="20"/>
      <c r="AF34" s="20"/>
      <c r="AG34" s="44">
        <f t="shared" si="18"/>
        <v>0</v>
      </c>
      <c r="AH34" s="45"/>
      <c r="AI34" s="46"/>
      <c r="AJ34" s="18">
        <f t="shared" si="19"/>
        <v>0</v>
      </c>
      <c r="AK34" s="18"/>
      <c r="AL34" s="19"/>
      <c r="AM34" s="7">
        <v>27</v>
      </c>
      <c r="AN34" s="19">
        <f t="shared" si="22"/>
        <v>0</v>
      </c>
      <c r="AO34" s="23"/>
      <c r="AP34" s="24"/>
      <c r="AQ34" s="19">
        <f t="shared" si="24"/>
        <v>0</v>
      </c>
      <c r="AR34" s="23"/>
      <c r="AS34" s="24"/>
      <c r="AT34" s="44">
        <f t="shared" si="6"/>
        <v>0</v>
      </c>
      <c r="AU34" s="45"/>
      <c r="AV34" s="46"/>
      <c r="AW34" s="44">
        <f t="shared" si="7"/>
        <v>0</v>
      </c>
      <c r="AX34" s="45"/>
      <c r="AY34" s="46"/>
      <c r="AZ34" s="44">
        <v>0</v>
      </c>
      <c r="BA34" s="45"/>
      <c r="BB34" s="46"/>
      <c r="BC34" s="65"/>
      <c r="BD34" s="66"/>
      <c r="BE34" s="67"/>
      <c r="BF34" s="21">
        <f t="shared" si="35"/>
        <v>0</v>
      </c>
      <c r="BG34" s="25"/>
      <c r="BH34" s="25"/>
      <c r="BI34" s="39">
        <f t="shared" si="29"/>
        <v>0</v>
      </c>
      <c r="BJ34" s="39"/>
      <c r="BK34" s="39"/>
      <c r="BL34" s="39">
        <f t="shared" si="30"/>
        <v>0</v>
      </c>
      <c r="BM34" s="39"/>
      <c r="BN34" s="39"/>
      <c r="BO34" s="39">
        <f t="shared" si="31"/>
        <v>0</v>
      </c>
      <c r="BP34" s="39"/>
      <c r="BQ34" s="39"/>
      <c r="BR34" s="12">
        <f t="shared" si="32"/>
        <v>0</v>
      </c>
      <c r="BS34" s="39"/>
      <c r="BT34" s="39"/>
      <c r="BU34" s="62">
        <f t="shared" si="33"/>
        <v>53338</v>
      </c>
      <c r="BV34" s="62"/>
      <c r="BW34" s="62"/>
      <c r="BX34" s="39">
        <f t="shared" si="34"/>
        <v>0</v>
      </c>
      <c r="BY34" s="39"/>
      <c r="BZ34" s="39"/>
      <c r="CA34" s="31"/>
    </row>
    <row r="35" spans="1:79" ht="18" customHeight="1" thickBot="1" x14ac:dyDescent="0.3">
      <c r="A35" s="7">
        <v>28</v>
      </c>
      <c r="B35" s="18">
        <f t="shared" si="20"/>
        <v>29607.315957605664</v>
      </c>
      <c r="C35" s="18"/>
      <c r="D35" s="18"/>
      <c r="E35" s="18">
        <f t="shared" si="0"/>
        <v>10117.066044951851</v>
      </c>
      <c r="F35" s="18"/>
      <c r="G35" s="18"/>
      <c r="H35" s="18">
        <f t="shared" si="14"/>
        <v>-326.99020414913866</v>
      </c>
      <c r="I35" s="18"/>
      <c r="J35" s="18"/>
      <c r="K35" s="18">
        <f t="shared" si="1"/>
        <v>9741.157669827704</v>
      </c>
      <c r="L35" s="18"/>
      <c r="M35" s="18"/>
      <c r="N35" s="18">
        <f t="shared" si="15"/>
        <v>20000</v>
      </c>
      <c r="O35" s="18"/>
      <c r="P35" s="18"/>
      <c r="Q35" s="18">
        <f t="shared" si="16"/>
        <v>19866.158287777958</v>
      </c>
      <c r="R35" s="18"/>
      <c r="S35" s="19"/>
      <c r="T35" s="7">
        <v>28</v>
      </c>
      <c r="U35" s="18">
        <f t="shared" si="21"/>
        <v>0</v>
      </c>
      <c r="V35" s="18"/>
      <c r="W35" s="18"/>
      <c r="X35" s="19">
        <f t="shared" si="17"/>
        <v>0</v>
      </c>
      <c r="Y35" s="23"/>
      <c r="Z35" s="24"/>
      <c r="AA35" s="20">
        <f t="shared" si="27"/>
        <v>0</v>
      </c>
      <c r="AB35" s="20"/>
      <c r="AC35" s="20"/>
      <c r="AD35" s="20">
        <f t="shared" si="28"/>
        <v>0</v>
      </c>
      <c r="AE35" s="20"/>
      <c r="AF35" s="20"/>
      <c r="AG35" s="44">
        <f t="shared" si="18"/>
        <v>0</v>
      </c>
      <c r="AH35" s="45"/>
      <c r="AI35" s="46"/>
      <c r="AJ35" s="18">
        <f t="shared" si="19"/>
        <v>0</v>
      </c>
      <c r="AK35" s="18"/>
      <c r="AL35" s="19"/>
      <c r="AM35" s="7">
        <v>28</v>
      </c>
      <c r="AN35" s="19">
        <f t="shared" si="22"/>
        <v>0</v>
      </c>
      <c r="AO35" s="23"/>
      <c r="AP35" s="24"/>
      <c r="AQ35" s="19">
        <f t="shared" si="24"/>
        <v>0</v>
      </c>
      <c r="AR35" s="23"/>
      <c r="AS35" s="24"/>
      <c r="AT35" s="44">
        <f t="shared" si="6"/>
        <v>0</v>
      </c>
      <c r="AU35" s="45"/>
      <c r="AV35" s="46"/>
      <c r="AW35" s="44">
        <f t="shared" si="7"/>
        <v>0</v>
      </c>
      <c r="AX35" s="45"/>
      <c r="AY35" s="46"/>
      <c r="AZ35" s="44">
        <v>0</v>
      </c>
      <c r="BA35" s="45"/>
      <c r="BB35" s="46"/>
      <c r="BC35" s="65"/>
      <c r="BD35" s="66"/>
      <c r="BE35" s="67"/>
      <c r="BF35" s="21">
        <f t="shared" si="35"/>
        <v>0</v>
      </c>
      <c r="BG35" s="25"/>
      <c r="BH35" s="25"/>
      <c r="BI35" s="39">
        <f t="shared" si="29"/>
        <v>0</v>
      </c>
      <c r="BJ35" s="39"/>
      <c r="BK35" s="39"/>
      <c r="BL35" s="39">
        <f t="shared" si="30"/>
        <v>0</v>
      </c>
      <c r="BM35" s="39"/>
      <c r="BN35" s="39"/>
      <c r="BO35" s="39">
        <f t="shared" si="31"/>
        <v>0</v>
      </c>
      <c r="BP35" s="39"/>
      <c r="BQ35" s="39"/>
      <c r="BR35" s="12">
        <f t="shared" si="32"/>
        <v>0</v>
      </c>
      <c r="BS35" s="39"/>
      <c r="BT35" s="39"/>
      <c r="BU35" s="62">
        <f t="shared" si="33"/>
        <v>53703</v>
      </c>
      <c r="BV35" s="62"/>
      <c r="BW35" s="62"/>
      <c r="BX35" s="39">
        <f t="shared" si="34"/>
        <v>0</v>
      </c>
      <c r="BY35" s="39"/>
      <c r="BZ35" s="39"/>
      <c r="CA35" s="31"/>
    </row>
    <row r="36" spans="1:79" ht="18" customHeight="1" thickBot="1" x14ac:dyDescent="0.3">
      <c r="A36" s="7">
        <v>29</v>
      </c>
      <c r="B36" s="18">
        <f t="shared" si="20"/>
        <v>19866.158287777958</v>
      </c>
      <c r="C36" s="18"/>
      <c r="D36" s="18"/>
      <c r="E36" s="18">
        <f t="shared" si="0"/>
        <v>10117.066044951851</v>
      </c>
      <c r="F36" s="18"/>
      <c r="G36" s="18"/>
      <c r="H36" s="18">
        <f t="shared" si="14"/>
        <v>-199.59788924501481</v>
      </c>
      <c r="I36" s="18"/>
      <c r="J36" s="18"/>
      <c r="K36" s="18">
        <f t="shared" si="1"/>
        <v>9868.5499847318279</v>
      </c>
      <c r="L36" s="18"/>
      <c r="M36" s="18"/>
      <c r="N36" s="18">
        <f t="shared" si="15"/>
        <v>20000</v>
      </c>
      <c r="O36" s="18"/>
      <c r="P36" s="18"/>
      <c r="Q36" s="18">
        <f t="shared" si="16"/>
        <v>9997.6083030461305</v>
      </c>
      <c r="R36" s="18"/>
      <c r="S36" s="19"/>
      <c r="T36" s="7">
        <v>29</v>
      </c>
      <c r="U36" s="18">
        <f t="shared" si="21"/>
        <v>0</v>
      </c>
      <c r="V36" s="18"/>
      <c r="W36" s="18"/>
      <c r="X36" s="19">
        <f t="shared" si="17"/>
        <v>0</v>
      </c>
      <c r="Y36" s="23"/>
      <c r="Z36" s="24"/>
      <c r="AA36" s="20">
        <f t="shared" si="27"/>
        <v>0</v>
      </c>
      <c r="AB36" s="20"/>
      <c r="AC36" s="20"/>
      <c r="AD36" s="20">
        <f t="shared" si="28"/>
        <v>0</v>
      </c>
      <c r="AE36" s="20"/>
      <c r="AF36" s="20"/>
      <c r="AG36" s="44">
        <f t="shared" si="18"/>
        <v>0</v>
      </c>
      <c r="AH36" s="45"/>
      <c r="AI36" s="46"/>
      <c r="AJ36" s="18">
        <f t="shared" si="19"/>
        <v>0</v>
      </c>
      <c r="AK36" s="18"/>
      <c r="AL36" s="19"/>
      <c r="AM36" s="7">
        <v>29</v>
      </c>
      <c r="AN36" s="19">
        <f t="shared" si="22"/>
        <v>0</v>
      </c>
      <c r="AO36" s="23"/>
      <c r="AP36" s="24"/>
      <c r="AQ36" s="19">
        <f t="shared" si="24"/>
        <v>0</v>
      </c>
      <c r="AR36" s="23"/>
      <c r="AS36" s="24"/>
      <c r="AT36" s="44">
        <f t="shared" si="6"/>
        <v>0</v>
      </c>
      <c r="AU36" s="45"/>
      <c r="AV36" s="46"/>
      <c r="AW36" s="44">
        <f t="shared" si="7"/>
        <v>0</v>
      </c>
      <c r="AX36" s="45"/>
      <c r="AY36" s="46"/>
      <c r="AZ36" s="44">
        <v>0</v>
      </c>
      <c r="BA36" s="45"/>
      <c r="BB36" s="46"/>
      <c r="BC36" s="65"/>
      <c r="BD36" s="66"/>
      <c r="BE36" s="67"/>
      <c r="BF36" s="21">
        <f t="shared" si="35"/>
        <v>0</v>
      </c>
      <c r="BG36" s="25"/>
      <c r="BH36" s="25"/>
      <c r="BI36" s="39">
        <f t="shared" si="29"/>
        <v>0</v>
      </c>
      <c r="BJ36" s="39"/>
      <c r="BK36" s="39"/>
      <c r="BL36" s="39">
        <f t="shared" si="30"/>
        <v>0</v>
      </c>
      <c r="BM36" s="39"/>
      <c r="BN36" s="39"/>
      <c r="BO36" s="39">
        <f t="shared" si="31"/>
        <v>0</v>
      </c>
      <c r="BP36" s="39"/>
      <c r="BQ36" s="39"/>
      <c r="BR36" s="12">
        <f t="shared" si="32"/>
        <v>0</v>
      </c>
      <c r="BS36" s="39"/>
      <c r="BT36" s="39"/>
      <c r="BU36" s="62">
        <f t="shared" si="33"/>
        <v>54068</v>
      </c>
      <c r="BV36" s="62"/>
      <c r="BW36" s="62"/>
      <c r="BX36" s="39">
        <f t="shared" si="34"/>
        <v>0</v>
      </c>
      <c r="BY36" s="39"/>
      <c r="BZ36" s="39"/>
      <c r="CA36" s="31"/>
    </row>
    <row r="37" spans="1:79" ht="18" customHeight="1" thickBot="1" x14ac:dyDescent="0.3">
      <c r="A37" s="7">
        <v>30</v>
      </c>
      <c r="B37" s="18">
        <f t="shared" si="20"/>
        <v>9997.6083030461305</v>
      </c>
      <c r="C37" s="18"/>
      <c r="D37" s="18"/>
      <c r="E37" s="18">
        <f t="shared" si="0"/>
        <v>10117.066044951851</v>
      </c>
      <c r="F37" s="18"/>
      <c r="G37" s="18"/>
      <c r="H37" s="18">
        <f t="shared" si="14"/>
        <v>-70.539570930754053</v>
      </c>
      <c r="I37" s="18"/>
      <c r="J37" s="18"/>
      <c r="K37" s="18">
        <f t="shared" si="1"/>
        <v>9997.6083030460886</v>
      </c>
      <c r="L37" s="18"/>
      <c r="M37" s="18"/>
      <c r="N37" s="18">
        <f t="shared" si="15"/>
        <v>20000</v>
      </c>
      <c r="O37" s="18"/>
      <c r="P37" s="18"/>
      <c r="Q37" s="18">
        <f t="shared" si="16"/>
        <v>4.1836756281554699E-11</v>
      </c>
      <c r="R37" s="18"/>
      <c r="S37" s="19"/>
      <c r="T37" s="8">
        <v>30</v>
      </c>
      <c r="U37" s="22">
        <f t="shared" si="21"/>
        <v>0</v>
      </c>
      <c r="V37" s="22"/>
      <c r="W37" s="22"/>
      <c r="X37" s="19">
        <f t="shared" si="17"/>
        <v>0</v>
      </c>
      <c r="Y37" s="23"/>
      <c r="Z37" s="24"/>
      <c r="AA37" s="20">
        <f t="shared" si="27"/>
        <v>0</v>
      </c>
      <c r="AB37" s="20"/>
      <c r="AC37" s="20"/>
      <c r="AD37" s="20">
        <f t="shared" si="28"/>
        <v>0</v>
      </c>
      <c r="AE37" s="20"/>
      <c r="AF37" s="20"/>
      <c r="AG37" s="44">
        <f t="shared" si="18"/>
        <v>0</v>
      </c>
      <c r="AH37" s="45"/>
      <c r="AI37" s="46"/>
      <c r="AJ37" s="18">
        <f t="shared" si="19"/>
        <v>0</v>
      </c>
      <c r="AK37" s="18"/>
      <c r="AL37" s="19"/>
      <c r="AM37" s="8">
        <v>30</v>
      </c>
      <c r="AN37" s="54">
        <f t="shared" si="22"/>
        <v>0</v>
      </c>
      <c r="AO37" s="55"/>
      <c r="AP37" s="56"/>
      <c r="AQ37" s="19">
        <f t="shared" si="24"/>
        <v>0</v>
      </c>
      <c r="AR37" s="23"/>
      <c r="AS37" s="24"/>
      <c r="AT37" s="21">
        <f t="shared" si="6"/>
        <v>0</v>
      </c>
      <c r="AU37" s="25"/>
      <c r="AV37" s="26"/>
      <c r="AW37" s="21">
        <f t="shared" si="7"/>
        <v>0</v>
      </c>
      <c r="AX37" s="25"/>
      <c r="AY37" s="26"/>
      <c r="AZ37" s="44">
        <v>0</v>
      </c>
      <c r="BA37" s="45"/>
      <c r="BB37" s="46"/>
      <c r="BC37" s="65"/>
      <c r="BD37" s="66"/>
      <c r="BE37" s="67"/>
      <c r="BF37" s="21">
        <f t="shared" si="35"/>
        <v>0</v>
      </c>
      <c r="BG37" s="25"/>
      <c r="BH37" s="25"/>
      <c r="BI37" s="39">
        <f t="shared" si="29"/>
        <v>0</v>
      </c>
      <c r="BJ37" s="39"/>
      <c r="BK37" s="39"/>
      <c r="BL37" s="39">
        <f t="shared" si="30"/>
        <v>0</v>
      </c>
      <c r="BM37" s="39"/>
      <c r="BN37" s="39"/>
      <c r="BO37" s="39">
        <f t="shared" si="31"/>
        <v>0</v>
      </c>
      <c r="BP37" s="39"/>
      <c r="BQ37" s="39"/>
      <c r="BR37" s="12">
        <f t="shared" si="32"/>
        <v>0</v>
      </c>
      <c r="BS37" s="39"/>
      <c r="BT37" s="39"/>
      <c r="BU37" s="62">
        <f t="shared" si="33"/>
        <v>54434</v>
      </c>
      <c r="BV37" s="62"/>
      <c r="BW37" s="62"/>
      <c r="BX37" s="39">
        <f t="shared" si="34"/>
        <v>0</v>
      </c>
      <c r="BY37" s="39"/>
      <c r="BZ37" s="39"/>
      <c r="CA37" s="31"/>
    </row>
    <row r="38" spans="1:79" ht="18" customHeight="1" x14ac:dyDescent="0.25">
      <c r="A38" s="9" t="s">
        <v>14</v>
      </c>
      <c r="B38" s="32">
        <f>E37-E38</f>
        <v>48.918170975008252</v>
      </c>
      <c r="C38" s="33"/>
      <c r="D38" s="33"/>
      <c r="E38" s="32">
        <f>K37-H37</f>
        <v>10068.147873976843</v>
      </c>
      <c r="F38" s="33"/>
      <c r="G38" s="33"/>
      <c r="H38" s="32">
        <f>SUM(H8:J37)</f>
        <v>-52033.540862411777</v>
      </c>
      <c r="I38" s="33"/>
      <c r="J38" s="33"/>
      <c r="K38" s="40"/>
      <c r="L38" s="41"/>
      <c r="M38" s="41"/>
      <c r="N38" s="42"/>
      <c r="O38" s="42"/>
      <c r="P38" s="42"/>
      <c r="Q38" s="10"/>
      <c r="R38" s="10"/>
      <c r="T38" s="9" t="s">
        <v>14</v>
      </c>
      <c r="U38" s="35"/>
      <c r="V38" s="35"/>
      <c r="W38" s="35"/>
      <c r="X38" s="32">
        <f>AD37-AA37</f>
        <v>0</v>
      </c>
      <c r="Y38" s="33"/>
      <c r="Z38" s="33"/>
      <c r="AA38" s="32">
        <f>SUM(AA8:AC37)</f>
        <v>-20893.08048230951</v>
      </c>
      <c r="AB38" s="33"/>
      <c r="AC38" s="33"/>
      <c r="AD38" s="40"/>
      <c r="AE38" s="41"/>
      <c r="AF38" s="41"/>
      <c r="AG38" s="42"/>
      <c r="AH38" s="42"/>
      <c r="AI38" s="42"/>
      <c r="AM38" s="9" t="s">
        <v>14</v>
      </c>
      <c r="AN38" s="51"/>
      <c r="AO38" s="52"/>
      <c r="AP38" s="53"/>
      <c r="AQ38" s="49">
        <f>AW37-AT37</f>
        <v>0</v>
      </c>
      <c r="AR38" s="23"/>
      <c r="AS38" s="50"/>
      <c r="AT38" s="49">
        <f>SUM(AT8:AV37)</f>
        <v>-24818.39640880407</v>
      </c>
      <c r="AU38" s="23"/>
      <c r="AV38" s="50"/>
      <c r="AW38" s="40"/>
      <c r="AX38" s="41"/>
      <c r="AY38" s="41"/>
      <c r="AZ38" s="61"/>
      <c r="BA38" s="60"/>
      <c r="BB38" s="60"/>
    </row>
    <row r="39" spans="1:79" ht="18" customHeight="1" x14ac:dyDescent="0.25">
      <c r="A39" s="31" t="s">
        <v>13</v>
      </c>
      <c r="B39" s="32">
        <f>D3</f>
        <v>250000</v>
      </c>
      <c r="C39" s="32"/>
      <c r="D39" s="32"/>
      <c r="E39" s="32">
        <f>B39+H39</f>
        <v>302033.54086241178</v>
      </c>
      <c r="F39" s="33"/>
      <c r="G39" s="33"/>
      <c r="H39" s="32">
        <f>-H38</f>
        <v>52033.540862411777</v>
      </c>
      <c r="I39" s="33"/>
      <c r="J39" s="33"/>
      <c r="K39" s="38" t="s">
        <v>15</v>
      </c>
      <c r="L39" s="28"/>
      <c r="M39" s="28"/>
      <c r="N39" s="12">
        <f>H40-H39</f>
        <v>1478.3891375882231</v>
      </c>
      <c r="O39" s="28"/>
      <c r="P39" s="28"/>
      <c r="Q39" s="27"/>
      <c r="R39" s="27"/>
      <c r="S39" s="27"/>
      <c r="T39" s="31" t="s">
        <v>13</v>
      </c>
      <c r="U39" s="32">
        <f>W3</f>
        <v>250000</v>
      </c>
      <c r="V39" s="32"/>
      <c r="W39" s="32"/>
      <c r="X39" s="32">
        <f>U39+AA39</f>
        <v>270893.08048230951</v>
      </c>
      <c r="Y39" s="33"/>
      <c r="Z39" s="33"/>
      <c r="AA39" s="32">
        <f>-AA38</f>
        <v>20893.08048230951</v>
      </c>
      <c r="AB39" s="33"/>
      <c r="AC39" s="33"/>
      <c r="AD39" s="38" t="s">
        <v>15</v>
      </c>
      <c r="AE39" s="28"/>
      <c r="AF39" s="28"/>
      <c r="AG39" s="12">
        <f>AA40-AA39</f>
        <v>32618.849517690491</v>
      </c>
      <c r="AH39" s="28"/>
      <c r="AI39" s="28"/>
      <c r="AM39" s="31" t="s">
        <v>13</v>
      </c>
      <c r="AN39" s="49">
        <f>AP3</f>
        <v>250000</v>
      </c>
      <c r="AO39" s="23"/>
      <c r="AP39" s="50"/>
      <c r="AQ39" s="49">
        <f>AN39+AT39</f>
        <v>274818.39640880405</v>
      </c>
      <c r="AR39" s="23"/>
      <c r="AS39" s="50"/>
      <c r="AT39" s="49">
        <f>-AT38</f>
        <v>24818.39640880407</v>
      </c>
      <c r="AU39" s="23"/>
      <c r="AV39" s="50"/>
      <c r="AW39" s="38" t="s">
        <v>15</v>
      </c>
      <c r="AX39" s="28"/>
      <c r="AY39" s="28"/>
      <c r="AZ39" s="12">
        <f>AT40-AT39</f>
        <v>28693.53359119593</v>
      </c>
      <c r="BA39" s="28"/>
      <c r="BB39" s="28"/>
    </row>
    <row r="40" spans="1:79" ht="18" customHeight="1" x14ac:dyDescent="0.25">
      <c r="A40" s="9" t="s">
        <v>12</v>
      </c>
      <c r="B40" s="37">
        <f>B39</f>
        <v>250000</v>
      </c>
      <c r="C40" s="36"/>
      <c r="D40" s="36"/>
      <c r="E40" s="37">
        <f>B40+H40</f>
        <v>303511.93</v>
      </c>
      <c r="F40" s="36"/>
      <c r="G40" s="36"/>
      <c r="H40" s="34">
        <v>53511.93</v>
      </c>
      <c r="I40" s="34"/>
      <c r="J40" s="34"/>
      <c r="K40" s="43"/>
      <c r="L40" s="30"/>
      <c r="M40" s="30"/>
      <c r="N40" s="30"/>
      <c r="O40" s="30"/>
      <c r="P40" s="30"/>
      <c r="Q40" s="10"/>
      <c r="R40" s="10"/>
      <c r="T40" s="9" t="s">
        <v>12</v>
      </c>
      <c r="U40" s="37">
        <f>U39</f>
        <v>250000</v>
      </c>
      <c r="V40" s="36"/>
      <c r="W40" s="36"/>
      <c r="X40" s="37">
        <f>U40+AA40</f>
        <v>303511.93</v>
      </c>
      <c r="Y40" s="36"/>
      <c r="Z40" s="36"/>
      <c r="AA40" s="34">
        <v>53511.93</v>
      </c>
      <c r="AB40" s="34"/>
      <c r="AC40" s="34"/>
      <c r="AD40" s="43"/>
      <c r="AE40" s="30"/>
      <c r="AF40" s="30"/>
      <c r="AG40" s="30"/>
      <c r="AH40" s="30"/>
      <c r="AI40" s="30"/>
      <c r="AM40" s="9" t="s">
        <v>12</v>
      </c>
      <c r="AN40" s="71">
        <f>AN39</f>
        <v>250000</v>
      </c>
      <c r="AO40" s="60"/>
      <c r="AP40" s="70"/>
      <c r="AQ40" s="71">
        <f>AN40+AT40</f>
        <v>303511.93</v>
      </c>
      <c r="AR40" s="60"/>
      <c r="AS40" s="70"/>
      <c r="AT40" s="57">
        <v>53511.93</v>
      </c>
      <c r="AU40" s="58"/>
      <c r="AV40" s="59"/>
      <c r="AW40" s="43"/>
      <c r="AX40" s="30"/>
      <c r="AY40" s="30"/>
      <c r="AZ40" s="30"/>
      <c r="BA40" s="30"/>
      <c r="BB40" s="30"/>
    </row>
    <row r="41" spans="1:79" ht="18" customHeight="1" x14ac:dyDescent="0.25">
      <c r="A41" s="9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</row>
    <row r="42" spans="1:79" ht="18" customHeight="1" x14ac:dyDescent="0.25">
      <c r="A42" s="9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79" ht="18" customHeight="1" x14ac:dyDescent="0.25">
      <c r="A43" s="9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</row>
    <row r="44" spans="1:79" ht="18" customHeight="1" x14ac:dyDescent="0.25">
      <c r="A44" s="9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</row>
    <row r="45" spans="1:79" ht="18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</row>
    <row r="46" spans="1:79" ht="18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</sheetData>
  <mergeCells count="834">
    <mergeCell ref="BX32:BZ32"/>
    <mergeCell ref="BX33:BZ33"/>
    <mergeCell ref="BX34:BZ34"/>
    <mergeCell ref="BX35:BZ35"/>
    <mergeCell ref="BX36:BZ36"/>
    <mergeCell ref="BX37:BZ37"/>
    <mergeCell ref="BX23:BZ23"/>
    <mergeCell ref="BX24:BZ24"/>
    <mergeCell ref="BX25:BZ25"/>
    <mergeCell ref="BX26:BZ26"/>
    <mergeCell ref="BX27:BZ27"/>
    <mergeCell ref="BX28:BZ28"/>
    <mergeCell ref="BX29:BZ29"/>
    <mergeCell ref="BX30:BZ30"/>
    <mergeCell ref="BX31:BZ31"/>
    <mergeCell ref="BO32:BQ32"/>
    <mergeCell ref="BO33:BQ33"/>
    <mergeCell ref="BO34:BQ34"/>
    <mergeCell ref="BO35:BQ35"/>
    <mergeCell ref="BO36:BQ36"/>
    <mergeCell ref="BO37:BQ37"/>
    <mergeCell ref="BR23:BT23"/>
    <mergeCell ref="BR24:BT24"/>
    <mergeCell ref="BR25:BT25"/>
    <mergeCell ref="BR26:BT26"/>
    <mergeCell ref="BR27:BT27"/>
    <mergeCell ref="BR28:BT28"/>
    <mergeCell ref="BR29:BT29"/>
    <mergeCell ref="BR30:BT30"/>
    <mergeCell ref="BR31:BT31"/>
    <mergeCell ref="BR32:BT32"/>
    <mergeCell ref="BR33:BT33"/>
    <mergeCell ref="BR34:BT34"/>
    <mergeCell ref="BR35:BT35"/>
    <mergeCell ref="BR36:BT36"/>
    <mergeCell ref="BR37:BT37"/>
    <mergeCell ref="BO23:BQ23"/>
    <mergeCell ref="BO24:BQ24"/>
    <mergeCell ref="BO25:BQ25"/>
    <mergeCell ref="BO26:BQ26"/>
    <mergeCell ref="BO27:BQ27"/>
    <mergeCell ref="BO28:BQ28"/>
    <mergeCell ref="BO29:BQ29"/>
    <mergeCell ref="BO30:BQ30"/>
    <mergeCell ref="BO31:BQ31"/>
    <mergeCell ref="BR22:BT22"/>
    <mergeCell ref="BX7:BZ7"/>
    <mergeCell ref="BX8:BZ8"/>
    <mergeCell ref="BX9:BZ9"/>
    <mergeCell ref="BX10:BZ10"/>
    <mergeCell ref="BX11:BZ11"/>
    <mergeCell ref="BX12:BZ12"/>
    <mergeCell ref="BX13:BZ13"/>
    <mergeCell ref="BX14:BZ14"/>
    <mergeCell ref="BX15:BZ15"/>
    <mergeCell ref="BX16:BZ16"/>
    <mergeCell ref="BX17:BZ17"/>
    <mergeCell ref="BX18:BZ18"/>
    <mergeCell ref="BX19:BZ19"/>
    <mergeCell ref="BX20:BZ20"/>
    <mergeCell ref="BX21:BZ21"/>
    <mergeCell ref="BX22:BZ22"/>
    <mergeCell ref="BO16:BQ16"/>
    <mergeCell ref="BR16:BT16"/>
    <mergeCell ref="BO17:BQ17"/>
    <mergeCell ref="BR17:BT17"/>
    <mergeCell ref="BO18:BQ18"/>
    <mergeCell ref="BR18:BT18"/>
    <mergeCell ref="BO19:BQ19"/>
    <mergeCell ref="BR19:BT19"/>
    <mergeCell ref="BO20:BQ20"/>
    <mergeCell ref="BR20:BT20"/>
    <mergeCell ref="BU36:BW36"/>
    <mergeCell ref="BU37:BW37"/>
    <mergeCell ref="BL19:BN19"/>
    <mergeCell ref="BL20:BN20"/>
    <mergeCell ref="BL21:BN21"/>
    <mergeCell ref="BL22:BN22"/>
    <mergeCell ref="BL23:BN23"/>
    <mergeCell ref="BL24:BN24"/>
    <mergeCell ref="BL25:BN25"/>
    <mergeCell ref="BL26:BN26"/>
    <mergeCell ref="BL27:BN27"/>
    <mergeCell ref="BL28:BN28"/>
    <mergeCell ref="BL29:BN29"/>
    <mergeCell ref="BL30:BN30"/>
    <mergeCell ref="BL31:BN31"/>
    <mergeCell ref="BL32:BN32"/>
    <mergeCell ref="BL33:BN33"/>
    <mergeCell ref="BL34:BN34"/>
    <mergeCell ref="BL35:BN35"/>
    <mergeCell ref="BL36:BN36"/>
    <mergeCell ref="BL37:BN37"/>
    <mergeCell ref="BO21:BQ21"/>
    <mergeCell ref="BR21:BT21"/>
    <mergeCell ref="BO22:BQ22"/>
    <mergeCell ref="BU27:BW27"/>
    <mergeCell ref="BU28:BW28"/>
    <mergeCell ref="BU29:BW29"/>
    <mergeCell ref="BU30:BW30"/>
    <mergeCell ref="BU31:BW31"/>
    <mergeCell ref="BU32:BW32"/>
    <mergeCell ref="BU33:BW33"/>
    <mergeCell ref="BU34:BW34"/>
    <mergeCell ref="BU35:BW35"/>
    <mergeCell ref="BU18:BW18"/>
    <mergeCell ref="BU19:BW19"/>
    <mergeCell ref="BU20:BW20"/>
    <mergeCell ref="BU21:BW21"/>
    <mergeCell ref="BU22:BW22"/>
    <mergeCell ref="BU23:BW23"/>
    <mergeCell ref="BU24:BW24"/>
    <mergeCell ref="BU25:BW25"/>
    <mergeCell ref="BU26:BW26"/>
    <mergeCell ref="BI35:BK35"/>
    <mergeCell ref="BI36:BK36"/>
    <mergeCell ref="BI37:BK37"/>
    <mergeCell ref="BU7:BW7"/>
    <mergeCell ref="BO8:BQ8"/>
    <mergeCell ref="BU9:BW9"/>
    <mergeCell ref="BI9:BK9"/>
    <mergeCell ref="BL10:BN10"/>
    <mergeCell ref="BU10:BW10"/>
    <mergeCell ref="BL11:BN11"/>
    <mergeCell ref="BU11:BW11"/>
    <mergeCell ref="BL12:BN12"/>
    <mergeCell ref="BU12:BW12"/>
    <mergeCell ref="BL13:BN13"/>
    <mergeCell ref="BU13:BW13"/>
    <mergeCell ref="BL14:BN14"/>
    <mergeCell ref="BU14:BW14"/>
    <mergeCell ref="BL15:BN15"/>
    <mergeCell ref="BU15:BW15"/>
    <mergeCell ref="BL16:BN16"/>
    <mergeCell ref="BU16:BW16"/>
    <mergeCell ref="BL17:BN17"/>
    <mergeCell ref="BU17:BW17"/>
    <mergeCell ref="BL18:BN18"/>
    <mergeCell ref="BI26:BK26"/>
    <mergeCell ref="BI27:BK27"/>
    <mergeCell ref="BI28:BK28"/>
    <mergeCell ref="BI29:BK29"/>
    <mergeCell ref="BI30:BK30"/>
    <mergeCell ref="BI31:BK31"/>
    <mergeCell ref="BI32:BK32"/>
    <mergeCell ref="BI33:BK33"/>
    <mergeCell ref="BI34:BK34"/>
    <mergeCell ref="BI17:BK17"/>
    <mergeCell ref="BI18:BK18"/>
    <mergeCell ref="BI19:BK19"/>
    <mergeCell ref="BI20:BK20"/>
    <mergeCell ref="BI21:BK21"/>
    <mergeCell ref="BI22:BK22"/>
    <mergeCell ref="BI23:BK23"/>
    <mergeCell ref="BI24:BK24"/>
    <mergeCell ref="BI25:BK25"/>
    <mergeCell ref="BU8:BW8"/>
    <mergeCell ref="BL9:BN9"/>
    <mergeCell ref="BI10:BK10"/>
    <mergeCell ref="BI11:BK11"/>
    <mergeCell ref="BI12:BK12"/>
    <mergeCell ref="BI13:BK13"/>
    <mergeCell ref="BI14:BK14"/>
    <mergeCell ref="BI15:BK15"/>
    <mergeCell ref="BI16:BK16"/>
    <mergeCell ref="BR8:BT8"/>
    <mergeCell ref="BO9:BQ9"/>
    <mergeCell ref="BR9:BT9"/>
    <mergeCell ref="BO10:BQ10"/>
    <mergeCell ref="BR10:BT10"/>
    <mergeCell ref="BO11:BQ11"/>
    <mergeCell ref="BR11:BT11"/>
    <mergeCell ref="BO12:BQ12"/>
    <mergeCell ref="BR12:BT12"/>
    <mergeCell ref="BO13:BQ13"/>
    <mergeCell ref="BR13:BT13"/>
    <mergeCell ref="BO14:BQ14"/>
    <mergeCell ref="BR14:BT14"/>
    <mergeCell ref="BO15:BQ15"/>
    <mergeCell ref="BR15:BT15"/>
    <mergeCell ref="BF4:BG4"/>
    <mergeCell ref="BI1:CA1"/>
    <mergeCell ref="BI7:BK7"/>
    <mergeCell ref="BL7:BN7"/>
    <mergeCell ref="BI8:BK8"/>
    <mergeCell ref="BL8:BN8"/>
    <mergeCell ref="BO7:BQ7"/>
    <mergeCell ref="BR7:BT7"/>
    <mergeCell ref="AD38:AF38"/>
    <mergeCell ref="AG38:AI38"/>
    <mergeCell ref="AD39:AF39"/>
    <mergeCell ref="AG39:AI39"/>
    <mergeCell ref="AD40:AF40"/>
    <mergeCell ref="AG40:AI40"/>
    <mergeCell ref="AW38:AY38"/>
    <mergeCell ref="AZ38:BB38"/>
    <mergeCell ref="AW39:AY39"/>
    <mergeCell ref="AZ39:BB39"/>
    <mergeCell ref="AW40:AY40"/>
    <mergeCell ref="AZ40:BB40"/>
    <mergeCell ref="BC8:BE8"/>
    <mergeCell ref="BC9:BE9"/>
    <mergeCell ref="BC10:BE10"/>
    <mergeCell ref="BC11:BE11"/>
    <mergeCell ref="BC12:BE12"/>
    <mergeCell ref="BC13:BE13"/>
    <mergeCell ref="BC14:BE14"/>
    <mergeCell ref="BC15:BE15"/>
    <mergeCell ref="BC16:BE16"/>
    <mergeCell ref="AN39:AP39"/>
    <mergeCell ref="AQ39:AS39"/>
    <mergeCell ref="AT39:AV39"/>
    <mergeCell ref="AN40:AP40"/>
    <mergeCell ref="AQ40:AS40"/>
    <mergeCell ref="AT40:AV40"/>
    <mergeCell ref="AZ7:BB7"/>
    <mergeCell ref="BC7:BE7"/>
    <mergeCell ref="AZ8:BB8"/>
    <mergeCell ref="AZ9:BB9"/>
    <mergeCell ref="AZ10:BB10"/>
    <mergeCell ref="AZ11:BB11"/>
    <mergeCell ref="AZ12:BB12"/>
    <mergeCell ref="AZ13:BB13"/>
    <mergeCell ref="AZ14:BB14"/>
    <mergeCell ref="AZ15:BB15"/>
    <mergeCell ref="AZ16:BB16"/>
    <mergeCell ref="AZ17:BB17"/>
    <mergeCell ref="AZ18:BB18"/>
    <mergeCell ref="AZ19:BB19"/>
    <mergeCell ref="AZ20:BB20"/>
    <mergeCell ref="AZ21:BB21"/>
    <mergeCell ref="AZ22:BB22"/>
    <mergeCell ref="AZ23:BB23"/>
    <mergeCell ref="AN37:AP37"/>
    <mergeCell ref="AQ37:AS37"/>
    <mergeCell ref="AT37:AV37"/>
    <mergeCell ref="AW37:AY37"/>
    <mergeCell ref="BF37:BH37"/>
    <mergeCell ref="AN38:AP38"/>
    <mergeCell ref="AQ38:AS38"/>
    <mergeCell ref="AT38:AV38"/>
    <mergeCell ref="AZ37:BB37"/>
    <mergeCell ref="BC37:BE37"/>
    <mergeCell ref="AN35:AP35"/>
    <mergeCell ref="AQ35:AS35"/>
    <mergeCell ref="AT35:AV35"/>
    <mergeCell ref="AW35:AY35"/>
    <mergeCell ref="BF35:BH35"/>
    <mergeCell ref="AN36:AP36"/>
    <mergeCell ref="AQ36:AS36"/>
    <mergeCell ref="AT36:AV36"/>
    <mergeCell ref="AW36:AY36"/>
    <mergeCell ref="BF36:BH36"/>
    <mergeCell ref="AZ35:BB35"/>
    <mergeCell ref="AZ36:BB36"/>
    <mergeCell ref="BC35:BE35"/>
    <mergeCell ref="BC36:BE36"/>
    <mergeCell ref="AN33:AP33"/>
    <mergeCell ref="AQ33:AS33"/>
    <mergeCell ref="AT33:AV33"/>
    <mergeCell ref="AW33:AY33"/>
    <mergeCell ref="BF33:BH33"/>
    <mergeCell ref="AN34:AP34"/>
    <mergeCell ref="AQ34:AS34"/>
    <mergeCell ref="AT34:AV34"/>
    <mergeCell ref="AW34:AY34"/>
    <mergeCell ref="BF34:BH34"/>
    <mergeCell ref="AZ33:BB33"/>
    <mergeCell ref="AZ34:BB34"/>
    <mergeCell ref="BC33:BE33"/>
    <mergeCell ref="BC34:BE34"/>
    <mergeCell ref="AN31:AP31"/>
    <mergeCell ref="AQ31:AS31"/>
    <mergeCell ref="AT31:AV31"/>
    <mergeCell ref="AW31:AY31"/>
    <mergeCell ref="BF31:BH31"/>
    <mergeCell ref="AN32:AP32"/>
    <mergeCell ref="AQ32:AS32"/>
    <mergeCell ref="AT32:AV32"/>
    <mergeCell ref="AW32:AY32"/>
    <mergeCell ref="BF32:BH32"/>
    <mergeCell ref="AZ31:BB31"/>
    <mergeCell ref="AZ32:BB32"/>
    <mergeCell ref="BC31:BE31"/>
    <mergeCell ref="BC32:BE32"/>
    <mergeCell ref="AN29:AP29"/>
    <mergeCell ref="AQ29:AS29"/>
    <mergeCell ref="AT29:AV29"/>
    <mergeCell ref="AW29:AY29"/>
    <mergeCell ref="BF29:BH29"/>
    <mergeCell ref="AN30:AP30"/>
    <mergeCell ref="AQ30:AS30"/>
    <mergeCell ref="AT30:AV30"/>
    <mergeCell ref="AW30:AY30"/>
    <mergeCell ref="BF30:BH30"/>
    <mergeCell ref="AZ29:BB29"/>
    <mergeCell ref="AZ30:BB30"/>
    <mergeCell ref="BC29:BE29"/>
    <mergeCell ref="BC30:BE30"/>
    <mergeCell ref="AN27:AP27"/>
    <mergeCell ref="AQ27:AS27"/>
    <mergeCell ref="AT27:AV27"/>
    <mergeCell ref="AW27:AY27"/>
    <mergeCell ref="BF27:BH27"/>
    <mergeCell ref="AN28:AP28"/>
    <mergeCell ref="AQ28:AS28"/>
    <mergeCell ref="AT28:AV28"/>
    <mergeCell ref="AW28:AY28"/>
    <mergeCell ref="BF28:BH28"/>
    <mergeCell ref="AZ27:BB27"/>
    <mergeCell ref="AZ28:BB28"/>
    <mergeCell ref="BC27:BE27"/>
    <mergeCell ref="BC28:BE28"/>
    <mergeCell ref="AN25:AP25"/>
    <mergeCell ref="AQ25:AS25"/>
    <mergeCell ref="AT25:AV25"/>
    <mergeCell ref="AW25:AY25"/>
    <mergeCell ref="BF25:BH25"/>
    <mergeCell ref="AN26:AP26"/>
    <mergeCell ref="AQ26:AS26"/>
    <mergeCell ref="AT26:AV26"/>
    <mergeCell ref="AW26:AY26"/>
    <mergeCell ref="BF26:BH26"/>
    <mergeCell ref="AZ25:BB25"/>
    <mergeCell ref="AZ26:BB26"/>
    <mergeCell ref="BC25:BE25"/>
    <mergeCell ref="BC26:BE26"/>
    <mergeCell ref="AN23:AP23"/>
    <mergeCell ref="AQ23:AS23"/>
    <mergeCell ref="AT23:AV23"/>
    <mergeCell ref="AW23:AY23"/>
    <mergeCell ref="BF23:BH23"/>
    <mergeCell ref="AN24:AP24"/>
    <mergeCell ref="AQ24:AS24"/>
    <mergeCell ref="AT24:AV24"/>
    <mergeCell ref="AW24:AY24"/>
    <mergeCell ref="BF24:BH24"/>
    <mergeCell ref="AZ24:BB24"/>
    <mergeCell ref="BC23:BE23"/>
    <mergeCell ref="BC24:BE24"/>
    <mergeCell ref="AN21:AP21"/>
    <mergeCell ref="AQ21:AS21"/>
    <mergeCell ref="AT21:AV21"/>
    <mergeCell ref="AW21:AY21"/>
    <mergeCell ref="BF21:BH21"/>
    <mergeCell ref="AN22:AP22"/>
    <mergeCell ref="AQ22:AS22"/>
    <mergeCell ref="AT22:AV22"/>
    <mergeCell ref="AW22:AY22"/>
    <mergeCell ref="BF22:BH22"/>
    <mergeCell ref="BC21:BE21"/>
    <mergeCell ref="BC22:BE22"/>
    <mergeCell ref="AN19:AP19"/>
    <mergeCell ref="AQ19:AS19"/>
    <mergeCell ref="AT19:AV19"/>
    <mergeCell ref="AW19:AY19"/>
    <mergeCell ref="BF19:BH19"/>
    <mergeCell ref="AN20:AP20"/>
    <mergeCell ref="AQ20:AS20"/>
    <mergeCell ref="AT20:AV20"/>
    <mergeCell ref="AW20:AY20"/>
    <mergeCell ref="BF20:BH20"/>
    <mergeCell ref="BC19:BE19"/>
    <mergeCell ref="BC20:BE20"/>
    <mergeCell ref="AN17:AP17"/>
    <mergeCell ref="AQ17:AS17"/>
    <mergeCell ref="AT17:AV17"/>
    <mergeCell ref="AW17:AY17"/>
    <mergeCell ref="BF17:BH17"/>
    <mergeCell ref="AN18:AP18"/>
    <mergeCell ref="AQ18:AS18"/>
    <mergeCell ref="AT18:AV18"/>
    <mergeCell ref="AW18:AY18"/>
    <mergeCell ref="BF18:BH18"/>
    <mergeCell ref="BC17:BE17"/>
    <mergeCell ref="BC18:BE18"/>
    <mergeCell ref="AN15:AP15"/>
    <mergeCell ref="AQ15:AS15"/>
    <mergeCell ref="AT15:AV15"/>
    <mergeCell ref="AW15:AY15"/>
    <mergeCell ref="BF15:BH15"/>
    <mergeCell ref="AN16:AP16"/>
    <mergeCell ref="AQ16:AS16"/>
    <mergeCell ref="AT16:AV16"/>
    <mergeCell ref="AW16:AY16"/>
    <mergeCell ref="BF16:BH16"/>
    <mergeCell ref="AN13:AP13"/>
    <mergeCell ref="AQ13:AS13"/>
    <mergeCell ref="AT13:AV13"/>
    <mergeCell ref="AW13:AY13"/>
    <mergeCell ref="BF13:BH13"/>
    <mergeCell ref="AN14:AP14"/>
    <mergeCell ref="AQ14:AS14"/>
    <mergeCell ref="AT14:AV14"/>
    <mergeCell ref="AW14:AY14"/>
    <mergeCell ref="BF14:BH14"/>
    <mergeCell ref="AN11:AP11"/>
    <mergeCell ref="AQ11:AS11"/>
    <mergeCell ref="AT11:AV11"/>
    <mergeCell ref="AW11:AY11"/>
    <mergeCell ref="BF11:BH11"/>
    <mergeCell ref="AN12:AP12"/>
    <mergeCell ref="AQ12:AS12"/>
    <mergeCell ref="AT12:AV12"/>
    <mergeCell ref="AW12:AY12"/>
    <mergeCell ref="BF12:BH12"/>
    <mergeCell ref="AT9:AV9"/>
    <mergeCell ref="AW9:AY9"/>
    <mergeCell ref="BF9:BH9"/>
    <mergeCell ref="AN10:AP10"/>
    <mergeCell ref="AQ10:AS10"/>
    <mergeCell ref="AT10:AV10"/>
    <mergeCell ref="AW10:AY10"/>
    <mergeCell ref="BF10:BH10"/>
    <mergeCell ref="K39:M39"/>
    <mergeCell ref="K38:M38"/>
    <mergeCell ref="N38:P38"/>
    <mergeCell ref="N39:P39"/>
    <mergeCell ref="K40:M40"/>
    <mergeCell ref="N40:P40"/>
    <mergeCell ref="AM1:BH1"/>
    <mergeCell ref="AP3:AR3"/>
    <mergeCell ref="BF3:BG3"/>
    <mergeCell ref="AP4:AR4"/>
    <mergeCell ref="AN7:AP7"/>
    <mergeCell ref="AQ7:AS7"/>
    <mergeCell ref="AT7:AV7"/>
    <mergeCell ref="AW7:AY7"/>
    <mergeCell ref="BF7:BH7"/>
    <mergeCell ref="AN8:AP8"/>
    <mergeCell ref="AQ8:AS8"/>
    <mergeCell ref="AT8:AV8"/>
    <mergeCell ref="AW8:AY8"/>
    <mergeCell ref="BF8:BH8"/>
    <mergeCell ref="AN9:AP9"/>
    <mergeCell ref="AQ9:AS9"/>
    <mergeCell ref="U38:W38"/>
    <mergeCell ref="X38:Z38"/>
    <mergeCell ref="AA38:AC38"/>
    <mergeCell ref="U39:W39"/>
    <mergeCell ref="X39:Z39"/>
    <mergeCell ref="AA39:AC39"/>
    <mergeCell ref="U40:W40"/>
    <mergeCell ref="X40:Z40"/>
    <mergeCell ref="AA40:AC40"/>
    <mergeCell ref="E38:G38"/>
    <mergeCell ref="H38:J38"/>
    <mergeCell ref="H40:J40"/>
    <mergeCell ref="E39:G39"/>
    <mergeCell ref="H39:J39"/>
    <mergeCell ref="E40:G40"/>
    <mergeCell ref="B39:D39"/>
    <mergeCell ref="B40:D40"/>
    <mergeCell ref="B38:D38"/>
    <mergeCell ref="U36:W36"/>
    <mergeCell ref="X36:Z36"/>
    <mergeCell ref="AA36:AC36"/>
    <mergeCell ref="AD36:AF36"/>
    <mergeCell ref="AG36:AI36"/>
    <mergeCell ref="AJ36:AL36"/>
    <mergeCell ref="U37:W37"/>
    <mergeCell ref="X37:Z37"/>
    <mergeCell ref="AA37:AC37"/>
    <mergeCell ref="AD37:AF37"/>
    <mergeCell ref="AG37:AI37"/>
    <mergeCell ref="AJ37:AL37"/>
    <mergeCell ref="U34:W34"/>
    <mergeCell ref="X34:Z34"/>
    <mergeCell ref="AA34:AC34"/>
    <mergeCell ref="AD34:AF34"/>
    <mergeCell ref="AG34:AI34"/>
    <mergeCell ref="AJ34:AL34"/>
    <mergeCell ref="U35:W35"/>
    <mergeCell ref="X35:Z35"/>
    <mergeCell ref="AA35:AC35"/>
    <mergeCell ref="AD35:AF35"/>
    <mergeCell ref="AG35:AI35"/>
    <mergeCell ref="AJ35:AL35"/>
    <mergeCell ref="U32:W32"/>
    <mergeCell ref="X32:Z32"/>
    <mergeCell ref="AA32:AC32"/>
    <mergeCell ref="AD32:AF32"/>
    <mergeCell ref="AG32:AI32"/>
    <mergeCell ref="AJ32:AL32"/>
    <mergeCell ref="U33:W33"/>
    <mergeCell ref="X33:Z33"/>
    <mergeCell ref="AA33:AC33"/>
    <mergeCell ref="AD33:AF33"/>
    <mergeCell ref="AG33:AI33"/>
    <mergeCell ref="AJ33:AL33"/>
    <mergeCell ref="U30:W30"/>
    <mergeCell ref="X30:Z30"/>
    <mergeCell ref="AA30:AC30"/>
    <mergeCell ref="AD30:AF30"/>
    <mergeCell ref="AG30:AI30"/>
    <mergeCell ref="AJ30:AL30"/>
    <mergeCell ref="U31:W31"/>
    <mergeCell ref="X31:Z31"/>
    <mergeCell ref="AA31:AC31"/>
    <mergeCell ref="AD31:AF31"/>
    <mergeCell ref="AG31:AI31"/>
    <mergeCell ref="AJ31:AL31"/>
    <mergeCell ref="U28:W28"/>
    <mergeCell ref="X28:Z28"/>
    <mergeCell ref="AA28:AC28"/>
    <mergeCell ref="AD28:AF28"/>
    <mergeCell ref="AG28:AI28"/>
    <mergeCell ref="AJ28:AL28"/>
    <mergeCell ref="U29:W29"/>
    <mergeCell ref="X29:Z29"/>
    <mergeCell ref="AA29:AC29"/>
    <mergeCell ref="AD29:AF29"/>
    <mergeCell ref="AG29:AI29"/>
    <mergeCell ref="AJ29:AL29"/>
    <mergeCell ref="U26:W26"/>
    <mergeCell ref="X26:Z26"/>
    <mergeCell ref="AA26:AC26"/>
    <mergeCell ref="AD26:AF26"/>
    <mergeCell ref="AG26:AI26"/>
    <mergeCell ref="AJ26:AL26"/>
    <mergeCell ref="U27:W27"/>
    <mergeCell ref="X27:Z27"/>
    <mergeCell ref="AA27:AC27"/>
    <mergeCell ref="AD27:AF27"/>
    <mergeCell ref="AG27:AI27"/>
    <mergeCell ref="AJ27:AL27"/>
    <mergeCell ref="U24:W24"/>
    <mergeCell ref="X24:Z24"/>
    <mergeCell ref="AA24:AC24"/>
    <mergeCell ref="AD24:AF24"/>
    <mergeCell ref="AG24:AI24"/>
    <mergeCell ref="AJ24:AL24"/>
    <mergeCell ref="U25:W25"/>
    <mergeCell ref="X25:Z25"/>
    <mergeCell ref="AA25:AC25"/>
    <mergeCell ref="AD25:AF25"/>
    <mergeCell ref="AG25:AI25"/>
    <mergeCell ref="AJ25:AL25"/>
    <mergeCell ref="U22:W22"/>
    <mergeCell ref="X22:Z22"/>
    <mergeCell ref="AA22:AC22"/>
    <mergeCell ref="AD22:AF22"/>
    <mergeCell ref="AG22:AI22"/>
    <mergeCell ref="AJ22:AL22"/>
    <mergeCell ref="U23:W23"/>
    <mergeCell ref="X23:Z23"/>
    <mergeCell ref="AA23:AC23"/>
    <mergeCell ref="AD23:AF23"/>
    <mergeCell ref="AG23:AI23"/>
    <mergeCell ref="AJ23:AL23"/>
    <mergeCell ref="U20:W20"/>
    <mergeCell ref="X20:Z20"/>
    <mergeCell ref="AA20:AC20"/>
    <mergeCell ref="AD20:AF20"/>
    <mergeCell ref="AG20:AI20"/>
    <mergeCell ref="AJ20:AL20"/>
    <mergeCell ref="U21:W21"/>
    <mergeCell ref="X21:Z21"/>
    <mergeCell ref="AA21:AC21"/>
    <mergeCell ref="AD21:AF21"/>
    <mergeCell ref="AG21:AI21"/>
    <mergeCell ref="AJ21:AL21"/>
    <mergeCell ref="U18:W18"/>
    <mergeCell ref="X18:Z18"/>
    <mergeCell ref="AA18:AC18"/>
    <mergeCell ref="AD18:AF18"/>
    <mergeCell ref="AG18:AI18"/>
    <mergeCell ref="AJ18:AL18"/>
    <mergeCell ref="U19:W19"/>
    <mergeCell ref="X19:Z19"/>
    <mergeCell ref="AA19:AC19"/>
    <mergeCell ref="AD19:AF19"/>
    <mergeCell ref="AG19:AI19"/>
    <mergeCell ref="AJ19:AL19"/>
    <mergeCell ref="U16:W16"/>
    <mergeCell ref="X16:Z16"/>
    <mergeCell ref="AA16:AC16"/>
    <mergeCell ref="AD16:AF16"/>
    <mergeCell ref="AG16:AI16"/>
    <mergeCell ref="AJ16:AL16"/>
    <mergeCell ref="U17:W17"/>
    <mergeCell ref="X17:Z17"/>
    <mergeCell ref="AA17:AC17"/>
    <mergeCell ref="AD17:AF17"/>
    <mergeCell ref="AG17:AI17"/>
    <mergeCell ref="AJ17:AL17"/>
    <mergeCell ref="U14:W14"/>
    <mergeCell ref="X14:Z14"/>
    <mergeCell ref="AA14:AC14"/>
    <mergeCell ref="AD14:AF14"/>
    <mergeCell ref="AG14:AI14"/>
    <mergeCell ref="AJ14:AL14"/>
    <mergeCell ref="U15:W15"/>
    <mergeCell ref="X15:Z15"/>
    <mergeCell ref="AA15:AC15"/>
    <mergeCell ref="AD15:AF15"/>
    <mergeCell ref="AG15:AI15"/>
    <mergeCell ref="AJ15:AL15"/>
    <mergeCell ref="U12:W12"/>
    <mergeCell ref="X12:Z12"/>
    <mergeCell ref="AA12:AC12"/>
    <mergeCell ref="AD12:AF12"/>
    <mergeCell ref="AG12:AI12"/>
    <mergeCell ref="AJ12:AL12"/>
    <mergeCell ref="U13:W13"/>
    <mergeCell ref="X13:Z13"/>
    <mergeCell ref="AA13:AC13"/>
    <mergeCell ref="AD13:AF13"/>
    <mergeCell ref="AG13:AI13"/>
    <mergeCell ref="AJ13:AL13"/>
    <mergeCell ref="U10:W10"/>
    <mergeCell ref="X10:Z10"/>
    <mergeCell ref="AA10:AC10"/>
    <mergeCell ref="AD10:AF10"/>
    <mergeCell ref="AG10:AI10"/>
    <mergeCell ref="AJ10:AL10"/>
    <mergeCell ref="U11:W11"/>
    <mergeCell ref="X11:Z11"/>
    <mergeCell ref="AA11:AC11"/>
    <mergeCell ref="AD11:AF11"/>
    <mergeCell ref="AG11:AI11"/>
    <mergeCell ref="AJ11:AL11"/>
    <mergeCell ref="U8:W8"/>
    <mergeCell ref="X8:Z8"/>
    <mergeCell ref="AA8:AC8"/>
    <mergeCell ref="AD8:AF8"/>
    <mergeCell ref="AG8:AI8"/>
    <mergeCell ref="AJ8:AL8"/>
    <mergeCell ref="U9:W9"/>
    <mergeCell ref="X9:Z9"/>
    <mergeCell ref="AA9:AC9"/>
    <mergeCell ref="AD9:AF9"/>
    <mergeCell ref="AG9:AI9"/>
    <mergeCell ref="AJ9:AL9"/>
    <mergeCell ref="T1:AL1"/>
    <mergeCell ref="W3:Y3"/>
    <mergeCell ref="AJ3:AK3"/>
    <mergeCell ref="W4:Y4"/>
    <mergeCell ref="U7:W7"/>
    <mergeCell ref="X7:Z7"/>
    <mergeCell ref="AA7:AC7"/>
    <mergeCell ref="AD7:AF7"/>
    <mergeCell ref="AG7:AI7"/>
    <mergeCell ref="AJ7:AL7"/>
    <mergeCell ref="B37:D37"/>
    <mergeCell ref="E37:G37"/>
    <mergeCell ref="H37:J37"/>
    <mergeCell ref="K37:M37"/>
    <mergeCell ref="N37:P37"/>
    <mergeCell ref="Q37:S37"/>
    <mergeCell ref="B36:D36"/>
    <mergeCell ref="E36:G36"/>
    <mergeCell ref="H36:J36"/>
    <mergeCell ref="K36:M36"/>
    <mergeCell ref="N36:P36"/>
    <mergeCell ref="Q36:S36"/>
    <mergeCell ref="B35:D35"/>
    <mergeCell ref="E35:G35"/>
    <mergeCell ref="H35:J35"/>
    <mergeCell ref="K35:M35"/>
    <mergeCell ref="N35:P35"/>
    <mergeCell ref="Q35:S35"/>
    <mergeCell ref="B34:D34"/>
    <mergeCell ref="E34:G34"/>
    <mergeCell ref="H34:J34"/>
    <mergeCell ref="K34:M34"/>
    <mergeCell ref="N34:P34"/>
    <mergeCell ref="Q34:S34"/>
    <mergeCell ref="B33:D33"/>
    <mergeCell ref="E33:G33"/>
    <mergeCell ref="H33:J33"/>
    <mergeCell ref="K33:M33"/>
    <mergeCell ref="N33:P33"/>
    <mergeCell ref="Q33:S33"/>
    <mergeCell ref="B32:D32"/>
    <mergeCell ref="E32:G32"/>
    <mergeCell ref="H32:J32"/>
    <mergeCell ref="K32:M32"/>
    <mergeCell ref="N32:P32"/>
    <mergeCell ref="Q32:S32"/>
    <mergeCell ref="B31:D31"/>
    <mergeCell ref="E31:G31"/>
    <mergeCell ref="H31:J31"/>
    <mergeCell ref="K31:M31"/>
    <mergeCell ref="N31:P31"/>
    <mergeCell ref="Q31:S31"/>
    <mergeCell ref="B30:D30"/>
    <mergeCell ref="E30:G30"/>
    <mergeCell ref="H30:J30"/>
    <mergeCell ref="K30:M30"/>
    <mergeCell ref="N30:P30"/>
    <mergeCell ref="Q30:S30"/>
    <mergeCell ref="B29:D29"/>
    <mergeCell ref="E29:G29"/>
    <mergeCell ref="H29:J29"/>
    <mergeCell ref="K29:M29"/>
    <mergeCell ref="N29:P29"/>
    <mergeCell ref="Q29:S29"/>
    <mergeCell ref="B28:D28"/>
    <mergeCell ref="E28:G28"/>
    <mergeCell ref="H28:J28"/>
    <mergeCell ref="K28:M28"/>
    <mergeCell ref="N28:P28"/>
    <mergeCell ref="Q28:S28"/>
    <mergeCell ref="B27:D27"/>
    <mergeCell ref="E27:G27"/>
    <mergeCell ref="H27:J27"/>
    <mergeCell ref="K27:M27"/>
    <mergeCell ref="N27:P27"/>
    <mergeCell ref="Q27:S27"/>
    <mergeCell ref="B26:D26"/>
    <mergeCell ref="E26:G26"/>
    <mergeCell ref="H26:J26"/>
    <mergeCell ref="K26:M26"/>
    <mergeCell ref="N26:P26"/>
    <mergeCell ref="Q26:S26"/>
    <mergeCell ref="B25:D25"/>
    <mergeCell ref="E25:G25"/>
    <mergeCell ref="H25:J25"/>
    <mergeCell ref="K25:M25"/>
    <mergeCell ref="N25:P25"/>
    <mergeCell ref="Q25:S25"/>
    <mergeCell ref="B24:D24"/>
    <mergeCell ref="E24:G24"/>
    <mergeCell ref="H24:J24"/>
    <mergeCell ref="K24:M24"/>
    <mergeCell ref="N24:P24"/>
    <mergeCell ref="Q24:S24"/>
    <mergeCell ref="B23:D23"/>
    <mergeCell ref="E23:G23"/>
    <mergeCell ref="H23:J23"/>
    <mergeCell ref="K23:M23"/>
    <mergeCell ref="N23:P23"/>
    <mergeCell ref="Q23:S23"/>
    <mergeCell ref="B22:D22"/>
    <mergeCell ref="E22:G22"/>
    <mergeCell ref="H22:J22"/>
    <mergeCell ref="K22:M22"/>
    <mergeCell ref="N22:P22"/>
    <mergeCell ref="Q22:S22"/>
    <mergeCell ref="B21:D21"/>
    <mergeCell ref="E21:G21"/>
    <mergeCell ref="H21:J21"/>
    <mergeCell ref="K21:M21"/>
    <mergeCell ref="N21:P21"/>
    <mergeCell ref="Q21:S21"/>
    <mergeCell ref="B20:D20"/>
    <mergeCell ref="E20:G20"/>
    <mergeCell ref="H20:J20"/>
    <mergeCell ref="K20:M20"/>
    <mergeCell ref="N20:P20"/>
    <mergeCell ref="Q20:S20"/>
    <mergeCell ref="B19:D19"/>
    <mergeCell ref="E19:G19"/>
    <mergeCell ref="H19:J19"/>
    <mergeCell ref="K19:M19"/>
    <mergeCell ref="N19:P19"/>
    <mergeCell ref="Q19:S19"/>
    <mergeCell ref="B18:D18"/>
    <mergeCell ref="E18:G18"/>
    <mergeCell ref="H18:J18"/>
    <mergeCell ref="K18:M18"/>
    <mergeCell ref="N18:P18"/>
    <mergeCell ref="Q18:S18"/>
    <mergeCell ref="B17:D17"/>
    <mergeCell ref="E17:G17"/>
    <mergeCell ref="H17:J17"/>
    <mergeCell ref="K17:M17"/>
    <mergeCell ref="N17:P17"/>
    <mergeCell ref="Q17:S17"/>
    <mergeCell ref="B16:D16"/>
    <mergeCell ref="E16:G16"/>
    <mergeCell ref="H16:J16"/>
    <mergeCell ref="K16:M16"/>
    <mergeCell ref="N16:P16"/>
    <mergeCell ref="Q16:S16"/>
    <mergeCell ref="B15:D15"/>
    <mergeCell ref="E15:G15"/>
    <mergeCell ref="H15:J15"/>
    <mergeCell ref="K15:M15"/>
    <mergeCell ref="N15:P15"/>
    <mergeCell ref="Q15:S15"/>
    <mergeCell ref="B14:D14"/>
    <mergeCell ref="E14:G14"/>
    <mergeCell ref="H14:J14"/>
    <mergeCell ref="K14:M14"/>
    <mergeCell ref="N14:P14"/>
    <mergeCell ref="Q14:S14"/>
    <mergeCell ref="B13:D13"/>
    <mergeCell ref="E13:G13"/>
    <mergeCell ref="H13:J13"/>
    <mergeCell ref="K13:M13"/>
    <mergeCell ref="N13:P13"/>
    <mergeCell ref="Q13:S13"/>
    <mergeCell ref="B12:D12"/>
    <mergeCell ref="E12:G12"/>
    <mergeCell ref="H12:J12"/>
    <mergeCell ref="K12:M12"/>
    <mergeCell ref="N12:P12"/>
    <mergeCell ref="Q12:S12"/>
    <mergeCell ref="B11:D11"/>
    <mergeCell ref="E11:G11"/>
    <mergeCell ref="H11:J11"/>
    <mergeCell ref="K11:M11"/>
    <mergeCell ref="N11:P11"/>
    <mergeCell ref="Q11:S11"/>
    <mergeCell ref="B10:D10"/>
    <mergeCell ref="E10:G10"/>
    <mergeCell ref="H10:J10"/>
    <mergeCell ref="K10:M10"/>
    <mergeCell ref="N10:P10"/>
    <mergeCell ref="Q10:S10"/>
    <mergeCell ref="B9:D9"/>
    <mergeCell ref="E9:G9"/>
    <mergeCell ref="H9:J9"/>
    <mergeCell ref="K9:M9"/>
    <mergeCell ref="N9:P9"/>
    <mergeCell ref="Q9:S9"/>
    <mergeCell ref="B8:D8"/>
    <mergeCell ref="E8:G8"/>
    <mergeCell ref="H8:J8"/>
    <mergeCell ref="K8:M8"/>
    <mergeCell ref="N8:P8"/>
    <mergeCell ref="Q8:S8"/>
    <mergeCell ref="A1:S1"/>
    <mergeCell ref="D3:F3"/>
    <mergeCell ref="Q3:R3"/>
    <mergeCell ref="D4:F4"/>
    <mergeCell ref="B7:D7"/>
    <mergeCell ref="E7:G7"/>
    <mergeCell ref="H7:J7"/>
    <mergeCell ref="K7:M7"/>
    <mergeCell ref="N7:P7"/>
    <mergeCell ref="Q7:S7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Tilgungsplan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icke</dc:creator>
  <cp:lastModifiedBy>MR</cp:lastModifiedBy>
  <dcterms:created xsi:type="dcterms:W3CDTF">2020-10-21T17:51:07Z</dcterms:created>
  <dcterms:modified xsi:type="dcterms:W3CDTF">2020-10-22T13:22:45Z</dcterms:modified>
</cp:coreProperties>
</file>