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-15" yWindow="6795" windowWidth="15375" windowHeight="1350" firstSheet="1" activeTab="1"/>
  </bookViews>
  <sheets>
    <sheet name="Feiertage" sheetId="21" state="hidden" r:id="rId1"/>
    <sheet name="Urlaubsplaner" sheetId="22" r:id="rId2"/>
  </sheets>
  <externalReferences>
    <externalReference r:id="rId3"/>
  </externalReferences>
  <definedNames>
    <definedName name="Abw_Art">'[1]Urlaubsplan aktuell'!$C$117:$C$124</definedName>
    <definedName name="Feiertage">[1]Feiertage!$B$2:$B$16</definedName>
  </definedNames>
  <calcPr calcId="145621"/>
</workbook>
</file>

<file path=xl/calcChain.xml><?xml version="1.0" encoding="utf-8"?>
<calcChain xmlns="http://schemas.openxmlformats.org/spreadsheetml/2006/main">
  <c r="AH15" i="22" l="1"/>
  <c r="A2" i="22" l="1"/>
  <c r="AJ4" i="22" l="1"/>
  <c r="AJ5" i="22"/>
  <c r="AJ6" i="22"/>
  <c r="AJ7" i="22"/>
  <c r="AJ8" i="22"/>
  <c r="AJ9" i="22"/>
  <c r="AJ10" i="22"/>
  <c r="AJ11" i="22"/>
  <c r="AJ12" i="22"/>
  <c r="AJ13" i="22"/>
  <c r="AJ14" i="22"/>
  <c r="AJ3" i="22"/>
  <c r="AI4" i="22"/>
  <c r="AI5" i="22"/>
  <c r="AI6" i="22"/>
  <c r="AI7" i="22"/>
  <c r="AI8" i="22"/>
  <c r="AI9" i="22"/>
  <c r="AI10" i="22"/>
  <c r="AI11" i="22"/>
  <c r="AI12" i="22"/>
  <c r="AI13" i="22"/>
  <c r="AI14" i="22"/>
  <c r="AI3" i="22"/>
  <c r="AH3" i="22"/>
  <c r="AH4" i="22"/>
  <c r="AH5" i="22"/>
  <c r="AH6" i="22"/>
  <c r="AH7" i="22"/>
  <c r="AH8" i="22"/>
  <c r="AH9" i="22"/>
  <c r="AH10" i="22"/>
  <c r="AH11" i="22"/>
  <c r="AH12" i="22"/>
  <c r="AH13" i="22"/>
  <c r="AH14" i="22"/>
  <c r="AI15" i="22" l="1"/>
  <c r="B4" i="21"/>
  <c r="B3" i="21" s="1"/>
  <c r="B2" i="21"/>
  <c r="A14" i="22" l="1"/>
  <c r="A13" i="22"/>
  <c r="A12" i="22"/>
  <c r="A11" i="22"/>
  <c r="A10" i="22"/>
  <c r="A9" i="22"/>
  <c r="A8" i="22"/>
  <c r="A7" i="22"/>
  <c r="A6" i="22"/>
  <c r="A5" i="22"/>
  <c r="A4" i="22"/>
  <c r="A3" i="22"/>
  <c r="AJ15" i="22" l="1"/>
  <c r="B16" i="21" l="1"/>
  <c r="B13" i="21"/>
  <c r="B14" i="21" s="1"/>
  <c r="B10" i="21"/>
  <c r="B6" i="21"/>
  <c r="B11" i="21"/>
  <c r="B5" i="21"/>
  <c r="B8" i="21" s="1"/>
  <c r="B9" i="21" l="1"/>
  <c r="B7" i="21"/>
</calcChain>
</file>

<file path=xl/sharedStrings.xml><?xml version="1.0" encoding="utf-8"?>
<sst xmlns="http://schemas.openxmlformats.org/spreadsheetml/2006/main" count="31" uniqueCount="29">
  <si>
    <t>Urlaub</t>
  </si>
  <si>
    <t>Gleitzeittage</t>
  </si>
  <si>
    <t>Feiertage</t>
  </si>
  <si>
    <t>Neujahr</t>
  </si>
  <si>
    <t>Karfreitag</t>
  </si>
  <si>
    <t>Ostersonntag</t>
  </si>
  <si>
    <t>Ostermontag</t>
  </si>
  <si>
    <t>Maifeiertag</t>
  </si>
  <si>
    <t>Himmelfahrt</t>
  </si>
  <si>
    <t>Pfingstsonntag - 10 Tage = Christi Himmelfahrt</t>
  </si>
  <si>
    <t>Pfingstmontag</t>
  </si>
  <si>
    <t>Ostermontag + 49 Tage = Pfingstmontag</t>
  </si>
  <si>
    <t>Fronleichnam</t>
  </si>
  <si>
    <t>Pfingstsonntag + 11 Tage = Fronleichnam</t>
  </si>
  <si>
    <t>Tag der dt. Einheit</t>
  </si>
  <si>
    <t>Allerheiligen</t>
  </si>
  <si>
    <t>Weihnachten</t>
  </si>
  <si>
    <t>Wird automatisch berechnet</t>
  </si>
  <si>
    <t>Feiertag</t>
  </si>
  <si>
    <t>Wochenende</t>
  </si>
  <si>
    <t>Krankheit</t>
  </si>
  <si>
    <t>Tarifurlaub ( TU )</t>
  </si>
  <si>
    <t>Summe</t>
  </si>
  <si>
    <t>Krankheit (K)</t>
  </si>
  <si>
    <t>Seminar (SE)</t>
  </si>
  <si>
    <t>Urlaubsplaner</t>
  </si>
  <si>
    <t xml:space="preserve">Name: </t>
  </si>
  <si>
    <t xml:space="preserve">Der Ostersonntag wird per Funktion berechnet </t>
  </si>
  <si>
    <t>Überstundenabbau 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</si>
</sst>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"/>
    <numFmt numFmtId="165" formatCode="mmmm"/>
    <numFmt numFmtId="166" formatCode="000000"/>
    <numFmt numFmtId="167" formatCode="d"/>
  </numFmts>
  <fonts count="9">
    <font>
      <sz val="10"/>
      <name val="Arial"/>
    </font>
    <font>
      <sz val="11"/>
      <name val="CompatilFact LT Regular"/>
    </font>
    <font>
      <b/>
      <sz val="11"/>
      <name val="CompatilFact LT Regular"/>
    </font>
    <font>
      <b/>
      <sz val="11"/>
      <name val="Arial"/>
      <family val="2"/>
    </font>
    <font>
      <sz val="10"/>
      <name val="CompatilFact LT Regular"/>
    </font>
    <font>
      <sz val="10"/>
      <name val="Arial"/>
      <family val="2"/>
    </font>
    <font>
      <sz val="10"/>
      <color theme="1"/>
      <name val="TKTypeRegular"/>
      <family val="2"/>
    </font>
    <font>
      <b/>
      <sz val="14"/>
      <name val="Arial"/>
      <family val="2"/>
    </font>
    <font>
      <b/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gray0625">
        <bgColor theme="0" tint="-0.14996795556505021"/>
      </patternFill>
    </fill>
    <fill>
      <patternFill patternType="gray0625">
        <bgColor rgb="FF92D050"/>
      </patternFill>
    </fill>
    <fill>
      <patternFill patternType="solid">
        <fgColor indexed="9"/>
        <bgColor indexed="64"/>
      </patternFill>
    </fill>
    <fill>
      <patternFill patternType="solid">
        <fgColor rgb="FF7030A0"/>
        <bgColor indexed="64"/>
      </patternFill>
    </fill>
    <fill>
      <patternFill patternType="gray0625"/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0" fontId="3" fillId="0" borderId="1" xfId="0" applyFont="1" applyFill="1" applyBorder="1"/>
    <xf numFmtId="0" fontId="4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5" fillId="0" borderId="0" xfId="0" applyFont="1"/>
    <xf numFmtId="165" fontId="2" fillId="0" borderId="1" xfId="0" applyNumberFormat="1" applyFont="1" applyBorder="1" applyAlignment="1">
      <alignment horizontal="center"/>
    </xf>
    <xf numFmtId="14" fontId="0" fillId="2" borderId="0" xfId="0" applyNumberFormat="1" applyFill="1"/>
    <xf numFmtId="14" fontId="0" fillId="3" borderId="0" xfId="0" applyNumberFormat="1" applyFill="1"/>
    <xf numFmtId="0" fontId="0" fillId="3" borderId="0" xfId="0" applyFill="1"/>
    <xf numFmtId="14" fontId="0" fillId="0" borderId="0" xfId="0" applyNumberFormat="1"/>
    <xf numFmtId="0" fontId="5" fillId="0" borderId="1" xfId="0" applyFont="1" applyBorder="1"/>
    <xf numFmtId="166" fontId="7" fillId="7" borderId="4" xfId="0" applyNumberFormat="1" applyFont="1" applyFill="1" applyBorder="1" applyAlignment="1" applyProtection="1">
      <alignment vertical="center"/>
    </xf>
    <xf numFmtId="0" fontId="0" fillId="7" borderId="5" xfId="0" applyFill="1" applyBorder="1" applyAlignment="1" applyProtection="1">
      <alignment vertical="center"/>
    </xf>
    <xf numFmtId="0" fontId="8" fillId="7" borderId="4" xfId="0" applyFont="1" applyFill="1" applyBorder="1" applyAlignment="1" applyProtection="1">
      <alignment vertical="center"/>
    </xf>
    <xf numFmtId="0" fontId="0" fillId="7" borderId="6" xfId="0" applyFill="1" applyBorder="1" applyAlignment="1" applyProtection="1">
      <alignment vertical="center"/>
    </xf>
    <xf numFmtId="167" fontId="2" fillId="0" borderId="3" xfId="0" applyNumberFormat="1" applyFont="1" applyFill="1" applyBorder="1" applyAlignment="1">
      <alignment horizontal="center"/>
    </xf>
    <xf numFmtId="0" fontId="0" fillId="6" borderId="0" xfId="0" applyFill="1"/>
    <xf numFmtId="0" fontId="0" fillId="5" borderId="0" xfId="0" applyFill="1"/>
    <xf numFmtId="0" fontId="0" fillId="4" borderId="0" xfId="0" applyFill="1"/>
    <xf numFmtId="164" fontId="1" fillId="0" borderId="3" xfId="0" applyNumberFormat="1" applyFont="1" applyFill="1" applyBorder="1" applyAlignment="1">
      <alignment horizontal="center"/>
    </xf>
    <xf numFmtId="0" fontId="0" fillId="8" borderId="0" xfId="0" applyFill="1"/>
    <xf numFmtId="0" fontId="3" fillId="0" borderId="1" xfId="0" applyFont="1" applyFill="1" applyBorder="1" applyAlignment="1"/>
    <xf numFmtId="0" fontId="0" fillId="9" borderId="0" xfId="0" applyFill="1"/>
    <xf numFmtId="0" fontId="6" fillId="0" borderId="0" xfId="1"/>
    <xf numFmtId="0" fontId="0" fillId="10" borderId="0" xfId="0" applyFill="1"/>
    <xf numFmtId="0" fontId="5" fillId="11" borderId="1" xfId="0" applyFont="1" applyFill="1" applyBorder="1"/>
    <xf numFmtId="0" fontId="0" fillId="11" borderId="0" xfId="0" applyFill="1"/>
    <xf numFmtId="0" fontId="5" fillId="11" borderId="0" xfId="0" applyFont="1" applyFill="1"/>
    <xf numFmtId="0" fontId="5" fillId="11" borderId="0" xfId="0" applyFont="1" applyFill="1" applyBorder="1"/>
    <xf numFmtId="165" fontId="2" fillId="11" borderId="0" xfId="0" applyNumberFormat="1" applyFont="1" applyFill="1" applyBorder="1" applyAlignment="1">
      <alignment horizontal="center"/>
    </xf>
    <xf numFmtId="0" fontId="1" fillId="11" borderId="0" xfId="0" applyFont="1" applyFill="1" applyBorder="1" applyAlignment="1">
      <alignment horizontal="left"/>
    </xf>
    <xf numFmtId="0" fontId="4" fillId="11" borderId="0" xfId="0" applyFont="1" applyFill="1" applyBorder="1"/>
    <xf numFmtId="0" fontId="0" fillId="11" borderId="0" xfId="0" applyFill="1" applyBorder="1"/>
    <xf numFmtId="0" fontId="3" fillId="11" borderId="0" xfId="0" applyFont="1" applyFill="1" applyBorder="1" applyAlignment="1"/>
    <xf numFmtId="0" fontId="0" fillId="0" borderId="0" xfId="0" applyAlignment="1">
      <alignment horizontal="center"/>
    </xf>
    <xf numFmtId="14" fontId="0" fillId="2" borderId="0" xfId="0" applyNumberForma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166" fontId="7" fillId="11" borderId="0" xfId="0" applyNumberFormat="1" applyFont="1" applyFill="1" applyBorder="1" applyAlignment="1" applyProtection="1">
      <alignment vertical="center"/>
    </xf>
    <xf numFmtId="0" fontId="0" fillId="11" borderId="0" xfId="0" applyFill="1" applyBorder="1" applyAlignment="1" applyProtection="1">
      <alignment vertical="center"/>
    </xf>
    <xf numFmtId="0" fontId="8" fillId="11" borderId="0" xfId="0" applyFont="1" applyFill="1" applyBorder="1" applyAlignment="1" applyProtection="1">
      <alignment vertical="center"/>
    </xf>
    <xf numFmtId="0" fontId="2" fillId="11" borderId="0" xfId="0" applyFont="1" applyFill="1" applyBorder="1" applyAlignment="1">
      <alignment horizontal="center"/>
    </xf>
    <xf numFmtId="167" fontId="2" fillId="11" borderId="0" xfId="0" applyNumberFormat="1" applyFont="1" applyFill="1" applyBorder="1" applyAlignment="1">
      <alignment horizontal="center"/>
    </xf>
    <xf numFmtId="0" fontId="3" fillId="11" borderId="0" xfId="0" applyFont="1" applyFill="1" applyBorder="1"/>
    <xf numFmtId="1" fontId="0" fillId="11" borderId="0" xfId="0" applyNumberFormat="1" applyFill="1" applyBorder="1"/>
    <xf numFmtId="164" fontId="1" fillId="11" borderId="0" xfId="0" applyNumberFormat="1" applyFont="1" applyFill="1" applyBorder="1" applyAlignment="1">
      <alignment horizontal="center"/>
    </xf>
    <xf numFmtId="0" fontId="0" fillId="11" borderId="0" xfId="0" applyFill="1" applyAlignment="1">
      <alignment horizontal="center"/>
    </xf>
    <xf numFmtId="14" fontId="0" fillId="11" borderId="0" xfId="0" applyNumberFormat="1" applyFill="1"/>
    <xf numFmtId="14" fontId="0" fillId="11" borderId="0" xfId="0" applyNumberFormat="1" applyFill="1" applyAlignment="1">
      <alignment horizontal="center"/>
    </xf>
  </cellXfs>
  <cellStyles count="2">
    <cellStyle name="Standard" xfId="0" builtinId="0"/>
    <cellStyle name="Standard 2" xfId="1"/>
  </cellStyles>
  <dxfs count="78"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lightUp">
          <bgColor theme="4" tint="0.59996337778862885"/>
        </patternFill>
      </fill>
    </dxf>
    <dxf>
      <fill>
        <patternFill patternType="gray0625">
          <bgColor theme="0" tint="-4.9989318521683403E-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>
          <bgColor theme="1" tint="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rgb="FF92D050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solid">
          <bgColor theme="8" tint="0.59996337778862885"/>
        </patternFill>
      </fill>
    </dxf>
    <dxf>
      <fill>
        <patternFill patternType="lightUp">
          <bgColor theme="4" tint="0.59996337778862885"/>
        </patternFill>
      </fill>
    </dxf>
    <dxf>
      <fill>
        <patternFill patternType="gray0625">
          <bgColor theme="0" tint="-4.9989318521683403E-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 patternType="gray0625">
          <bgColor theme="0" tint="-0.14996795556505021"/>
        </patternFill>
      </fill>
    </dxf>
    <dxf>
      <fill>
        <patternFill>
          <bgColor theme="1" tint="0.14996795556505021"/>
        </patternFill>
      </fill>
    </dxf>
    <dxf>
      <fill>
        <patternFill patternType="gray0625">
          <bgColor theme="0" tint="-0.14996795556505021"/>
        </patternFill>
      </fill>
    </dxf>
  </dxfs>
  <tableStyles count="0" defaultTableStyle="TableStyleMedium9" defaultPivotStyle="PivotStyleLight16"/>
  <colors>
    <mruColors>
      <color rgb="FFFF9900"/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409749/Downloads/Urlaubsplan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rlaubsplan aktuell"/>
      <sheetName val="Feiertage"/>
    </sheetNames>
    <sheetDataSet>
      <sheetData sheetId="0">
        <row r="117">
          <cell r="C117" t="str">
            <v>T</v>
          </cell>
        </row>
        <row r="118">
          <cell r="C118" t="str">
            <v>A</v>
          </cell>
        </row>
        <row r="119">
          <cell r="C119" t="str">
            <v>S</v>
          </cell>
        </row>
        <row r="120">
          <cell r="C120" t="str">
            <v>B</v>
          </cell>
        </row>
        <row r="121">
          <cell r="C121" t="str">
            <v>L</v>
          </cell>
        </row>
        <row r="122">
          <cell r="C122" t="str">
            <v>V</v>
          </cell>
        </row>
        <row r="123">
          <cell r="C123" t="str">
            <v>W</v>
          </cell>
        </row>
        <row r="124">
          <cell r="C124" t="str">
            <v>K</v>
          </cell>
        </row>
      </sheetData>
      <sheetData sheetId="1">
        <row r="2">
          <cell r="B2" t="e">
            <v>#NUM!</v>
          </cell>
        </row>
        <row r="3">
          <cell r="B3">
            <v>-2</v>
          </cell>
        </row>
        <row r="5">
          <cell r="B5">
            <v>1</v>
          </cell>
        </row>
        <row r="6">
          <cell r="B6" t="e">
            <v>#NUM!</v>
          </cell>
        </row>
        <row r="7">
          <cell r="B7">
            <v>39</v>
          </cell>
        </row>
        <row r="8">
          <cell r="B8">
            <v>50</v>
          </cell>
        </row>
        <row r="9">
          <cell r="B9">
            <v>60</v>
          </cell>
        </row>
        <row r="10">
          <cell r="B10" t="e">
            <v>#NUM!</v>
          </cell>
        </row>
        <row r="11">
          <cell r="B11" t="e">
            <v>#NUM!</v>
          </cell>
        </row>
        <row r="12">
          <cell r="B12" t="e">
            <v>#NUM!</v>
          </cell>
        </row>
        <row r="13">
          <cell r="B13" t="e">
            <v>#NUM!</v>
          </cell>
        </row>
        <row r="14">
          <cell r="B14" t="e">
            <v>#NUM!</v>
          </cell>
        </row>
        <row r="15">
          <cell r="B15" t="e">
            <v>#NUM!</v>
          </cell>
        </row>
        <row r="16">
          <cell r="B16" t="e">
            <v>#NUM!</v>
          </cell>
        </row>
      </sheetData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workbookViewId="0">
      <selection activeCell="C19" sqref="C19"/>
    </sheetView>
  </sheetViews>
  <sheetFormatPr baseColWidth="10" defaultRowHeight="12.75"/>
  <cols>
    <col min="1" max="1" width="16.28515625" bestFit="1" customWidth="1"/>
    <col min="3" max="3" width="66.7109375" bestFit="1" customWidth="1"/>
  </cols>
  <sheetData>
    <row r="1" spans="1:3">
      <c r="A1" s="35" t="s">
        <v>2</v>
      </c>
      <c r="B1" s="35"/>
    </row>
    <row r="2" spans="1:3">
      <c r="A2" t="s">
        <v>3</v>
      </c>
      <c r="B2" s="7">
        <f ca="1">DATEVALUE("01.01." &amp;Urlaubsplaner!A2)</f>
        <v>42005</v>
      </c>
    </row>
    <row r="3" spans="1:3">
      <c r="A3" t="s">
        <v>4</v>
      </c>
      <c r="B3" s="7">
        <f ca="1">B4-2</f>
        <v>42097</v>
      </c>
    </row>
    <row r="4" spans="1:3">
      <c r="A4" t="s">
        <v>5</v>
      </c>
      <c r="B4" s="8">
        <f ca="1">DOLLAR((DAY(MINUTE(Urlaubsplaner!A2/38)/2+55) &amp; ".4." &amp; Urlaubsplaner!A2)/7,)*7-IF(YEAR(1)=1904,5,6)</f>
        <v>42099</v>
      </c>
      <c r="C4" s="9" t="s">
        <v>27</v>
      </c>
    </row>
    <row r="5" spans="1:3">
      <c r="A5" t="s">
        <v>6</v>
      </c>
      <c r="B5" s="7">
        <f ca="1">B3+3</f>
        <v>42100</v>
      </c>
    </row>
    <row r="6" spans="1:3">
      <c r="A6" t="s">
        <v>7</v>
      </c>
      <c r="B6" s="7">
        <f ca="1">DATEVALUE("01.05." &amp; YEAR(B3))</f>
        <v>42125</v>
      </c>
    </row>
    <row r="7" spans="1:3">
      <c r="A7" t="s">
        <v>8</v>
      </c>
      <c r="B7" s="7">
        <f ca="1">B8-11</f>
        <v>42138</v>
      </c>
      <c r="C7" t="s">
        <v>9</v>
      </c>
    </row>
    <row r="8" spans="1:3">
      <c r="A8" t="s">
        <v>10</v>
      </c>
      <c r="B8" s="7">
        <f ca="1">B5+49</f>
        <v>42149</v>
      </c>
      <c r="C8" t="s">
        <v>11</v>
      </c>
    </row>
    <row r="9" spans="1:3">
      <c r="A9" t="s">
        <v>12</v>
      </c>
      <c r="B9" s="7">
        <f ca="1">B8+10</f>
        <v>42159</v>
      </c>
      <c r="C9" t="s">
        <v>13</v>
      </c>
    </row>
    <row r="10" spans="1:3">
      <c r="A10" t="s">
        <v>14</v>
      </c>
      <c r="B10" s="7">
        <f ca="1">DATEVALUE("3.10." &amp; YEAR(B3))</f>
        <v>42280</v>
      </c>
    </row>
    <row r="11" spans="1:3">
      <c r="A11" t="s">
        <v>15</v>
      </c>
      <c r="B11" s="7">
        <f ca="1">DATEVALUE("1.11."&amp;YEAR(B3))</f>
        <v>42309</v>
      </c>
    </row>
    <row r="12" spans="1:3">
      <c r="B12" s="7"/>
    </row>
    <row r="13" spans="1:3">
      <c r="A13" t="s">
        <v>16</v>
      </c>
      <c r="B13" s="7">
        <f ca="1">DATEVALUE("25.12." &amp; YEAR(B3))</f>
        <v>42363</v>
      </c>
    </row>
    <row r="14" spans="1:3">
      <c r="A14" t="s">
        <v>16</v>
      </c>
      <c r="B14" s="7">
        <f ca="1">B13+1</f>
        <v>42364</v>
      </c>
    </row>
    <row r="15" spans="1:3">
      <c r="A15" s="5"/>
      <c r="B15" s="7"/>
    </row>
    <row r="16" spans="1:3">
      <c r="A16" t="s">
        <v>3</v>
      </c>
      <c r="B16" s="7">
        <f ca="1">DATEVALUE("31.12." &amp; YEAR(B3))+1</f>
        <v>42370</v>
      </c>
    </row>
    <row r="17" spans="1:3">
      <c r="B17" s="10"/>
    </row>
    <row r="18" spans="1:3">
      <c r="A18" s="36" t="s">
        <v>17</v>
      </c>
      <c r="B18" s="36"/>
    </row>
    <row r="20" spans="1:3">
      <c r="A20" s="49"/>
      <c r="B20" s="49"/>
      <c r="C20" s="27"/>
    </row>
    <row r="21" spans="1:3">
      <c r="A21" s="27"/>
      <c r="B21" s="50"/>
      <c r="C21" s="27"/>
    </row>
    <row r="22" spans="1:3">
      <c r="A22" s="27"/>
      <c r="B22" s="50"/>
      <c r="C22" s="27"/>
    </row>
    <row r="23" spans="1:3">
      <c r="A23" s="27"/>
      <c r="B23" s="50"/>
      <c r="C23" s="27"/>
    </row>
    <row r="24" spans="1:3">
      <c r="A24" s="27"/>
      <c r="B24" s="50"/>
      <c r="C24" s="27"/>
    </row>
    <row r="25" spans="1:3">
      <c r="A25" s="27"/>
      <c r="B25" s="50"/>
      <c r="C25" s="27"/>
    </row>
    <row r="26" spans="1:3">
      <c r="A26" s="27"/>
      <c r="B26" s="50"/>
      <c r="C26" s="27"/>
    </row>
    <row r="27" spans="1:3">
      <c r="A27" s="27"/>
      <c r="B27" s="50"/>
      <c r="C27" s="27"/>
    </row>
    <row r="28" spans="1:3">
      <c r="A28" s="27"/>
      <c r="B28" s="50"/>
      <c r="C28" s="27"/>
    </row>
    <row r="29" spans="1:3">
      <c r="A29" s="27"/>
      <c r="B29" s="50"/>
      <c r="C29" s="27"/>
    </row>
    <row r="30" spans="1:3">
      <c r="A30" s="27"/>
      <c r="B30" s="50"/>
      <c r="C30" s="27"/>
    </row>
    <row r="31" spans="1:3">
      <c r="A31" s="27"/>
      <c r="B31" s="50"/>
      <c r="C31" s="27"/>
    </row>
    <row r="32" spans="1:3">
      <c r="A32" s="27"/>
      <c r="B32" s="50"/>
      <c r="C32" s="27"/>
    </row>
    <row r="33" spans="1:3">
      <c r="A33" s="27"/>
      <c r="B33" s="50"/>
      <c r="C33" s="27"/>
    </row>
    <row r="34" spans="1:3">
      <c r="A34" s="28"/>
      <c r="B34" s="50"/>
      <c r="C34" s="27"/>
    </row>
    <row r="35" spans="1:3">
      <c r="A35" s="27"/>
      <c r="B35" s="50"/>
      <c r="C35" s="27"/>
    </row>
    <row r="36" spans="1:3">
      <c r="A36" s="27"/>
      <c r="B36" s="50"/>
      <c r="C36" s="27"/>
    </row>
    <row r="37" spans="1:3">
      <c r="A37" s="51"/>
      <c r="B37" s="51"/>
      <c r="C37" s="27"/>
    </row>
  </sheetData>
  <mergeCells count="4">
    <mergeCell ref="A1:B1"/>
    <mergeCell ref="A18:B18"/>
    <mergeCell ref="A20:B20"/>
    <mergeCell ref="A37:B37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tabSelected="1" zoomScaleNormal="100" workbookViewId="0">
      <selection activeCell="N23" sqref="N23"/>
    </sheetView>
  </sheetViews>
  <sheetFormatPr baseColWidth="10" defaultRowHeight="12.75"/>
  <cols>
    <col min="1" max="1" width="18.5703125" bestFit="1" customWidth="1"/>
    <col min="2" max="2" width="10.140625" customWidth="1"/>
    <col min="3" max="33" width="3.5703125" customWidth="1"/>
    <col min="34" max="34" width="7.7109375" bestFit="1" customWidth="1"/>
    <col min="35" max="35" width="14" bestFit="1" customWidth="1"/>
    <col min="36" max="36" width="10.85546875" bestFit="1" customWidth="1"/>
    <col min="37" max="37" width="14.85546875" bestFit="1" customWidth="1"/>
    <col min="38" max="38" width="16.85546875" bestFit="1" customWidth="1"/>
  </cols>
  <sheetData>
    <row r="1" spans="1:38" ht="18">
      <c r="A1" s="12" t="s">
        <v>25</v>
      </c>
      <c r="B1" s="13"/>
      <c r="C1" s="14" t="s">
        <v>26</v>
      </c>
      <c r="D1" s="15"/>
      <c r="E1" s="15"/>
      <c r="F1" s="15"/>
      <c r="G1" s="15"/>
      <c r="H1" s="15"/>
      <c r="I1" s="15"/>
      <c r="J1" s="15"/>
      <c r="K1" s="13"/>
      <c r="L1" s="14"/>
      <c r="M1" s="15"/>
      <c r="N1" s="15"/>
      <c r="O1" s="15"/>
      <c r="P1" s="15"/>
      <c r="Q1" s="15"/>
      <c r="R1" s="15"/>
      <c r="S1" s="15"/>
      <c r="T1" s="13"/>
      <c r="U1" s="14"/>
      <c r="V1" s="15"/>
      <c r="W1" s="15"/>
      <c r="X1" s="15"/>
      <c r="Y1" s="15"/>
      <c r="Z1" s="15"/>
      <c r="AA1" s="15"/>
      <c r="AB1" s="15"/>
      <c r="AC1" s="13"/>
    </row>
    <row r="2" spans="1:38" ht="15">
      <c r="A2" s="3">
        <f ca="1">YEAR(TODAY())</f>
        <v>2015</v>
      </c>
      <c r="B2" s="3"/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6">
        <v>12</v>
      </c>
      <c r="O2" s="16">
        <v>13</v>
      </c>
      <c r="P2" s="16">
        <v>14</v>
      </c>
      <c r="Q2" s="16">
        <v>15</v>
      </c>
      <c r="R2" s="16">
        <v>16</v>
      </c>
      <c r="S2" s="16">
        <v>17</v>
      </c>
      <c r="T2" s="16">
        <v>18</v>
      </c>
      <c r="U2" s="16">
        <v>19</v>
      </c>
      <c r="V2" s="16">
        <v>20</v>
      </c>
      <c r="W2" s="16">
        <v>21</v>
      </c>
      <c r="X2" s="16">
        <v>22</v>
      </c>
      <c r="Y2" s="16">
        <v>23</v>
      </c>
      <c r="Z2" s="16">
        <v>24</v>
      </c>
      <c r="AA2" s="16">
        <v>25</v>
      </c>
      <c r="AB2" s="16">
        <v>26</v>
      </c>
      <c r="AC2" s="16">
        <v>27</v>
      </c>
      <c r="AD2" s="16">
        <v>28</v>
      </c>
      <c r="AE2" s="16">
        <v>29</v>
      </c>
      <c r="AF2" s="16">
        <v>30</v>
      </c>
      <c r="AG2" s="16">
        <v>31</v>
      </c>
      <c r="AH2" s="1" t="s">
        <v>0</v>
      </c>
      <c r="AI2" s="1" t="s">
        <v>1</v>
      </c>
      <c r="AJ2" s="1" t="s">
        <v>20</v>
      </c>
      <c r="AK2" s="24"/>
      <c r="AL2" s="24"/>
    </row>
    <row r="3" spans="1:38" ht="15">
      <c r="A3" s="6">
        <f ca="1">DATEVALUE("01.01." &amp; $A$2)</f>
        <v>42005</v>
      </c>
      <c r="B3" s="3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">
        <f>((COUNTIF(C3:AG3,"TU")))</f>
        <v>0</v>
      </c>
      <c r="AI3" s="2">
        <f>((COUNTIF(C3:AG3,"G")))</f>
        <v>0</v>
      </c>
      <c r="AJ3" s="2">
        <f t="shared" ref="AJ3:AJ14" si="0">((COUNTIF(C3:AG3,"K")))</f>
        <v>0</v>
      </c>
      <c r="AK3" s="24"/>
      <c r="AL3" s="24"/>
    </row>
    <row r="4" spans="1:38" ht="15">
      <c r="A4" s="6">
        <f ca="1">DATEVALUE("01.02." &amp; $A$2)</f>
        <v>42036</v>
      </c>
      <c r="B4" s="4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2">
        <f t="shared" ref="AH4:AH14" si="1">((COUNTIF(C4:AG4,"TU")))</f>
        <v>0</v>
      </c>
      <c r="AI4" s="2">
        <f t="shared" ref="AI4:AI14" si="2">((COUNTIF(C4:AG4,"G")))</f>
        <v>0</v>
      </c>
      <c r="AJ4" s="2">
        <f t="shared" si="0"/>
        <v>0</v>
      </c>
      <c r="AK4" s="24"/>
      <c r="AL4" s="24"/>
    </row>
    <row r="5" spans="1:38" ht="15">
      <c r="A5" s="6">
        <f ca="1">DATEVALUE("01.03." &amp; $A$2)</f>
        <v>42064</v>
      </c>
      <c r="B5" s="4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2">
        <f t="shared" si="1"/>
        <v>0</v>
      </c>
      <c r="AI5" s="2">
        <f t="shared" si="2"/>
        <v>0</v>
      </c>
      <c r="AJ5" s="2">
        <f t="shared" si="0"/>
        <v>0</v>
      </c>
      <c r="AK5" s="24"/>
      <c r="AL5" s="24"/>
    </row>
    <row r="6" spans="1:38" ht="15">
      <c r="A6" s="6">
        <f ca="1">DATEVALUE("01.04." &amp; $A$2)</f>
        <v>42095</v>
      </c>
      <c r="B6" s="4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2">
        <f t="shared" si="1"/>
        <v>0</v>
      </c>
      <c r="AI6" s="2">
        <f t="shared" si="2"/>
        <v>0</v>
      </c>
      <c r="AJ6" s="2">
        <f t="shared" si="0"/>
        <v>0</v>
      </c>
      <c r="AK6" s="24"/>
      <c r="AL6" s="24"/>
    </row>
    <row r="7" spans="1:38" ht="15">
      <c r="A7" s="6">
        <f ca="1">DATEVALUE("01.05." &amp; $A$2)</f>
        <v>42125</v>
      </c>
      <c r="B7" s="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2">
        <f t="shared" si="1"/>
        <v>0</v>
      </c>
      <c r="AI7" s="2">
        <f t="shared" si="2"/>
        <v>0</v>
      </c>
      <c r="AJ7" s="2">
        <f t="shared" si="0"/>
        <v>0</v>
      </c>
      <c r="AK7" s="24"/>
      <c r="AL7" s="24"/>
    </row>
    <row r="8" spans="1:38" ht="15">
      <c r="A8" s="6">
        <f ca="1">DATEVALUE("01.06." &amp; $A$2)</f>
        <v>42156</v>
      </c>
      <c r="B8" s="4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26"/>
      <c r="AF8" s="11"/>
      <c r="AG8" s="11"/>
      <c r="AH8" s="2">
        <f t="shared" si="1"/>
        <v>0</v>
      </c>
      <c r="AI8" s="2">
        <f t="shared" si="2"/>
        <v>0</v>
      </c>
      <c r="AJ8" s="2">
        <f t="shared" si="0"/>
        <v>0</v>
      </c>
      <c r="AK8" s="24"/>
      <c r="AL8" s="24"/>
    </row>
    <row r="9" spans="1:38" ht="15">
      <c r="A9" s="6">
        <f ca="1">DATEVALUE("01.07." &amp; $A$2)</f>
        <v>42186</v>
      </c>
      <c r="B9" s="4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2">
        <f t="shared" si="1"/>
        <v>0</v>
      </c>
      <c r="AI9" s="2">
        <f t="shared" si="2"/>
        <v>0</v>
      </c>
      <c r="AJ9" s="2">
        <f t="shared" si="0"/>
        <v>0</v>
      </c>
      <c r="AK9" s="24"/>
      <c r="AL9" s="24"/>
    </row>
    <row r="10" spans="1:38" ht="15">
      <c r="A10" s="6">
        <f ca="1">DATEVALUE("01.08." &amp; $A$2)</f>
        <v>42217</v>
      </c>
      <c r="B10" s="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2">
        <f t="shared" si="1"/>
        <v>0</v>
      </c>
      <c r="AI10" s="2">
        <f t="shared" si="2"/>
        <v>0</v>
      </c>
      <c r="AJ10" s="2">
        <f t="shared" si="0"/>
        <v>0</v>
      </c>
      <c r="AK10" s="24"/>
      <c r="AL10" s="24"/>
    </row>
    <row r="11" spans="1:38" ht="15">
      <c r="A11" s="6">
        <f ca="1">DATEVALUE("01.09." &amp; $A$2)</f>
        <v>42248</v>
      </c>
      <c r="B11" s="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2">
        <f t="shared" si="1"/>
        <v>0</v>
      </c>
      <c r="AI11" s="2">
        <f t="shared" si="2"/>
        <v>0</v>
      </c>
      <c r="AJ11" s="2">
        <f t="shared" si="0"/>
        <v>0</v>
      </c>
      <c r="AK11" s="24"/>
      <c r="AL11" s="24"/>
    </row>
    <row r="12" spans="1:38" ht="15">
      <c r="A12" s="6">
        <f ca="1">DATEVALUE("01.10." &amp; $A$2)</f>
        <v>42278</v>
      </c>
      <c r="B12" s="4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2">
        <f t="shared" si="1"/>
        <v>0</v>
      </c>
      <c r="AI12" s="2">
        <f t="shared" si="2"/>
        <v>0</v>
      </c>
      <c r="AJ12" s="2">
        <f t="shared" si="0"/>
        <v>0</v>
      </c>
      <c r="AK12" s="24"/>
      <c r="AL12" s="24"/>
    </row>
    <row r="13" spans="1:38" ht="15">
      <c r="A13" s="6">
        <f ca="1">DATEVALUE("01.11." &amp; $A$2)</f>
        <v>42309</v>
      </c>
      <c r="B13" s="4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2">
        <f t="shared" si="1"/>
        <v>0</v>
      </c>
      <c r="AI13" s="2">
        <f t="shared" si="2"/>
        <v>0</v>
      </c>
      <c r="AJ13" s="2">
        <f t="shared" si="0"/>
        <v>0</v>
      </c>
      <c r="AK13" s="24"/>
      <c r="AL13" s="24"/>
    </row>
    <row r="14" spans="1:38" ht="15">
      <c r="A14" s="6">
        <f ca="1">DATEVALUE("01.12." &amp; $A$2)</f>
        <v>42339</v>
      </c>
      <c r="B14" s="4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2">
        <f t="shared" si="1"/>
        <v>0</v>
      </c>
      <c r="AI14" s="2">
        <f t="shared" si="2"/>
        <v>0</v>
      </c>
      <c r="AJ14" s="2">
        <f t="shared" si="0"/>
        <v>0</v>
      </c>
      <c r="AK14" s="24"/>
      <c r="AL14" s="24"/>
    </row>
    <row r="15" spans="1:38" ht="15">
      <c r="AD15" s="37" t="s">
        <v>22</v>
      </c>
      <c r="AE15" s="38"/>
      <c r="AF15" s="38"/>
      <c r="AG15" s="39"/>
      <c r="AH15" s="22">
        <f>35-SUM(AH3:AH14)</f>
        <v>35</v>
      </c>
      <c r="AI15" s="22">
        <f>6-SUM(AI3:AI14)</f>
        <v>6</v>
      </c>
      <c r="AJ15" s="22">
        <f>SUM(AJ3:AJ14)</f>
        <v>0</v>
      </c>
      <c r="AK15" s="24"/>
      <c r="AL15" s="24"/>
    </row>
    <row r="17" spans="1:39">
      <c r="AL17" s="10"/>
    </row>
    <row r="18" spans="1:39">
      <c r="C18" s="18"/>
      <c r="E18" s="5" t="s">
        <v>19</v>
      </c>
      <c r="K18" s="21"/>
      <c r="M18" s="5" t="s">
        <v>28</v>
      </c>
    </row>
    <row r="19" spans="1:39" ht="12.75" customHeight="1">
      <c r="C19" s="17"/>
      <c r="E19" s="5" t="s">
        <v>18</v>
      </c>
      <c r="K19" s="23"/>
      <c r="M19" s="5" t="s">
        <v>23</v>
      </c>
    </row>
    <row r="20" spans="1:39">
      <c r="C20" s="19"/>
      <c r="E20" s="5" t="s">
        <v>21</v>
      </c>
      <c r="K20" s="25"/>
      <c r="M20" s="5" t="s">
        <v>24</v>
      </c>
    </row>
    <row r="21" spans="1:39"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5"/>
      <c r="AL21" s="10"/>
    </row>
    <row r="22" spans="1:39" ht="18">
      <c r="A22" s="41"/>
      <c r="B22" s="42"/>
      <c r="C22" s="43"/>
      <c r="D22" s="42"/>
      <c r="E22" s="42"/>
      <c r="F22" s="42"/>
      <c r="G22" s="42"/>
      <c r="H22" s="42"/>
      <c r="I22" s="42"/>
      <c r="J22" s="42"/>
      <c r="K22" s="42"/>
      <c r="L22" s="43"/>
      <c r="M22" s="42"/>
      <c r="N22" s="42"/>
      <c r="O22" s="42"/>
      <c r="P22" s="42"/>
      <c r="Q22" s="42"/>
      <c r="R22" s="42"/>
      <c r="S22" s="42"/>
      <c r="T22" s="42"/>
      <c r="U22" s="43"/>
      <c r="V22" s="42"/>
      <c r="W22" s="42"/>
      <c r="X22" s="42"/>
      <c r="Y22" s="42"/>
      <c r="Z22" s="42"/>
      <c r="AA22" s="42"/>
      <c r="AB22" s="42"/>
      <c r="AC22" s="42"/>
      <c r="AD22" s="33"/>
      <c r="AE22" s="33"/>
      <c r="AF22" s="33"/>
      <c r="AG22" s="33"/>
      <c r="AH22" s="33"/>
      <c r="AI22" s="33"/>
      <c r="AJ22" s="33"/>
      <c r="AK22" s="33"/>
      <c r="AL22" s="33"/>
      <c r="AM22" s="33"/>
    </row>
    <row r="23" spans="1:39" ht="15">
      <c r="A23" s="44"/>
      <c r="B23" s="44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6"/>
      <c r="AI23" s="46"/>
      <c r="AJ23" s="46"/>
      <c r="AK23" s="33"/>
      <c r="AL23" s="33"/>
      <c r="AM23" s="47"/>
    </row>
    <row r="24" spans="1:39" ht="15">
      <c r="A24" s="30"/>
      <c r="B24" s="44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32"/>
      <c r="AI24" s="32"/>
      <c r="AJ24" s="32"/>
      <c r="AK24" s="33"/>
      <c r="AL24" s="33"/>
      <c r="AM24" s="47"/>
    </row>
    <row r="25" spans="1:39" ht="15">
      <c r="A25" s="30"/>
      <c r="B25" s="31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32"/>
      <c r="AI25" s="32"/>
      <c r="AJ25" s="32"/>
      <c r="AK25" s="33"/>
      <c r="AL25" s="33"/>
      <c r="AM25" s="33"/>
    </row>
    <row r="26" spans="1:39" ht="15">
      <c r="A26" s="30"/>
      <c r="B26" s="31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32"/>
      <c r="AI26" s="32"/>
      <c r="AJ26" s="32"/>
      <c r="AK26" s="33"/>
      <c r="AL26" s="33"/>
      <c r="AM26" s="33"/>
    </row>
    <row r="27" spans="1:39" ht="15">
      <c r="A27" s="30"/>
      <c r="B27" s="31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32"/>
      <c r="AI27" s="32"/>
      <c r="AJ27" s="32"/>
      <c r="AK27" s="33"/>
      <c r="AL27" s="33"/>
      <c r="AM27" s="33"/>
    </row>
    <row r="28" spans="1:39" ht="15">
      <c r="A28" s="30"/>
      <c r="B28" s="31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32"/>
      <c r="AI28" s="32"/>
      <c r="AJ28" s="32"/>
      <c r="AK28" s="33"/>
      <c r="AL28" s="33"/>
      <c r="AM28" s="33"/>
    </row>
    <row r="29" spans="1:39" ht="15">
      <c r="A29" s="30"/>
      <c r="B29" s="31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32"/>
      <c r="AI29" s="32"/>
      <c r="AJ29" s="32"/>
      <c r="AK29" s="33"/>
      <c r="AL29" s="33"/>
      <c r="AM29" s="33"/>
    </row>
    <row r="30" spans="1:39" ht="15">
      <c r="A30" s="30"/>
      <c r="B30" s="31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32"/>
      <c r="AI30" s="32"/>
      <c r="AJ30" s="32"/>
      <c r="AK30" s="33"/>
      <c r="AL30" s="33"/>
      <c r="AM30" s="33"/>
    </row>
    <row r="31" spans="1:39" ht="15">
      <c r="A31" s="30"/>
      <c r="B31" s="31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32"/>
      <c r="AI31" s="32"/>
      <c r="AJ31" s="32"/>
      <c r="AK31" s="33"/>
      <c r="AL31" s="33"/>
      <c r="AM31" s="33"/>
    </row>
    <row r="32" spans="1:39" ht="15">
      <c r="A32" s="30"/>
      <c r="B32" s="31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32"/>
      <c r="AI32" s="32"/>
      <c r="AJ32" s="32"/>
      <c r="AK32" s="33"/>
      <c r="AL32" s="33"/>
      <c r="AM32" s="33"/>
    </row>
    <row r="33" spans="1:39" ht="15">
      <c r="A33" s="30"/>
      <c r="B33" s="31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  <c r="AH33" s="32"/>
      <c r="AI33" s="32"/>
      <c r="AJ33" s="32"/>
      <c r="AK33" s="33"/>
      <c r="AL33" s="33"/>
      <c r="AM33" s="33"/>
    </row>
    <row r="34" spans="1:39" ht="15">
      <c r="A34" s="30"/>
      <c r="B34" s="31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32"/>
      <c r="AI34" s="32"/>
      <c r="AJ34" s="32"/>
      <c r="AK34" s="33"/>
      <c r="AL34" s="33"/>
      <c r="AM34" s="33"/>
    </row>
    <row r="35" spans="1:39" ht="15">
      <c r="A35" s="30"/>
      <c r="B35" s="31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32"/>
      <c r="AI35" s="32"/>
      <c r="AJ35" s="32"/>
      <c r="AK35" s="33"/>
      <c r="AL35" s="33"/>
      <c r="AM35" s="33"/>
    </row>
    <row r="36" spans="1:39" ht="15">
      <c r="A36" s="33"/>
      <c r="B36" s="33"/>
      <c r="C36" s="33"/>
      <c r="D36" s="33"/>
      <c r="E36" s="33"/>
      <c r="F36" s="33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40"/>
      <c r="AE36" s="40"/>
      <c r="AF36" s="40"/>
      <c r="AG36" s="40"/>
      <c r="AH36" s="34"/>
      <c r="AI36" s="34"/>
      <c r="AJ36" s="34"/>
      <c r="AK36" s="33"/>
      <c r="AL36" s="33"/>
      <c r="AM36" s="33"/>
    </row>
    <row r="37" spans="1:39">
      <c r="A37" s="33"/>
      <c r="B37" s="33"/>
      <c r="C37" s="29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</row>
    <row r="38" spans="1:39" ht="15">
      <c r="A38" s="30"/>
      <c r="B38" s="31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32"/>
      <c r="AI38" s="32"/>
      <c r="AJ38" s="32"/>
      <c r="AK38" s="33"/>
      <c r="AL38" s="33"/>
      <c r="AM38" s="33"/>
    </row>
    <row r="39" spans="1:39" ht="15">
      <c r="A39" s="30"/>
      <c r="B39" s="31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32"/>
      <c r="AI39" s="32"/>
      <c r="AJ39" s="32"/>
      <c r="AK39" s="33"/>
      <c r="AL39" s="33"/>
      <c r="AM39" s="33"/>
    </row>
    <row r="40" spans="1:39" ht="15">
      <c r="A40" s="30"/>
      <c r="B40" s="31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32"/>
      <c r="AI40" s="32"/>
      <c r="AJ40" s="32"/>
    </row>
    <row r="41" spans="1:39" ht="15">
      <c r="A41" s="30"/>
      <c r="B41" s="31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32"/>
      <c r="AI41" s="32"/>
      <c r="AJ41" s="32"/>
    </row>
    <row r="42" spans="1:39" ht="15">
      <c r="A42" s="30"/>
      <c r="B42" s="31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32"/>
      <c r="AI42" s="32"/>
      <c r="AJ42" s="32"/>
    </row>
    <row r="43" spans="1:39" ht="15">
      <c r="A43" s="30"/>
      <c r="B43" s="31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32"/>
      <c r="AI43" s="32"/>
      <c r="AJ43" s="32"/>
    </row>
    <row r="44" spans="1:39" ht="15">
      <c r="A44" s="33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40"/>
      <c r="AE44" s="40"/>
      <c r="AF44" s="40"/>
      <c r="AG44" s="40"/>
      <c r="AH44" s="34"/>
      <c r="AI44" s="34"/>
      <c r="AJ44" s="34"/>
    </row>
  </sheetData>
  <mergeCells count="3">
    <mergeCell ref="AD15:AG15"/>
    <mergeCell ref="AD36:AG36"/>
    <mergeCell ref="AD44:AG44"/>
  </mergeCells>
  <conditionalFormatting sqref="C3:AG3">
    <cfRule type="expression" dxfId="29" priority="113">
      <formula>OR(WEEKDAY($A$3+C$2-1)=7,WEEKDAY($A$3+C$2-1)=1)</formula>
    </cfRule>
  </conditionalFormatting>
  <conditionalFormatting sqref="C4:AG4">
    <cfRule type="expression" dxfId="28" priority="74">
      <formula>ISERROR(DATEVALUE(C$2 &amp; "." &amp; MONTH($A$4) &amp; "." &amp; $A$2))</formula>
    </cfRule>
    <cfRule type="expression" dxfId="27" priority="120">
      <formula>OR(WEEKDAY($A$4+C$2-1)=7,WEEKDAY($A$4+C$2-1)=1)</formula>
    </cfRule>
  </conditionalFormatting>
  <conditionalFormatting sqref="C5:AG5">
    <cfRule type="expression" dxfId="26" priority="114">
      <formula>OR(WEEKDAY($A$5+C$2-1)=7,WEEKDAY($A$5+C$2-1)=1)</formula>
    </cfRule>
  </conditionalFormatting>
  <conditionalFormatting sqref="C6:AG6">
    <cfRule type="expression" dxfId="25" priority="106">
      <formula>OR(WEEKDAY($A$6+C$2-1)=7,WEEKDAY($A$6+C$2-1)=1)</formula>
    </cfRule>
  </conditionalFormatting>
  <conditionalFormatting sqref="C7:AG7">
    <cfRule type="expression" dxfId="24" priority="121">
      <formula>OR(WEEKDAY($A$7+C$2-1)=7,WEEKDAY($A$7+C$2-1)=1)</formula>
    </cfRule>
  </conditionalFormatting>
  <conditionalFormatting sqref="C8:AG8">
    <cfRule type="expression" dxfId="23" priority="105">
      <formula>OR(WEEKDAY($A$8+C$2-1)=7,WEEKDAY($A$8+C$2-1)=1)</formula>
    </cfRule>
  </conditionalFormatting>
  <conditionalFormatting sqref="C9:AG9">
    <cfRule type="expression" dxfId="22" priority="119">
      <formula>OR(WEEKDAY($A$9+C$2-1)=7,WEEKDAY($A$9+C$2-1)=1)</formula>
    </cfRule>
  </conditionalFormatting>
  <conditionalFormatting sqref="C10:AG10">
    <cfRule type="expression" dxfId="21" priority="118">
      <formula>OR(WEEKDAY($A$10+C$2-1)=7,WEEKDAY($A$10+C$2-1)=1)</formula>
    </cfRule>
  </conditionalFormatting>
  <conditionalFormatting sqref="C11:AG11">
    <cfRule type="expression" dxfId="20" priority="117">
      <formula>OR(WEEKDAY($A$11+C$2-1)=7,WEEKDAY($A$11+C$2-1)=1)</formula>
    </cfRule>
  </conditionalFormatting>
  <conditionalFormatting sqref="C12:AG12">
    <cfRule type="expression" dxfId="19" priority="122">
      <formula>OR(WEEKDAY($A$12+C$2-1)=7,WEEKDAY($A$12+C$2-1)=1)</formula>
    </cfRule>
  </conditionalFormatting>
  <conditionalFormatting sqref="C13:AG13">
    <cfRule type="expression" dxfId="18" priority="116">
      <formula>OR(WEEKDAY($A$13+C$2-1)=7,WEEKDAY($A$13+C$2-1)=1)</formula>
    </cfRule>
  </conditionalFormatting>
  <conditionalFormatting sqref="C14:AG14">
    <cfRule type="expression" dxfId="17" priority="115">
      <formula>OR(WEEKDAY($A$14+C$2-1)=7,WEEKDAY($A$14+C$2-1)=1)</formula>
    </cfRule>
  </conditionalFormatting>
  <conditionalFormatting sqref="C3:AG14">
    <cfRule type="expression" dxfId="16" priority="123">
      <formula>C3="TU"</formula>
    </cfRule>
    <cfRule type="expression" dxfId="15" priority="124">
      <formula>C3="G"</formula>
    </cfRule>
    <cfRule type="expression" dxfId="14" priority="132">
      <formula>C3="K"</formula>
    </cfRule>
    <cfRule type="expression" dxfId="13" priority="134">
      <formula>C3="S"</formula>
    </cfRule>
    <cfRule type="expression" dxfId="12" priority="135">
      <formula>C3="SE"</formula>
    </cfRule>
  </conditionalFormatting>
  <conditionalFormatting sqref="AH15">
    <cfRule type="iconSet" priority="78">
      <iconSet>
        <cfvo type="percent" val="0"/>
        <cfvo type="num" val="0"/>
        <cfvo type="num" val="10"/>
      </iconSet>
    </cfRule>
  </conditionalFormatting>
  <conditionalFormatting sqref="AI15">
    <cfRule type="iconSet" priority="77">
      <iconSet>
        <cfvo type="percent" val="0"/>
        <cfvo type="num" val="0"/>
        <cfvo type="num" val="3"/>
      </iconSet>
    </cfRule>
  </conditionalFormatting>
  <conditionalFormatting sqref="AH44">
    <cfRule type="iconSet" priority="24">
      <iconSet>
        <cfvo type="percent" val="0"/>
        <cfvo type="num" val="0"/>
        <cfvo type="num" val="10"/>
      </iconSet>
    </cfRule>
  </conditionalFormatting>
  <conditionalFormatting sqref="AI44">
    <cfRule type="iconSet" priority="23">
      <iconSet>
        <cfvo type="percent" val="0"/>
        <cfvo type="num" val="0"/>
        <cfvo type="num" val="3"/>
      </iconSet>
    </cfRule>
  </conditionalFormatting>
  <dataValidations count="1">
    <dataValidation type="list" allowBlank="1" showDropDown="1" showInputMessage="1" showErrorMessage="1" errorTitle="Eingabe überprüfen!" error="Bitte Eingabe überprüfen!_x000a__x000a_S= Schule_x000a_SE = Seminar_x000a_K = Krankheit_x000a_TU = Urlaub_x000a_G = AZV_x000a__x000a_" sqref="C3:AG14 C24:AG35 C38:AG43">
      <formula1>$C$30:$C$37</formula1>
    </dataValidation>
  </dataValidations>
  <pageMargins left="0.7" right="0.7" top="0.78740157499999996" bottom="0.78740157499999996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BEDE9036-B7EE-4EA0-98B6-C6268B1B39F0}">
            <xm:f>NOT(ISERROR(VLOOKUP((DATEVALUE(C$2 &amp; "." &amp; MONTH($A$3)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C3:AG3</xm:sqref>
        </x14:conditionalFormatting>
        <x14:conditionalFormatting xmlns:xm="http://schemas.microsoft.com/office/excel/2006/main">
          <x14:cfRule type="expression" priority="87" id="{0E488846-B734-4276-84C8-681CD51ACC96}">
            <xm:f>NOT(ISERROR(VLOOKUP((DATEVALUE(C$2 &amp; "." &amp; MONTH(A$4)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C4:AG4</xm:sqref>
        </x14:conditionalFormatting>
        <x14:conditionalFormatting xmlns:xm="http://schemas.microsoft.com/office/excel/2006/main">
          <x14:cfRule type="expression" priority="103" id="{DD225523-4A71-4CBB-9FEB-E35BFA2EDF02}">
            <xm:f>NOT(ISERROR(VLOOKUP((DATEVALUE(C$2 &amp; "." &amp; MONTH($A$5)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C5:AG5</xm:sqref>
        </x14:conditionalFormatting>
        <x14:conditionalFormatting xmlns:xm="http://schemas.microsoft.com/office/excel/2006/main">
          <x14:cfRule type="expression" priority="102" id="{E6BDB9F4-4A43-4547-9AA3-A408E8D20AE2}">
            <xm:f>NOT(ISERROR(VLOOKUP((DATEVALUE(C$2 &amp; "." &amp; MONTH($A$6)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C6:AG6</xm:sqref>
        </x14:conditionalFormatting>
        <x14:conditionalFormatting xmlns:xm="http://schemas.microsoft.com/office/excel/2006/main">
          <x14:cfRule type="expression" priority="99" id="{40E61998-A3F0-48DC-BD22-14F9829CAF73}">
            <xm:f>NOT(ISERROR(VLOOKUP((DATEVALUE(C$2 &amp; "." &amp; MONTH($A$7)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C7:AG7</xm:sqref>
        </x14:conditionalFormatting>
        <x14:conditionalFormatting xmlns:xm="http://schemas.microsoft.com/office/excel/2006/main">
          <x14:cfRule type="expression" priority="101" id="{84E69EA6-88F5-4951-8FAC-4176E7A16F3C}">
            <xm:f>NOT(ISERROR(VLOOKUP((DATEVALUE(C$2 &amp; "." &amp; MONTH($A$8)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C8:AG8</xm:sqref>
        </x14:conditionalFormatting>
        <x14:conditionalFormatting xmlns:xm="http://schemas.microsoft.com/office/excel/2006/main">
          <x14:cfRule type="expression" priority="104" id="{748EE9B6-B68A-4051-AC42-97A7888E338D}">
            <xm:f>NOT(ISERROR(VLOOKUP((DATEVALUE(C$2 &amp; "." &amp; MONTH($A$9)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C9:AG9</xm:sqref>
        </x14:conditionalFormatting>
        <x14:conditionalFormatting xmlns:xm="http://schemas.microsoft.com/office/excel/2006/main">
          <x14:cfRule type="expression" priority="92" id="{899B9B69-57D5-4F00-B1E8-84C5B8C5F6F4}">
            <xm:f>NOT(ISERROR(VLOOKUP((DATEVALUE(C$2 &amp; "." &amp; MONTH($A$10)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C10:AG10</xm:sqref>
        </x14:conditionalFormatting>
        <x14:conditionalFormatting xmlns:xm="http://schemas.microsoft.com/office/excel/2006/main">
          <x14:cfRule type="expression" priority="90" id="{46E0D1A0-9636-48CE-AB2D-56722E0FB79C}">
            <xm:f>NOT(ISERROR(VLOOKUP((DATEVALUE(C$2 &amp; "." &amp; MONTH($A$11)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C11:AG11</xm:sqref>
        </x14:conditionalFormatting>
        <x14:conditionalFormatting xmlns:xm="http://schemas.microsoft.com/office/excel/2006/main">
          <x14:cfRule type="expression" priority="91" id="{8211A7CB-6AA6-4C9B-BC15-0F01451F176E}">
            <xm:f>NOT(ISERROR(VLOOKUP((DATEVALUE(C$2 &amp; "." &amp; MONTH($A$12)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C12:AG12</xm:sqref>
        </x14:conditionalFormatting>
        <x14:conditionalFormatting xmlns:xm="http://schemas.microsoft.com/office/excel/2006/main">
          <x14:cfRule type="expression" priority="89" id="{883B3CB6-FEA6-4589-90FA-28CE4B5E0878}">
            <xm:f>NOT(ISERROR(VLOOKUP((DATEVALUE(C$2 &amp; "." &amp; MONTH($A$13)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C13:AG13</xm:sqref>
        </x14:conditionalFormatting>
        <x14:conditionalFormatting xmlns:xm="http://schemas.microsoft.com/office/excel/2006/main">
          <x14:cfRule type="expression" priority="88" id="{EFA0634A-4CBC-4202-BFA8-F715547C1532}">
            <xm:f>NOT(ISERROR(VLOOKUP((DATEVALUE(C$2 &amp; "." &amp; MONTH($A$14) &amp; "." &amp; $A$2)),Feiertage!$B$2:$B$16,1,FALSE)))</xm:f>
            <x14:dxf>
              <fill>
                <patternFill patternType="gray0625">
                  <bgColor rgb="FF92D050"/>
                </patternFill>
              </fill>
            </x14:dxf>
          </x14:cfRule>
          <xm:sqref>C14:AG14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Feiertage</vt:lpstr>
      <vt:lpstr>Urlaubsplaner</vt:lpstr>
    </vt:vector>
  </TitlesOfParts>
  <Company>WestLB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d706969</dc:creator>
  <cp:lastModifiedBy>Schimanski, Lukas</cp:lastModifiedBy>
  <cp:lastPrinted>2012-12-04T11:55:16Z</cp:lastPrinted>
  <dcterms:created xsi:type="dcterms:W3CDTF">2011-07-08T07:01:56Z</dcterms:created>
  <dcterms:modified xsi:type="dcterms:W3CDTF">2015-06-29T09:19:59Z</dcterms:modified>
</cp:coreProperties>
</file>