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Börse2" sheetId="1" state="visible" r:id="rId1"/>
    <sheet name="Börse" sheetId="2" state="visible" r:id="rId2"/>
    <sheet name="Querverweise" sheetId="3" state="visible" r:id="rId3"/>
  </sheets>
  <definedNames>
    <definedName name="Einheit">Börse!#REF!</definedName>
    <definedName name="mitoderohnedividende">Börse!#REF!</definedName>
  </definedNames>
  <calcPr iterate="1"/>
</workbook>
</file>

<file path=xl/sharedStrings.xml><?xml version="1.0" encoding="utf-8"?>
<sst xmlns="http://schemas.openxmlformats.org/spreadsheetml/2006/main" count="34" uniqueCount="34">
  <si>
    <t>ISIN</t>
  </si>
  <si>
    <t>Name</t>
  </si>
  <si>
    <t>Vorgangsnummer</t>
  </si>
  <si>
    <t>Vorgang</t>
  </si>
  <si>
    <t>Datum</t>
  </si>
  <si>
    <t>Änderung</t>
  </si>
  <si>
    <t>Rest</t>
  </si>
  <si>
    <t>DE000A1ML7J1</t>
  </si>
  <si>
    <t>DE0008490962</t>
  </si>
  <si>
    <t>DE1234567890</t>
  </si>
  <si>
    <t>Broker</t>
  </si>
  <si>
    <t xml:space="preserve">Im Depot seit</t>
  </si>
  <si>
    <t>Anzahl</t>
  </si>
  <si>
    <t xml:space="preserve">Noch vorhanden ST</t>
  </si>
  <si>
    <t xml:space="preserve">Noch vorhanden Test 5</t>
  </si>
  <si>
    <t xml:space="preserve">Noch vorhanden Test 4</t>
  </si>
  <si>
    <t xml:space="preserve">Noch vorhanden Test 3</t>
  </si>
  <si>
    <t xml:space="preserve">Noch vorhanden Test 2</t>
  </si>
  <si>
    <t xml:space="preserve">Gekauft vor Kauf</t>
  </si>
  <si>
    <t xml:space="preserve">Gekauft nach Kauf</t>
  </si>
  <si>
    <t xml:space="preserve">Gekauft vor im Depot</t>
  </si>
  <si>
    <t xml:space="preserve">Gekauft nach Kauf und vor im Depot</t>
  </si>
  <si>
    <t xml:space="preserve">Gekauft vor Kauf und im Depot seit</t>
  </si>
  <si>
    <t xml:space="preserve">Vorhanden bis im Depot seit</t>
  </si>
  <si>
    <t xml:space="preserve">Verkäufe vor Kauf und vor im Depot</t>
  </si>
  <si>
    <t xml:space="preserve">Verkäufe nach Kauf und vor im Depot</t>
  </si>
  <si>
    <t xml:space="preserve">Verkauft vor im Depot</t>
  </si>
  <si>
    <t xml:space="preserve">Verkauft nach im Depot</t>
  </si>
  <si>
    <t>Umsätze</t>
  </si>
  <si>
    <t>Aus</t>
  </si>
  <si>
    <t>Vonovia</t>
  </si>
  <si>
    <t>Einblenden</t>
  </si>
  <si>
    <t>Ausblenden</t>
  </si>
  <si>
    <t xml:space="preserve">DWS Fond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</si>
</sst>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4" formatCode="_-* #,##0.00\ [$€-1]_-;\-* #,##0.00\ [$€-1]_-;_-* &quot;-&quot;??\ [$€-1]_-"/>
    <numFmt numFmtId="165" formatCode="_-* #,##0.00\ &quot;€&quot;_-;\-* #,##0.00\ &quot;€&quot;_-;_-* &quot;-&quot;??\ &quot;€&quot;_-;_-@_-"/>
    <numFmt numFmtId="166" formatCode="dd/mm/yyyy"/>
    <numFmt numFmtId="167" formatCode="#,##0.00\ &quot;€&quot;"/>
    <numFmt numFmtId="168" formatCode="0.000"/>
  </numFmts>
  <fonts count="7">
    <font>
      <sz val="11.000000"/>
      <color theme="1"/>
      <name val="Calibri"/>
      <scheme val="minor"/>
    </font>
    <font>
      <sz val="10.000000"/>
      <name val="Arial"/>
    </font>
    <font>
      <i/>
      <sz val="11.000000"/>
      <color theme="1"/>
      <name val="Calibri"/>
      <scheme val="minor"/>
    </font>
    <font>
      <sz val="11.000000"/>
      <color theme="0"/>
      <name val="Calibri"/>
      <scheme val="minor"/>
    </font>
    <font>
      <b/>
      <sz val="18.000000"/>
      <name val="Calibri"/>
      <scheme val="minor"/>
    </font>
    <font>
      <b/>
      <sz val="16.000000"/>
      <name val="Calibri"/>
      <scheme val="minor"/>
    </font>
    <font>
      <b/>
      <sz val="12.00000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8EBCF"/>
        <bgColor rgb="FF28EBCF"/>
      </patternFill>
    </fill>
    <fill>
      <patternFill patternType="solid">
        <fgColor rgb="FF6600CC"/>
        <bgColor rgb="FF6600CC"/>
      </patternFill>
    </fill>
    <fill>
      <patternFill patternType="solid">
        <fgColor rgb="FFA50021"/>
        <bgColor rgb="FFA50021"/>
      </patternFill>
    </fill>
    <fill>
      <patternFill patternType="solid">
        <fgColor indexed="5"/>
        <bgColor indexed="5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2">
    <xf fontId="0" fillId="0" borderId="0" numFmtId="0" applyNumberFormat="1" applyFont="1" applyFill="1" applyBorder="1"/>
    <xf fontId="1" fillId="0" borderId="0" numFmtId="164" applyNumberFormat="1" applyFont="0" applyFill="0" applyBorder="0" applyProtection="0"/>
    <xf fontId="0" fillId="0" borderId="0" numFmtId="9" applyNumberFormat="1" applyFont="0" applyFill="0" applyBorder="0" applyProtection="0"/>
    <xf fontId="0" fillId="0" borderId="0" numFmtId="9" applyNumberFormat="1" applyFont="0" applyFill="0" applyBorder="0" applyProtection="0"/>
    <xf fontId="0" fillId="0" borderId="0" numFmtId="9" applyNumberFormat="1" applyFont="0" applyFill="0" applyBorder="0" applyProtection="0"/>
    <xf fontId="0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165" applyNumberFormat="1" applyFont="0" applyFill="0" applyBorder="0" applyProtection="0"/>
    <xf fontId="0" fillId="0" borderId="0" numFmtId="165" applyNumberFormat="1" applyFont="0" applyFill="0" applyBorder="0" applyProtection="0"/>
  </cellStyleXfs>
  <cellXfs count="36">
    <xf fontId="0" fillId="0" borderId="0" numFmtId="0" xfId="0"/>
    <xf fontId="0" fillId="0" borderId="0" numFmtId="0" xfId="0" applyAlignment="1">
      <alignment horizontal="left"/>
    </xf>
    <xf fontId="0" fillId="0" borderId="0" numFmtId="0" xfId="0" applyAlignment="1">
      <alignment horizontal="left" indent="1"/>
    </xf>
    <xf fontId="0" fillId="0" borderId="0" numFmtId="2" xfId="0" applyNumberFormat="1" applyAlignment="1">
      <alignment horizontal="right" indent="2"/>
    </xf>
    <xf fontId="0" fillId="0" borderId="0" numFmtId="0" xfId="0" applyAlignment="1">
      <alignment horizontal="center"/>
    </xf>
    <xf fontId="0" fillId="0" borderId="0" numFmtId="166" xfId="0" applyNumberFormat="1" applyAlignment="1">
      <alignment horizontal="center"/>
    </xf>
    <xf fontId="0" fillId="0" borderId="0" numFmtId="0" xfId="0" applyAlignment="1">
      <alignment horizontal="right" indent="1"/>
    </xf>
    <xf fontId="0" fillId="0" borderId="0" numFmtId="0" xfId="0" applyAlignment="1">
      <alignment horizontal="center" indent="1"/>
    </xf>
    <xf fontId="0" fillId="0" borderId="0" numFmtId="1" xfId="0" applyNumberFormat="1" applyAlignment="1">
      <alignment horizontal="center" indent="2"/>
    </xf>
    <xf fontId="0" fillId="0" borderId="0" numFmtId="1" xfId="0" applyNumberFormat="1" applyAlignment="1">
      <alignment horizontal="right" indent="2"/>
      <protection hidden="0" locked="1"/>
    </xf>
    <xf fontId="0" fillId="0" borderId="0" numFmtId="1" xfId="0" applyNumberFormat="1" applyAlignment="1">
      <alignment horizontal="right" indent="1"/>
    </xf>
    <xf fontId="0" fillId="0" borderId="0" numFmtId="0" xfId="0" applyAlignment="1">
      <alignment horizontal="left"/>
      <protection hidden="0" locked="1"/>
    </xf>
    <xf fontId="0" fillId="0" borderId="0" numFmtId="166" xfId="0" applyNumberFormat="1" applyAlignment="1">
      <alignment horizontal="center"/>
    </xf>
    <xf fontId="2" fillId="0" borderId="0" numFmtId="0" xfId="0" applyFont="1" applyAlignment="1">
      <alignment horizontal="center"/>
    </xf>
    <xf fontId="0" fillId="0" borderId="0" numFmtId="167" xfId="0" applyNumberFormat="1" applyAlignment="1">
      <alignment horizontal="center"/>
    </xf>
    <xf fontId="0" fillId="0" borderId="0" numFmtId="168" xfId="0" applyNumberFormat="1" applyAlignment="1">
      <alignment horizontal="center"/>
    </xf>
    <xf fontId="3" fillId="0" borderId="0" numFmtId="0" xfId="0" applyFont="1" applyAlignment="1">
      <alignment horizontal="center"/>
    </xf>
    <xf fontId="4" fillId="2" borderId="1" numFmtId="0" xfId="0" applyFont="1" applyFill="1" applyBorder="1" applyAlignment="1">
      <alignment horizontal="left"/>
    </xf>
    <xf fontId="4" fillId="2" borderId="2" numFmtId="0" xfId="0" applyFont="1" applyFill="1" applyBorder="1" applyAlignment="1">
      <alignment horizontal="left"/>
    </xf>
    <xf fontId="4" fillId="2" borderId="3" numFmtId="0" xfId="0" applyFont="1" applyFill="1" applyBorder="1" applyAlignment="1">
      <alignment horizontal="left"/>
    </xf>
    <xf fontId="4" fillId="2" borderId="4" numFmtId="167" xfId="0" applyNumberFormat="1" applyFont="1" applyFill="1" applyBorder="1" applyAlignment="1">
      <alignment horizontal="left"/>
    </xf>
    <xf fontId="5" fillId="2" borderId="5" numFmtId="167" xfId="0" applyNumberFormat="1" applyFont="1" applyFill="1" applyBorder="1"/>
    <xf fontId="6" fillId="2" borderId="5" numFmtId="167" xfId="0" applyNumberFormat="1" applyFont="1" applyFill="1" applyBorder="1" applyAlignment="1">
      <alignment horizontal="center"/>
    </xf>
    <xf fontId="6" fillId="2" borderId="5" numFmtId="0" xfId="0" applyFont="1" applyFill="1" applyBorder="1" applyAlignment="1">
      <alignment horizontal="center"/>
    </xf>
    <xf fontId="6" fillId="2" borderId="5" numFmtId="168" xfId="0" applyNumberFormat="1" applyFont="1" applyFill="1" applyBorder="1" applyAlignment="1">
      <alignment horizontal="center"/>
    </xf>
    <xf fontId="5" fillId="2" borderId="6" numFmtId="167" xfId="0" applyNumberFormat="1" applyFont="1" applyFill="1" applyBorder="1"/>
    <xf fontId="0" fillId="0" borderId="7" numFmtId="0" xfId="0" applyBorder="1" applyAlignment="1">
      <alignment horizontal="center" vertical="center"/>
    </xf>
    <xf fontId="0" fillId="3" borderId="7" numFmtId="0" xfId="0" applyFill="1" applyBorder="1" applyAlignment="1">
      <alignment horizontal="center" vertical="center"/>
    </xf>
    <xf fontId="0" fillId="4" borderId="7" numFmtId="0" xfId="0" applyFill="1" applyBorder="1" applyAlignment="1">
      <alignment horizontal="center" vertical="center"/>
    </xf>
    <xf fontId="0" fillId="0" borderId="8" numFmtId="0" xfId="0" applyBorder="1" applyAlignment="1">
      <alignment horizontal="center" vertical="center"/>
    </xf>
    <xf fontId="2" fillId="0" borderId="9" numFmtId="167" xfId="0" applyNumberFormat="1" applyFont="1" applyBorder="1" applyAlignment="1">
      <alignment horizontal="center"/>
    </xf>
    <xf fontId="0" fillId="0" borderId="10" numFmtId="0" xfId="0" applyBorder="1" applyAlignment="1">
      <alignment horizontal="center"/>
    </xf>
    <xf fontId="0" fillId="0" borderId="8" numFmtId="0" xfId="0" applyBorder="1" applyAlignment="1">
      <alignment horizontal="center"/>
    </xf>
    <xf fontId="0" fillId="0" borderId="8" numFmtId="14" xfId="0" applyNumberFormat="1" applyBorder="1" applyAlignment="1">
      <alignment horizontal="center"/>
    </xf>
    <xf fontId="0" fillId="0" borderId="8" numFmtId="167" xfId="0" applyNumberFormat="1" applyBorder="1" applyAlignment="1">
      <alignment horizontal="center"/>
    </xf>
    <xf fontId="2" fillId="5" borderId="9" numFmtId="167" xfId="0" applyNumberFormat="1" applyFont="1" applyFill="1" applyBorder="1" applyAlignment="1">
      <alignment horizontal="center"/>
    </xf>
  </cellXfs>
  <cellStyles count="12">
    <cellStyle name="Euro" xfId="1"/>
    <cellStyle name="Prozent 2" xfId="2"/>
    <cellStyle name="Prozent 3" xfId="3"/>
    <cellStyle name="Prozent 4" xfId="4"/>
    <cellStyle name="Standard" xfId="0" builtinId="0"/>
    <cellStyle name="Standard 2" xfId="5"/>
    <cellStyle name="Standard 3" xfId="6"/>
    <cellStyle name="Standard 4" xfId="7"/>
    <cellStyle name="Standard 5" xfId="8"/>
    <cellStyle name="Standard 6" xfId="9"/>
    <cellStyle name="Währung 2" xfId="10"/>
    <cellStyle name="Währung 3" xfId="11"/>
  </cellStyles>
  <dxfs count="32">
    <dxf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numFmt numFmtId="166" formatCode="dd/mm/yyyy"/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numFmt numFmtId="166" formatCode="dd/mm/yyyy"/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0" formatCode="General"/>
      <fill>
        <patternFill patternType="solid">
          <fgColor indexed="65"/>
          <bgColor indexed="65"/>
        </patternFill>
      </fill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vertical style="none"/>
        <horizontal style="none"/>
      </border>
    </dxf>
    <dxf>
      <numFmt numFmtId="167" formatCode="#,##0.00\ &quot;€&quot;"/>
      <alignment horizontal="center" indent="0" relativeIndent="0" shrinkToFit="0" textRotation="0" vertical="bottom" wrapText="0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</border>
    </dxf>
    <dxf>
      <fill>
        <patternFill patternType="solid">
          <fgColor rgb="FF9CF6E9"/>
          <bgColor rgb="FF9CF6E9"/>
        </patternFill>
      </fill>
    </dxf>
    <dxf>
      <font>
        <b/>
        <i val="0"/>
        <color theme="0"/>
      </font>
      <fill>
        <patternFill patternType="solid">
          <fgColor rgb="FF11B79F"/>
          <bgColor rgb="FF11B79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diagonal/>
        <horizontal style="thin">
          <color auto="1"/>
        </horizontal>
      </border>
    </dxf>
    <dxf>
      <fill>
        <patternFill patternType="solid">
          <fgColor theme="0" tint="-0.14996795556505021"/>
          <bgColor theme="0" tint="-0.14996795556505021"/>
        </patternFill>
      </fill>
    </dxf>
    <dxf>
      <fill>
        <patternFill patternType="solid">
          <fgColor theme="0" tint="-0.24994659260841701"/>
          <bgColor theme="0" tint="-0.24994659260841701"/>
        </patternFill>
      </fill>
    </dxf>
    <dxf>
      <font>
        <b/>
        <color theme="1"/>
      </font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1"/>
          <bgColor rgb="FF323232"/>
        </patternFill>
      </fill>
    </dxf>
    <dxf>
      <font>
        <b/>
        <color theme="1"/>
      </font>
    </dxf>
    <dxf>
      <font>
        <b/>
        <color theme="1"/>
      </font>
      <border>
        <left/>
        <right/>
        <top style="double">
          <color theme="1"/>
        </top>
        <bottom/>
        <diagonal/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diagonal/>
        <horizontal style="thin">
          <color theme="1"/>
        </horizontal>
      </border>
    </dxf>
  </dxfs>
  <tableStyles count="3" defaultTableStyle="TableStyleMedium2" defaultPivotStyle="PivotStyleLight16">
    <tableStyle name="Scalable Capital Tabelle" pivot="0" count="2">
      <tableStyleElement type="firstRowStripe" size="1" dxfId="21"/>
      <tableStyleElement type="headerRow" size="1" dxfId="22"/>
    </tableStyle>
    <tableStyle name="Tabellenformat 1" pivot="0" count="2">
      <tableStyleElement type="firstRowStripe" size="1" dxfId="23"/>
      <tableStyleElement type="headerRow" size="1" dxfId="24"/>
    </tableStyle>
    <tableStyle name="Trade Republic Tabelle" pivot="0" count="7">
      <tableStyleElement type="firstColumn" size="1" dxfId="25"/>
      <tableStyleElement type="firstColumnStripe" size="1" dxfId="26"/>
      <tableStyleElement type="firstRowStripe" size="1" dxfId="27"/>
      <tableStyleElement type="headerRow" size="1" dxfId="28"/>
      <tableStyleElement type="lastColumn" size="1" dxfId="29"/>
      <tableStyleElement type="totalRow" size="1" dxfId="30"/>
      <tableStyleElement type="wholeTable" size="1" dxfId="3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4" Type="http://schemas.openxmlformats.org/officeDocument/2006/relationships/theme" Target="theme/theme1.xml"/><Relationship  Id="rId5" Type="http://schemas.openxmlformats.org/officeDocument/2006/relationships/sharedStrings" Target="sharedStrings.xml"/><Relationship  Id="rId6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displayName="Tabelle1" ref="A1:G18">
  <autoFilter ref="A1:G18"/>
  <tableColumns count="7">
    <tableColumn id="1" name="ISIN"/>
    <tableColumn id="2" name="Name"/>
    <tableColumn id="3" name="Vorgangsnummer"/>
    <tableColumn id="4" name="Vorgang"/>
    <tableColumn id="5" name="Datum"/>
    <tableColumn id="6" name="Änderung"/>
    <tableColumn id="7" name="Re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displayName="ScalableCapital" ref="B5:V16">
  <autoFilter ref="B5:V16"/>
  <tableColumns count="21">
    <tableColumn id="1" name="ISIN" dataDxfId="0"/>
    <tableColumn id="2" name="Name" dataDxfId="1"/>
    <tableColumn id="3" name="Datum" dataDxfId="2"/>
    <tableColumn id="4" name="Im Depot seit" dataDxfId="3"/>
    <tableColumn id="5" name="Anzahl" dataDxfId="4"/>
    <tableColumn id="6" name="Noch vorhanden ST" dataDxfId="5"/>
    <tableColumn id="7" name="Noch vorhanden Test 5" dataDxfId="6"/>
    <tableColumn id="8" name="Noch vorhanden Test 4" dataDxfId="7"/>
    <tableColumn id="9" name="Noch vorhanden Test 3" dataDxfId="8"/>
    <tableColumn id="10" name="Noch vorhanden Test 2" dataDxfId="9"/>
    <tableColumn id="11" name="Gekauft vor Kauf" dataDxfId="10"/>
    <tableColumn id="12" name="Gekauft nach Kauf" dataDxfId="11"/>
    <tableColumn id="13" name="Gekauft vor im Depot" dataDxfId="12"/>
    <tableColumn id="14" name="Gekauft nach Kauf und vor im Depot" dataDxfId="13"/>
    <tableColumn id="15" name="Gekauft vor Kauf und im Depot seit" dataDxfId="14"/>
    <tableColumn id="16" name="Vorhanden bis im Depot seit" dataDxfId="15"/>
    <tableColumn id="17" name="Verkäufe vor Kauf und vor im Depot" dataDxfId="16"/>
    <tableColumn id="18" name="Verkäufe nach Kauf und vor im Depot" dataDxfId="17"/>
    <tableColumn id="19" name="Verkauft vor im Depot" dataDxfId="18"/>
    <tableColumn id="20" name="Verkauft nach im Depot" dataDxfId="19"/>
    <tableColumn id="21" name="Umsätze" dataDxfId="20"/>
  </tableColumns>
  <tableStyleInfo name="Scalable Capital Tabelle" showFirstColumn="0" showLastColumn="0" showRowStripes="1" showColumnStripes="0"/>
</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Larissa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table" Target="../tables/table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bestFit="1" min="1" max="1" style="1" width="14.0234375"/>
    <col customWidth="1" min="2" max="2" style="2" width="19.7109375"/>
    <col bestFit="1" min="3" max="3" style="3" width="18.75390625"/>
    <col customWidth="1" min="4" max="4" style="4" width="13.421875"/>
    <col customWidth="1" min="5" max="5" style="5" width="11.57421875"/>
    <col customWidth="1" min="6" max="6" style="6" width="14.00390625"/>
    <col bestFit="1" min="7" max="7" style="6" width="12.87109375"/>
  </cols>
  <sheetData>
    <row r="1" s="4" customFormat="1" ht="14.25">
      <c r="A1" s="4" t="s">
        <v>0</v>
      </c>
      <c r="B1" s="7" t="s">
        <v>1</v>
      </c>
      <c r="C1" s="8" t="s">
        <v>2</v>
      </c>
      <c r="D1" s="4" t="s">
        <v>3</v>
      </c>
      <c r="E1" s="5" t="s">
        <v>4</v>
      </c>
      <c r="F1" s="7" t="s">
        <v>5</v>
      </c>
      <c r="G1" s="7" t="s">
        <v>6</v>
      </c>
      <c r="H1" s="4"/>
      <c r="I1" s="4"/>
      <c r="J1" s="4"/>
    </row>
    <row r="2" ht="14.25">
      <c r="A2" s="1" t="s">
        <v>7</v>
      </c>
      <c r="B2" s="2" t="str">
        <f>IF($A2="","",IFERROR(VLOOKUP($A2,Querverweise!$A:$B,2,FALSE),"UNBEKANNTE ISIN"))</f>
        <v>Vonovia</v>
      </c>
      <c r="C2" s="9">
        <f>IF($A2="","",_xlfn.MAXIFS($C:$C,$B:$B,$B2)+1)</f>
        <v>5</v>
      </c>
      <c r="D2" s="4" t="str">
        <f>IF($A2="","",IF($F2&lt;0,"Verkauf",IF($F2&gt;0,"Einkauf","nix")))</f>
        <v>Einkauf</v>
      </c>
      <c r="E2" s="5">
        <v>45296</v>
      </c>
      <c r="F2" s="10">
        <v>5</v>
      </c>
      <c r="G2" s="10">
        <f>IF($A2="","",SUMIFS($F$2:$F$18,$A$2:$A$18,$A2,$E$2:$E$18,"&lt;="&amp;$E2))</f>
        <v>5</v>
      </c>
    </row>
    <row r="3" ht="14.25">
      <c r="A3" s="1" t="s">
        <v>7</v>
      </c>
      <c r="B3" s="2" t="str">
        <f>IF($A3="","",IFERROR(VLOOKUP($A3,Querverweise!$A:$B,2,FALSE),"UNBEKANNTE ISIN"))</f>
        <v>Vonovia</v>
      </c>
      <c r="C3" s="9">
        <f>IF($A3="","",_xlfn.MAXIFS($C:$C,$B:$B,$B3)+1)</f>
        <v>4</v>
      </c>
      <c r="D3" s="4" t="str">
        <f>IF($A3="","",IF($F3&lt;0,"Verkauf",IF($F3&gt;0,"Einkauf","nix")))</f>
        <v>Verkauf</v>
      </c>
      <c r="E3" s="5">
        <v>45295</v>
      </c>
      <c r="F3" s="10">
        <v>-13</v>
      </c>
      <c r="G3" s="10">
        <f>IF($A3="","",SUMIFS($F$2:$F$18,$A$2:$A$18,$A3,$E$2:$E$18,"&lt;="&amp;$E3))</f>
        <v>0</v>
      </c>
    </row>
    <row r="4" ht="14.25">
      <c r="A4" s="1" t="s">
        <v>7</v>
      </c>
      <c r="B4" s="2" t="str">
        <f>IF($A4="","",IFERROR(VLOOKUP($A4,Querverweise!$A:$B,2,FALSE),"UNBEKANNTE ISIN"))</f>
        <v>Vonovia</v>
      </c>
      <c r="C4" s="9">
        <f>IF($A4="","",_xlfn.MAXIFS($C:$C,$B:$B,$B4)+1)</f>
        <v>3</v>
      </c>
      <c r="D4" s="4" t="str">
        <f>IF($A4="","",IF($F4&lt;0,"Verkauf",IF($F4&gt;0,"Einkauf","nix")))</f>
        <v>Einkauf</v>
      </c>
      <c r="E4" s="5">
        <v>45294</v>
      </c>
      <c r="F4" s="10">
        <v>5</v>
      </c>
      <c r="G4" s="10">
        <f>IF($A4="","",SUMIFS($F$2:$F$18,$A$2:$A$18,$A4,$E$2:$E$18,"&lt;="&amp;$E4))</f>
        <v>13</v>
      </c>
    </row>
    <row r="5" ht="14.25">
      <c r="A5" s="1" t="s">
        <v>7</v>
      </c>
      <c r="B5" s="2" t="str">
        <f>IF($A5="","",IFERROR(VLOOKUP($A5,Querverweise!$A:$B,2,FALSE),"UNBEKANNTE ISIN"))</f>
        <v>Vonovia</v>
      </c>
      <c r="C5" s="9">
        <f>IF($A5="","",_xlfn.MAXIFS($C:$C,$B:$B,$B5)+1)</f>
        <v>2</v>
      </c>
      <c r="D5" s="4" t="str">
        <f>IF($A5="","",IF($F5&lt;0,"Verkauf",IF($F5&gt;0,"Einkauf","nix")))</f>
        <v>Verkauf</v>
      </c>
      <c r="E5" s="5">
        <v>45293</v>
      </c>
      <c r="F5" s="10">
        <v>-2</v>
      </c>
      <c r="G5" s="10">
        <f>IF($A5="","",SUMIFS($F$2:$F$18,$A$2:$A$18,$A5,$E$2:$E$18,"&lt;="&amp;$E5))</f>
        <v>8</v>
      </c>
    </row>
    <row r="6" ht="14.25">
      <c r="A6" s="1" t="s">
        <v>7</v>
      </c>
      <c r="B6" s="2" t="str">
        <f>IF($A6="","",IFERROR(VLOOKUP($A6,Querverweise!$A:$B,2,FALSE),"UNBEKANNTE ISIN"))</f>
        <v>Vonovia</v>
      </c>
      <c r="C6" s="9">
        <f>IF($A6="","",_xlfn.MAXIFS($C:$C,$B:$B,$B6)+1)</f>
        <v>1</v>
      </c>
      <c r="D6" s="4" t="str">
        <f>IF($A6="","",IF($F6&lt;0,"Verkauf",IF($F6&gt;0,"Einkauf","nix")))</f>
        <v>Einkauf</v>
      </c>
      <c r="E6" s="5">
        <v>45292</v>
      </c>
      <c r="F6" s="10">
        <v>10</v>
      </c>
      <c r="G6" s="10">
        <f>IF($A6="","",SUMIFS($F$2:$F$18,$A$2:$A$18,$A6,$E$2:$E$18,"&lt;="&amp;$E6))</f>
        <v>10</v>
      </c>
    </row>
    <row r="7" ht="14.25">
      <c r="A7" s="1" t="s">
        <v>8</v>
      </c>
      <c r="B7" s="2" t="str">
        <f>IF($A7="","",IFERROR(VLOOKUP($A7,Querverweise!$A:$B,2,FALSE),"UNBEKANNTE ISIN"))</f>
        <v xml:space="preserve">DWS Fond</v>
      </c>
      <c r="C7" s="9">
        <f>IF($A7="","",_xlfn.MAXIFS($C:$C,$B:$B,$B7)+1)</f>
        <v>7</v>
      </c>
      <c r="D7" s="4" t="str">
        <f>IF($A7="","",IF($F7&lt;0,"Verkauf",IF($F7&gt;0,"Einkauf","nix")))</f>
        <v>Verkauf</v>
      </c>
      <c r="E7" s="5">
        <v>45413</v>
      </c>
      <c r="F7" s="10">
        <v>-10</v>
      </c>
      <c r="G7" s="10">
        <f>IF($A7="","",SUMIFS($F$2:$F$18,$A$2:$A$18,$A7,$E$2:$E$18,"&lt;="&amp;$E7))</f>
        <v>17</v>
      </c>
    </row>
    <row r="8" ht="14.25">
      <c r="A8" s="11" t="s">
        <v>8</v>
      </c>
      <c r="B8" s="2" t="str">
        <f>IF($A8="","",IFERROR(VLOOKUP($A8,Querverweise!$A:$B,2,FALSE),"UNBEKANNTE ISIN"))</f>
        <v xml:space="preserve">DWS Fond</v>
      </c>
      <c r="C8" s="9">
        <f>IF($A8="","",_xlfn.MAXIFS($C:$C,$B:$B,$B8)+1)</f>
        <v>6</v>
      </c>
      <c r="D8" s="4" t="str">
        <f>IF($A8="","",IF($F8&lt;0,"Verkauf",IF($F8&gt;0,"Einkauf","nix")))</f>
        <v>Einkauf</v>
      </c>
      <c r="E8" s="5">
        <v>45407</v>
      </c>
      <c r="F8" s="10">
        <v>20</v>
      </c>
      <c r="G8" s="10">
        <f>IF($A8="","",SUMIFS($F$2:$F$18,$A$2:$A$18,$A8,$E$2:$E$18,"&lt;="&amp;$E8))</f>
        <v>27</v>
      </c>
    </row>
    <row r="9" ht="14.25">
      <c r="A9" s="11" t="s">
        <v>8</v>
      </c>
      <c r="B9" s="2" t="str">
        <f>IF($A9="","",IFERROR(VLOOKUP($A9,Querverweise!$A:$B,2,FALSE),"UNBEKANNTE ISIN"))</f>
        <v xml:space="preserve">DWS Fond</v>
      </c>
      <c r="C9" s="9">
        <f>IF($A9="","",_xlfn.MAXIFS($C:$C,$B:$B,$B9)+1)</f>
        <v>5</v>
      </c>
      <c r="D9" s="4" t="str">
        <f>IF($A9="","",IF($F9&lt;0,"Verkauf",IF($F9&gt;0,"Einkauf","nix")))</f>
        <v>nix</v>
      </c>
      <c r="E9" s="12">
        <v>45402</v>
      </c>
      <c r="F9" s="10">
        <v>0</v>
      </c>
      <c r="G9" s="10">
        <f>IF($A9="","",SUMIFS($F$2:$F$18,$A$2:$A$18,$A9,$E$2:$E$18,"&lt;="&amp;$E9))</f>
        <v>7</v>
      </c>
    </row>
    <row r="10" ht="14.25">
      <c r="A10" s="11" t="s">
        <v>8</v>
      </c>
      <c r="B10" s="2" t="str">
        <f>IF($A10="","",IFERROR(VLOOKUP($A10,Querverweise!$A:$B,2,FALSE),"UNBEKANNTE ISIN"))</f>
        <v xml:space="preserve">DWS Fond</v>
      </c>
      <c r="C10" s="9">
        <f>IF($A10="","",_xlfn.MAXIFS($C:$C,$B:$B,$B10)+1)</f>
        <v>4</v>
      </c>
      <c r="D10" s="4" t="str">
        <f>IF($A10="","",IF($F10&lt;0,"Verkauf",IF($F10&gt;0,"Einkauf","nix")))</f>
        <v>Verkauf</v>
      </c>
      <c r="E10" s="5">
        <v>45397</v>
      </c>
      <c r="F10" s="10">
        <v>-3</v>
      </c>
      <c r="G10" s="10">
        <f>IF($A10="","",SUMIFS($F$2:$F$18,$A$2:$A$18,$A10,$E$2:$E$18,"&lt;="&amp;$E10))</f>
        <v>7</v>
      </c>
    </row>
    <row r="11" ht="14.25">
      <c r="A11" s="11" t="s">
        <v>8</v>
      </c>
      <c r="B11" s="2" t="str">
        <f>IF($A11="","",IFERROR(VLOOKUP($A11,Querverweise!$A:$B,2,FALSE),"UNBEKANNTE ISIN"))</f>
        <v xml:space="preserve">DWS Fond</v>
      </c>
      <c r="C11" s="9">
        <f>IF($A11="","",_xlfn.MAXIFS($C:$C,$B:$B,$B11)+1)</f>
        <v>3</v>
      </c>
      <c r="D11" s="4" t="str">
        <f>IF($A11="","",IF($F11&lt;0,"Verkauf",IF($F11&gt;0,"Einkauf","nix")))</f>
        <v>nix</v>
      </c>
      <c r="E11" s="5">
        <v>45352</v>
      </c>
      <c r="F11" s="10">
        <v>0</v>
      </c>
      <c r="G11" s="10">
        <f>IF($A11="","",SUMIFS($F$2:$F$18,$A$2:$A$18,$A11,$E$2:$E$18,"&lt;="&amp;$E11))</f>
        <v>10</v>
      </c>
    </row>
    <row r="12" ht="14.25">
      <c r="A12" s="11" t="s">
        <v>8</v>
      </c>
      <c r="B12" s="2" t="str">
        <f>IF($A12="","",IFERROR(VLOOKUP($A12,Querverweise!$A:$B,2,FALSE),"UNBEKANNTE ISIN"))</f>
        <v xml:space="preserve">DWS Fond</v>
      </c>
      <c r="C12" s="9">
        <f>IF($A12="","",_xlfn.MAXIFS($C:$C,$B:$B,$B12)+1)</f>
        <v>2</v>
      </c>
      <c r="D12" s="4" t="str">
        <f>IF($A12="","",IF($F12&lt;0,"Verkauf",IF($F12&gt;0,"Einkauf","nix")))</f>
        <v>Einkauf</v>
      </c>
      <c r="E12" s="5">
        <v>45323</v>
      </c>
      <c r="F12" s="10">
        <v>5</v>
      </c>
      <c r="G12" s="10">
        <f>IF($A12="","",SUMIFS($F$2:$F$18,$A$2:$A$18,$A12,$E$2:$E$18,"&lt;="&amp;$E12))</f>
        <v>10</v>
      </c>
    </row>
    <row r="13" ht="14.25">
      <c r="A13" s="11" t="s">
        <v>8</v>
      </c>
      <c r="B13" s="2" t="str">
        <f>IF($A13="","",IFERROR(VLOOKUP($A13,Querverweise!$A:$B,2,FALSE),"UNBEKANNTE ISIN"))</f>
        <v xml:space="preserve">DWS Fond</v>
      </c>
      <c r="C13" s="9">
        <f>IF($A13="","",_xlfn.MAXIFS($C:$C,$B:$B,$B13)+1)</f>
        <v>1</v>
      </c>
      <c r="D13" s="4" t="str">
        <f>IF($A13="","",IF($F13&lt;0,"Verkauf",IF($F13&gt;0,"Einkauf","nix")))</f>
        <v>Einkauf</v>
      </c>
      <c r="E13" s="12">
        <v>45292</v>
      </c>
      <c r="F13" s="10">
        <v>5</v>
      </c>
      <c r="G13" s="10">
        <f>IF($A13="","",SUMIFS($F$2:$F$18,$A$2:$A$18,$A13,$E$2:$E$18,"&lt;="&amp;$E13))</f>
        <v>5</v>
      </c>
    </row>
    <row r="14" ht="14.25">
      <c r="A14" s="1" t="s">
        <v>9</v>
      </c>
      <c r="B14" s="2" t="str">
        <f>IF($A14="","",IFERROR(VLOOKUP($A14,Querverweise!$A:$B,2,FALSE),"UNBEKANNTE ISIN"))</f>
        <v xml:space="preserve">UNBEKANNTE ISIN</v>
      </c>
      <c r="C14" s="9">
        <f>IF($A14="","",_xlfn.MAXIFS($C:$C,$B:$B,$B14)+1)</f>
        <v>4</v>
      </c>
      <c r="D14" s="4" t="str">
        <f>IF($A14="","",IF($F14&lt;0,"Verkauf",IF($F14&gt;0,"Einkauf","nix")))</f>
        <v>Verkauf</v>
      </c>
      <c r="E14" s="5">
        <v>45337</v>
      </c>
      <c r="F14" s="10">
        <v>-5</v>
      </c>
      <c r="G14" s="10">
        <f>IF($A14="","",SUMIFS($F$2:$F$18,$A$2:$A$18,$A14,$E$2:$E$18,"&lt;="&amp;$E14))</f>
        <v>10</v>
      </c>
    </row>
    <row r="15" ht="14.25">
      <c r="A15" s="1" t="s">
        <v>9</v>
      </c>
      <c r="B15" s="2" t="str">
        <f>IF($A15="","",IFERROR(VLOOKUP($A15,Querverweise!$A:$B,2,FALSE),"UNBEKANNTE ISIN"))</f>
        <v xml:space="preserve">UNBEKANNTE ISIN</v>
      </c>
      <c r="C15" s="9">
        <f>IF($A15="","",_xlfn.MAXIFS($C:$C,$B:$B,$B15)+1)</f>
        <v>3</v>
      </c>
      <c r="D15" s="4" t="str">
        <f>IF($A15="","",IF($F15&lt;0,"Verkauf",IF($F15&gt;0,"Einkauf","nix")))</f>
        <v>Verkauf</v>
      </c>
      <c r="E15" s="5">
        <v>45306</v>
      </c>
      <c r="F15" s="10">
        <v>-5</v>
      </c>
      <c r="G15" s="10">
        <f>IF($A15="","",SUMIFS($F$2:$F$18,$A$2:$A$18,$A15,$E$2:$E$18,"&lt;="&amp;$E15))</f>
        <v>5</v>
      </c>
    </row>
    <row r="16" ht="14.25">
      <c r="A16" s="1" t="s">
        <v>9</v>
      </c>
      <c r="B16" s="2" t="str">
        <f>IF($A16="","",IFERROR(VLOOKUP($A16,Querverweise!$A:$B,2,FALSE),"UNBEKANNTE ISIN"))</f>
        <v xml:space="preserve">UNBEKANNTE ISIN</v>
      </c>
      <c r="C16" s="9">
        <f>IF($A16="","",_xlfn.MAXIFS($C:$C,$B:$B,$B16)+1)</f>
        <v>2</v>
      </c>
      <c r="D16" s="4" t="str">
        <f>IF($A16="","",IF($F16&lt;0,"Verkauf",IF($F16&gt;0,"Einkauf","nix")))</f>
        <v>Einkauf</v>
      </c>
      <c r="E16" s="5">
        <v>45323</v>
      </c>
      <c r="F16" s="10">
        <v>10</v>
      </c>
      <c r="G16" s="10">
        <f>IF($A16="","",SUMIFS($F$2:$F$18,$A$2:$A$18,$A16,$E$2:$E$18,"&lt;="&amp;$E16))</f>
        <v>15</v>
      </c>
    </row>
    <row r="17" ht="14.25">
      <c r="A17" s="1" t="s">
        <v>9</v>
      </c>
      <c r="B17" s="2" t="str">
        <f>IF($A17="","",IFERROR(VLOOKUP($A17,Querverweise!$A:$B,2,FALSE),"UNBEKANNTE ISIN"))</f>
        <v xml:space="preserve">UNBEKANNTE ISIN</v>
      </c>
      <c r="C17" s="9">
        <f>IF($A17="","",_xlfn.MAXIFS($C:$C,$B:$B,$B17)+1)</f>
        <v>1</v>
      </c>
      <c r="D17" s="4" t="str">
        <f>IF($A17="","",IF($F17&lt;0,"Verkauf",IF($F17&gt;0,"Einkauf","nix")))</f>
        <v>Einkauf</v>
      </c>
      <c r="E17" s="5">
        <v>45292</v>
      </c>
      <c r="F17" s="10">
        <v>10</v>
      </c>
      <c r="G17" s="10">
        <f>IF($A17="","",SUMIFS($F$2:$F$18,$A$2:$A$18,$A17,$E$2:$E$18,"&lt;="&amp;$E17))</f>
        <v>10</v>
      </c>
    </row>
    <row r="18" ht="14.25">
      <c r="B18" s="2" t="str">
        <f>IF($A18="","",IFERROR(VLOOKUP($A18,Querverweise!$A:$B,2,FALSE),"UNBEKANNTE ISIN"))</f>
        <v/>
      </c>
      <c r="C18" s="9" t="str">
        <f>IF($A18="","",_xlfn.MAXIFS($C:$C,$B:$B,$B18)+1)</f>
        <v/>
      </c>
      <c r="D18" s="4" t="str">
        <f>IF($A18="","",IF($F18&lt;0,"Verkauf",IF($F18&gt;0,"Einkauf","nix")))</f>
        <v/>
      </c>
      <c r="F18" s="10"/>
      <c r="G18" s="10" t="str">
        <f>IF($A18="","",SUMIFS($F$2:$F$18,$A$2:$A$18,$A18,$E$2:$E$18,"&lt;="&amp;$E18))</f>
        <v/>
      </c>
    </row>
    <row r="19" ht="14.25">
      <c r="B19" s="2"/>
      <c r="F19" s="6"/>
      <c r="G19" s="6"/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1" operator="equal" id="{00DF00F4-0099-4DD1-BDF9-0078009A00B9}">
            <xm:f>"UNBEKANNTE ISIN"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B2 B3 B4 B5 B6 B7 B8 B9 B10 B11 B12 B13 B14 B15 B16 B17 B18 B19</xm:sqref>
        </x14:conditionalFormatting>
        <x14:conditionalFormatting xmlns:xm="http://schemas.microsoft.com/office/excel/2006/main">
          <x14:cfRule type="cellIs" priority="7" operator="equal" id="{00640079-0091-4859-96C3-004700920087}">
            <xm:f>"Verkauf"</xm:f>
            <x14:dxf>
              <font>
                <color rgb="FF9C5700"/>
              </font>
              <fill>
                <patternFill patternType="solid">
                  <fgColor rgb="FFFFEB9C"/>
                  <bgColor rgb="FFFFEB9C"/>
                </patternFill>
              </fill>
            </x14:dxf>
          </x14:cfRule>
          <xm:sqref>D2:D18</xm:sqref>
        </x14:conditionalFormatting>
        <x14:conditionalFormatting xmlns:xm="http://schemas.microsoft.com/office/excel/2006/main">
          <x14:cfRule type="cellIs" priority="6" operator="equal" id="{00EF00AF-0019-4D2C-8594-0001003E0089}">
            <xm:f>"Einkauf"</xm:f>
            <x14:dxf>
              <font>
                <color rgb="FF006100"/>
              </font>
              <fill>
                <patternFill patternType="solid">
                  <fgColor rgb="FFC6EFCE"/>
                  <bgColor rgb="FFC6EFCE"/>
                </patternFill>
              </fill>
            </x14:dxf>
          </x14:cfRule>
          <xm:sqref>D2:D18</xm:sqref>
        </x14:conditionalFormatting>
        <x14:conditionalFormatting xmlns:xm="http://schemas.microsoft.com/office/excel/2006/main">
          <x14:cfRule type="cellIs" priority="5" operator="equal" id="{00AE000E-000F-41F5-BE9F-00C7003600CE}">
            <xm:f>"nix"</xm:f>
            <x14:dxf>
              <font>
                <color rgb="FF9C0006"/>
              </font>
            </x14:dxf>
          </x14:cfRule>
          <xm:sqref>D2:D18</xm:sqref>
        </x14:conditionalFormatting>
        <x14:conditionalFormatting xmlns:xm="http://schemas.microsoft.com/office/excel/2006/main">
          <x14:cfRule type="expression" priority="4" id="{00A70059-002A-411F-BC5C-0036008600A9}">
            <xm:f>_xlfn.MAXIFS($E$2:$E$19,$A$2:$A$19,$A2)=$E2</xm:f>
            <x14:dxf>
              <font>
                <b/>
              </font>
            </x14:dxf>
          </x14:cfRule>
          <xm:sqref>A2:G2 A3:A18 C3:G18 B3 B4 B5 B6 B7 B8 B9 B10 B11 B12 B13 B14 B15 B16 B17 B18 B19</xm:sqref>
        </x14:conditionalFormatting>
        <x14:conditionalFormatting xmlns:xm="http://schemas.microsoft.com/office/excel/2006/main">
          <x14:cfRule type="expression" priority="3" id="{00BB007A-009B-4332-B089-002200A000BC}">
            <xm:f>$A2&lt;&gt;$A1</xm:f>
            <x14:dxf>
              <border>
                <left style="none"/>
                <right style="none"/>
                <top style="medium">
                  <color theme="1"/>
                </top>
                <bottom style="none"/>
                <diagonal style="none"/>
                <vertical style="none"/>
                <horizontal style="none"/>
              </border>
            </x14:dxf>
          </x14:cfRule>
          <xm:sqref>A2:G2 A3:A18 C3:G18 B3 B4 B5 B6 B7 B8 B9 B10 B11 B12 B13 B14 B15 B16 B17 B18 B19</xm:sqref>
        </x14:conditionalFormatting>
        <x14:conditionalFormatting xmlns:xm="http://schemas.microsoft.com/office/excel/2006/main">
          <x14:cfRule type="expression" priority="2" id="{006300F5-0066-4094-A297-00B6007B00D9}">
            <xm:f>$A2=$A1</xm:f>
            <x14:dxf>
              <font>
                <color theme="0" tint="-0.34998626667073579"/>
              </font>
            </x14:dxf>
          </x14:cfRule>
          <xm:sqref>A2:B18</xm:sqref>
        </x14:conditionalFormatting>
        <x14:conditionalFormatting xmlns:xm="http://schemas.microsoft.com/office/excel/2006/main">
          <x14:cfRule type="containsBlanks" priority="1" percent="1" id="{00750040-0001-4CCB-8F93-00F300BC009C}">
            <xm:f>LEN(TRIM(A2))=0</xm:f>
            <x14:dxf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A2:A18 E2:E18 F2:F18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Tabelle13">
    <tabColor rgb="FFC00000"/>
    <outlinePr applyStyles="0" summaryBelow="1" summaryRight="1" showOutlineSymbols="1"/>
    <pageSetUpPr autoPageBreaks="1" fitToPage="0"/>
  </sheetPr>
  <sheetViews>
    <sheetView topLeftCell="A5" zoomScale="100" workbookViewId="0">
      <selection activeCell="B6" activeCellId="0" sqref="B6"/>
    </sheetView>
  </sheetViews>
  <sheetFormatPr baseColWidth="10" defaultRowHeight="14.25" outlineLevelCol="1"/>
  <cols>
    <col bestFit="1" customWidth="1" min="1" max="1" style="13" width="4.28515625"/>
    <col bestFit="1" customWidth="1" min="2" max="2" style="4" width="23.5703125"/>
    <col bestFit="1" customWidth="1" min="3" max="3" style="4" width="31.7109375"/>
    <col bestFit="1" customWidth="1" min="4" max="4" style="4" width="23"/>
    <col bestFit="1" customWidth="1" min="5" max="5" style="4" width="17.42578125"/>
    <col bestFit="1" customWidth="1" min="6" max="6" style="4" width="11.42578125"/>
    <col bestFit="1" customWidth="1" min="7" max="7" outlineLevel="1" style="4" width="22.7109375"/>
    <col bestFit="1" customWidth="1" min="8" max="9" style="4" width="26"/>
    <col bestFit="1" customWidth="1" min="10" max="10" outlineLevel="1" style="4" width="26"/>
    <col bestFit="1" customWidth="1" min="11" max="11" style="4" width="25.42578125"/>
    <col bestFit="1" customWidth="1" min="12" max="12" style="4" width="20.42578125"/>
    <col bestFit="1" customWidth="1" min="13" max="13" outlineLevel="1" style="4" width="21.85546875"/>
    <col bestFit="1" customWidth="1" min="14" max="14" style="4" width="24.7109375"/>
    <col bestFit="1" customWidth="1" min="15" max="15" outlineLevel="1" style="4" width="38"/>
    <col bestFit="1" customWidth="1" min="16" max="16" outlineLevel="1" style="4" width="37.140625"/>
    <col bestFit="1" customWidth="1" min="17" max="17" style="4" width="31.140625"/>
    <col bestFit="1" customWidth="1" min="18" max="18" outlineLevel="1" style="4" width="37.140625"/>
    <col bestFit="1" customWidth="1" min="19" max="19" style="4" width="39"/>
    <col bestFit="1" customWidth="1" min="20" max="20" style="4" width="25.28515625"/>
    <col bestFit="1" customWidth="1" min="21" max="21" outlineLevel="1" style="4" width="26.7109375"/>
    <col bestFit="1" customWidth="1" min="22" max="22" style="4" width="13.28515625"/>
    <col bestFit="1" customWidth="1" min="23" max="23" style="4" width="31"/>
    <col bestFit="1" customWidth="1" min="24" max="24" outlineLevel="1" style="4" width="24.42578125"/>
    <col bestFit="1" customWidth="1" min="25" max="25" style="4" width="39"/>
    <col bestFit="1" customWidth="1" min="26" max="26" style="4" width="27.7109375"/>
    <col bestFit="1" customWidth="1" min="27" max="28" style="4" width="26.7109375"/>
    <col bestFit="1" customWidth="1" min="29" max="30" style="4" width="10.140625"/>
    <col bestFit="1" customWidth="1" min="31" max="31" style="4" width="27.7109375"/>
    <col bestFit="1" customWidth="1" min="32" max="32" style="4" width="16.42578125"/>
    <col min="33" max="34" style="4" width="11.42578125"/>
    <col bestFit="1" customWidth="1" min="35" max="35" style="4" width="14.140625"/>
    <col bestFit="1" customWidth="1" min="36" max="36" style="4" width="12"/>
    <col bestFit="1" customWidth="1" min="37" max="37" style="4" width="13.7109375"/>
    <col min="38" max="16384" style="4" width="11.42578125"/>
  </cols>
  <sheetData>
    <row r="1">
      <c r="C1" s="14"/>
      <c r="D1" s="14"/>
      <c r="F1" s="14"/>
      <c r="G1" s="14"/>
      <c r="H1" s="14"/>
      <c r="I1" s="14"/>
      <c r="M1" s="14"/>
      <c r="N1" s="14"/>
      <c r="O1" s="14"/>
      <c r="P1" s="14"/>
      <c r="Q1" s="14"/>
      <c r="R1" s="14"/>
      <c r="S1" s="14"/>
      <c r="T1" s="14"/>
      <c r="U1" s="14"/>
      <c r="V1" s="15"/>
      <c r="W1" s="15"/>
      <c r="X1" s="14"/>
      <c r="Y1" s="14"/>
      <c r="Z1" s="16"/>
      <c r="AC1" s="16"/>
    </row>
    <row r="2">
      <c r="C2" s="14"/>
      <c r="D2" s="14"/>
      <c r="F2" s="14"/>
      <c r="G2" s="14"/>
      <c r="H2" s="14"/>
      <c r="I2" s="14"/>
      <c r="M2" s="14"/>
      <c r="N2" s="14"/>
      <c r="O2" s="14"/>
      <c r="P2" s="14"/>
      <c r="Q2" s="14"/>
      <c r="R2" s="14"/>
      <c r="S2" s="14"/>
      <c r="T2" s="14"/>
      <c r="U2" s="14"/>
      <c r="V2" s="15"/>
      <c r="W2" s="15"/>
      <c r="X2" s="14"/>
      <c r="Y2" s="14"/>
      <c r="Z2" s="16"/>
      <c r="AC2" s="16"/>
    </row>
    <row r="3" ht="23.25">
      <c r="B3" s="17" t="s">
        <v>10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9"/>
      <c r="AC3" s="16"/>
    </row>
    <row r="4" ht="23.25">
      <c r="B4" s="20"/>
      <c r="C4" s="21"/>
      <c r="D4" s="22"/>
      <c r="E4" s="22"/>
      <c r="F4" s="23"/>
      <c r="G4" s="22"/>
      <c r="H4" s="22"/>
      <c r="I4" s="22"/>
      <c r="J4" s="23"/>
      <c r="K4" s="23"/>
      <c r="L4" s="23"/>
      <c r="M4" s="23"/>
      <c r="N4" s="22"/>
      <c r="O4" s="22"/>
      <c r="P4" s="22"/>
      <c r="Q4" s="22"/>
      <c r="R4" s="22"/>
      <c r="S4" s="22"/>
      <c r="T4" s="22"/>
      <c r="U4" s="22"/>
      <c r="V4" s="22"/>
      <c r="W4" s="22"/>
      <c r="X4" s="24"/>
      <c r="Y4" s="24"/>
      <c r="Z4" s="22"/>
      <c r="AA4" s="25"/>
      <c r="AB4" s="16"/>
      <c r="AE4" s="16"/>
    </row>
    <row r="5">
      <c r="B5" s="26" t="s">
        <v>0</v>
      </c>
      <c r="C5" s="26" t="s">
        <v>1</v>
      </c>
      <c r="D5" s="26" t="s">
        <v>4</v>
      </c>
      <c r="E5" s="26" t="s">
        <v>11</v>
      </c>
      <c r="F5" s="26" t="s">
        <v>12</v>
      </c>
      <c r="G5" s="27" t="s">
        <v>13</v>
      </c>
      <c r="H5" s="27" t="s">
        <v>14</v>
      </c>
      <c r="I5" s="27" t="s">
        <v>15</v>
      </c>
      <c r="J5" s="27" t="s">
        <v>16</v>
      </c>
      <c r="K5" s="27" t="s">
        <v>17</v>
      </c>
      <c r="L5" s="28" t="s">
        <v>18</v>
      </c>
      <c r="M5" s="28" t="s">
        <v>19</v>
      </c>
      <c r="N5" s="28" t="s">
        <v>20</v>
      </c>
      <c r="O5" s="28" t="s">
        <v>21</v>
      </c>
      <c r="P5" s="28" t="s">
        <v>22</v>
      </c>
      <c r="Q5" s="28" t="s">
        <v>23</v>
      </c>
      <c r="R5" s="28" t="s">
        <v>24</v>
      </c>
      <c r="S5" s="28" t="s">
        <v>25</v>
      </c>
      <c r="T5" s="28" t="s">
        <v>26</v>
      </c>
      <c r="U5" s="28" t="s">
        <v>27</v>
      </c>
      <c r="V5" s="29" t="s">
        <v>28</v>
      </c>
      <c r="W5" s="16"/>
      <c r="Z5" s="16"/>
    </row>
    <row r="6">
      <c r="A6" s="30" t="s">
        <v>29</v>
      </c>
      <c r="B6" s="31" t="s">
        <v>7</v>
      </c>
      <c r="C6" s="32" t="s">
        <v>30</v>
      </c>
      <c r="D6" s="33">
        <v>44160</v>
      </c>
      <c r="E6" s="33"/>
      <c r="F6" s="32">
        <f>IF(ScalableCapital[Umsätze]="","",SUMIFS(ScalableCapital[Anzahl],ScalableCapital[Name],"&gt;=0",ScalableCapital[ISIN],ScalableCapital[[#This Row],[ISIN]]))</f>
        <v>9</v>
      </c>
      <c r="G6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9</v>
      </c>
      <c r="H6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 &amp;ScalableCapital[[#This Row],[Name]],ScalableCapital[Im Depot seit],"&gt;" &amp;ScalableCapital[[#This Row],[Im Depot seit]],ScalableCapital[Anzahl],"&gt;0",ScalableCapital[Umsätze],"")-SUMIFS(ScalableCapital[Noch vorhanden Test 5],ScalableCapital[ISIN],ScalableCapital[[#This Row],[ISIN]],ScalableCapital[Name],"&lt;" &amp;ScalableCapital[[#This Row],[Name]],ScalableCapital[Im Depot seit],"&gt;" &amp;ScalableCapital[[#This Row],[Im Depot seit]],ScalableCapital[Anzahl],"&gt;0",ScalableCapital[Umsätze],""))</f>
        <v>9</v>
      </c>
      <c r="I6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6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9</v>
      </c>
      <c r="K6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9</v>
      </c>
      <c r="L6" s="32">
        <f>SUMIFS(ScalableCapital[Anzahl],ScalableCapital[ISIN],ScalableCapital[[#This Row],[ISIN]],ScalableCapital[Name],"&lt;" &amp; ScalableCapital[[#This Row],[Name]],ScalableCapital[Anzahl], "&gt;0",ScalableCapital[Umsätze],"")</f>
        <v>9</v>
      </c>
      <c r="M6" s="32">
        <f>SUMIFS(ScalableCapital[Anzahl],ScalableCapital[ISIN],ScalableCapital[[#This Row],[ISIN]],ScalableCapital[Name],"&gt;" &amp; ScalableCapital[[#This Row],[Name]],ScalableCapital[Anzahl], "&gt;0",ScalableCapital[Umsätze],"")</f>
        <v>0</v>
      </c>
      <c r="N6" s="32">
        <f>SUMIFS(ScalableCapital[Anzahl],ScalableCapital[ISIN],ScalableCapital[[#This Row],[ISIN]],ScalableCapital[Datum],"&lt;" &amp; ScalableCapital[[#This Row],[Im Depot seit]],ScalableCapital[Im Depot seit],"&lt;" &amp; ScalableCapital[[#This Row],[Im Depot seit]],ScalableCapital[Anzahl], "&gt;0",ScalableCapital[Umsätze],"")</f>
        <v>0</v>
      </c>
      <c r="O6" s="32">
        <f>SUMIFS(ScalableCapital[Anzahl],ScalableCapital[ISIN],ScalableCapital[[#This Row],[ISIN]],ScalableCapital[Name],"&gt;" &amp; ScalableCapital[[#This Row],[Name]],ScalableCapital[Datum],"&lt;" &amp;ScalableCapital[Im Depot seit],ScalableCapital[Anzahl], "&gt;0",ScalableCapital[Umsätze],"")</f>
        <v>0</v>
      </c>
      <c r="P6" s="32">
        <v>7</v>
      </c>
      <c r="Q6" s="32">
        <f>SUMIFS(ScalableCapital[Anzahl],ScalableCapital[ISIN],ScalableCapital[[#This Row],[ISIN]],ScalableCapital[Im Depot seit],"&lt;" &amp; ScalableCapital[[#This Row],[Im Depot seit]],ScalableCapital[Umsätze],"")</f>
        <v>0</v>
      </c>
      <c r="R6" s="32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"&lt;0",ScalableCapital[Umsätze],"")*-1</f>
        <v>0</v>
      </c>
      <c r="S6" s="32">
        <f>IF(ScalableCapital[Anzahl]&gt;0,SUMIFS(ScalableCapital[Anzahl],ScalableCapital[ISIN],ScalableCapital[[#This Row],[ISIN]],ScalableCapital[Name],"&gt;" &amp;ScalableCapital[[#This Row],[Name]],ScalableCapital[Datum],"&lt;" &amp;ScalableCapital[[#This Row],[Im Depot seit]],ScalableCapital[Anzahl],"&lt;0",ScalableCapital[Umsätze],""),"")*-1</f>
        <v>0</v>
      </c>
      <c r="T6" s="32">
        <f>SUMIFS(ScalableCapital[Anzahl],ScalableCapital[ISIN],ScalableCapital[[#This Row],[ISIN]],ScalableCapital[Datum],"&lt;" &amp;ScalableCapital[[#This Row],[Im Depot seit]],ScalableCapital[Anzahl],"&lt;0",ScalableCapital[Umsätze],"")*-1</f>
        <v>0</v>
      </c>
      <c r="U6" s="32">
        <f>SUMIFS(ScalableCapital[Anzahl],ScalableCapital[ISIN],ScalableCapital[[#This Row],[ISIN]],ScalableCapital[Datum],"&gt;=" &amp;ScalableCapital[[#This Row],[Im Depot seit]],ScalableCapital[Anzahl],"&lt;0",ScalableCapital[Umsätze],"")*-1</f>
        <v>0</v>
      </c>
      <c r="V6" s="34" t="s">
        <v>31</v>
      </c>
      <c r="W6" s="16"/>
      <c r="Z6" s="16"/>
      <c r="AA6" s="4" t="s">
        <v>32</v>
      </c>
    </row>
    <row r="7">
      <c r="A7" s="30"/>
      <c r="B7" s="31" t="s">
        <v>7</v>
      </c>
      <c r="C7" s="32">
        <v>1</v>
      </c>
      <c r="D7" s="33">
        <v>44160</v>
      </c>
      <c r="E7" s="33"/>
      <c r="F7" s="32">
        <v>9</v>
      </c>
      <c r="G7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9</v>
      </c>
      <c r="H7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9</v>
      </c>
      <c r="I7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7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9</v>
      </c>
      <c r="K7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9</v>
      </c>
      <c r="L7" s="32">
        <f>SUMIFS(ScalableCapital[Anzahl],ScalableCapital[ISIN],ScalableCapital[[#This Row],[ISIN]],ScalableCapital[Name],"&lt;"&amp;ScalableCapital[[#This Row],[Name]],ScalableCapital[Anzahl],"&gt;0",ScalableCapital[Umsätze],"")</f>
        <v>0</v>
      </c>
      <c r="M7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7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0</v>
      </c>
      <c r="O7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7" s="32">
        <f>SUMIFS(ScalableCapital[Anzahl],ScalableCapital[ISIN],ScalableCapital[[#This Row],[ISIN]],ScalableCapital[Name],"&lt;" &amp; ScalableCapital[[#This Row],[Name]],ScalableCapital[Im Depot seit],"&lt;" &amp; ScalableCapital[[#This Row],[Im Depot seit]],ScalableCapital[Anzahl], "&gt;0",ScalableCapital[Umsätze],"")</f>
        <v>0</v>
      </c>
      <c r="Q7" s="32">
        <f>SUMIFS(ScalableCapital[Anzahl],ScalableCapital[ISIN],ScalableCapital[[#This Row],[ISIN]],ScalableCapital[Im Depot seit],"&lt;"&amp;ScalableCapital[[#This Row],[Im Depot seit]],ScalableCapital[Umsätze],"")</f>
        <v>0</v>
      </c>
      <c r="R7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7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7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7" s="32">
        <f>SUMIFS(ScalableCapital[Anzahl],ScalableCapital[ISIN],ScalableCapital[[#This Row],[ISIN]],ScalableCapital[Datum],"&gt;="&amp;ScalableCapital[[#This Row],[Im Depot seit]],ScalableCapital[Anzahl],"&lt;0",ScalableCapital[Umsätze],"")*-1</f>
        <v>0</v>
      </c>
      <c r="V7" s="34"/>
      <c r="W7" s="16"/>
      <c r="Z7" s="16"/>
    </row>
    <row r="8" s="4" customFormat="1">
      <c r="A8" s="30" t="s">
        <v>29</v>
      </c>
      <c r="B8" s="32" t="s">
        <v>8</v>
      </c>
      <c r="C8" s="32" t="s">
        <v>33</v>
      </c>
      <c r="D8" s="33">
        <v>43971</v>
      </c>
      <c r="E8" s="33"/>
      <c r="F8" s="32">
        <f>IF(ScalableCapital[Umsätze]="","",SUMIFS(ScalableCapital[Anzahl],ScalableCapital[Name],"&gt;=0",ScalableCapital[ISIN],ScalableCapital[[#This Row],[ISIN]]))</f>
        <v>20</v>
      </c>
      <c r="G8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20</v>
      </c>
      <c r="H8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65</v>
      </c>
      <c r="I8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8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20</v>
      </c>
      <c r="K8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20</v>
      </c>
      <c r="L8" s="32">
        <f>SUMIFS(ScalableCapital[Anzahl],ScalableCapital[ISIN],ScalableCapital[[#This Row],[ISIN]],ScalableCapital[Name],"&lt;"&amp;ScalableCapital[[#This Row],[Name]],ScalableCapital[Anzahl],"&gt;0",ScalableCapital[Umsätze],"")</f>
        <v>55</v>
      </c>
      <c r="M8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8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55</v>
      </c>
      <c r="O8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8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55</v>
      </c>
      <c r="Q8" s="32">
        <f>SUMIFS(ScalableCapital[Anzahl],ScalableCapital[ISIN],ScalableCapital[[#This Row],[ISIN]],ScalableCapital[Im Depot seit],"&lt;"&amp;ScalableCapital[[#This Row],[Im Depot seit]],ScalableCapital[Umsätze],"")</f>
        <v>45</v>
      </c>
      <c r="R8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10</v>
      </c>
      <c r="S8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8" s="32">
        <f>SUMIFS(ScalableCapital[Anzahl],ScalableCapital[ISIN],ScalableCapital[[#This Row],[ISIN]],ScalableCapital[Datum],"&lt;"&amp;ScalableCapital[[#This Row],[Im Depot seit]],ScalableCapital[Anzahl],"&lt;0",ScalableCapital[Umsätze],"")*-1</f>
        <v>35</v>
      </c>
      <c r="U8" s="32">
        <f>SUMIFS(ScalableCapital[Anzahl],ScalableCapital[ISIN],ScalableCapital[[#This Row],[ISIN]],ScalableCapital[Datum],"&gt;="&amp;ScalableCapital[[#This Row],[Im Depot seit]],ScalableCapital[Anzahl],"&lt;0",ScalableCapital[Umsätze],"")*-1</f>
        <v>0</v>
      </c>
      <c r="V8" s="34" t="s">
        <v>32</v>
      </c>
      <c r="W8" s="16"/>
      <c r="Z8" s="16"/>
      <c r="AA8" s="4" t="s">
        <v>32</v>
      </c>
    </row>
    <row r="9" s="4" customFormat="1">
      <c r="A9" s="30"/>
      <c r="B9" s="32" t="s">
        <v>8</v>
      </c>
      <c r="C9" s="32">
        <v>7</v>
      </c>
      <c r="D9" s="33">
        <v>45463</v>
      </c>
      <c r="E9" s="33"/>
      <c r="F9" s="32">
        <v>-20</v>
      </c>
      <c r="G9" s="32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9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25</v>
      </c>
      <c r="I9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9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-20</v>
      </c>
      <c r="K9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-20</v>
      </c>
      <c r="L9" s="32">
        <f>SUMIFS(ScalableCapital[Anzahl],ScalableCapital[ISIN],ScalableCapital[[#This Row],[ISIN]],ScalableCapital[Name],"&lt;"&amp;ScalableCapital[[#This Row],[Name]],ScalableCapital[Anzahl],"&gt;0",ScalableCapital[Umsätze],"")</f>
        <v>55</v>
      </c>
      <c r="M9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9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55</v>
      </c>
      <c r="O9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9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55</v>
      </c>
      <c r="Q9" s="32">
        <f>SUMIFS(ScalableCapital[Anzahl],ScalableCapital[ISIN],ScalableCapital[[#This Row],[ISIN]],ScalableCapital[Im Depot seit],"&lt;"&amp;ScalableCapital[[#This Row],[Im Depot seit]],ScalableCapital[Umsätze],"")</f>
        <v>45</v>
      </c>
      <c r="R9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10</v>
      </c>
      <c r="S9" s="32" t="e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#VALUE!</v>
      </c>
      <c r="T9" s="32">
        <f>SUMIFS(ScalableCapital[Anzahl],ScalableCapital[ISIN],ScalableCapital[[#This Row],[ISIN]],ScalableCapital[Datum],"&lt;"&amp;ScalableCapital[[#This Row],[Im Depot seit]],ScalableCapital[Anzahl],"&lt;0",ScalableCapital[Umsätze],"")*-1</f>
        <v>35</v>
      </c>
      <c r="U9" s="32">
        <f>SUMIFS(ScalableCapital[Anzahl],ScalableCapital[ISIN],ScalableCapital[[#This Row],[ISIN]],ScalableCapital[Datum],"&gt;="&amp;ScalableCapital[[#This Row],[Im Depot seit]],ScalableCapital[Anzahl],"&lt;0",ScalableCapital[Umsätze],"")*-1</f>
        <v>0</v>
      </c>
      <c r="V9" s="34"/>
      <c r="W9" s="16"/>
      <c r="Z9" s="16"/>
    </row>
    <row r="10" s="4" customFormat="1">
      <c r="A10" s="30"/>
      <c r="B10" s="32" t="s">
        <v>8</v>
      </c>
      <c r="C10" s="32">
        <v>6</v>
      </c>
      <c r="D10" s="33">
        <v>44032</v>
      </c>
      <c r="E10" s="33"/>
      <c r="F10" s="32">
        <v>-5</v>
      </c>
      <c r="G10" s="32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10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40</v>
      </c>
      <c r="I10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0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-5</v>
      </c>
      <c r="K10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-5</v>
      </c>
      <c r="L10" s="32">
        <f>SUMIFS(ScalableCapital[Anzahl],ScalableCapital[ISIN],ScalableCapital[[#This Row],[ISIN]],ScalableCapital[Name],"&lt;"&amp;ScalableCapital[[#This Row],[Name]],ScalableCapital[Anzahl],"&gt;0",ScalableCapital[Umsätze],"")</f>
        <v>55</v>
      </c>
      <c r="M10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10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55</v>
      </c>
      <c r="O10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0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55</v>
      </c>
      <c r="Q10" s="32">
        <f>SUMIFS(ScalableCapital[Anzahl],ScalableCapital[ISIN],ScalableCapital[[#This Row],[ISIN]],ScalableCapital[Im Depot seit],"&lt;"&amp;ScalableCapital[[#This Row],[Im Depot seit]],ScalableCapital[Umsätze],"")</f>
        <v>45</v>
      </c>
      <c r="R10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10</v>
      </c>
      <c r="S10" s="32" t="e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#VALUE!</v>
      </c>
      <c r="T10" s="32">
        <f>SUMIFS(ScalableCapital[Anzahl],ScalableCapital[ISIN],ScalableCapital[[#This Row],[ISIN]],ScalableCapital[Datum],"&lt;"&amp;ScalableCapital[[#This Row],[Im Depot seit]],ScalableCapital[Anzahl],"&lt;0",ScalableCapital[Umsätze],"")*-1</f>
        <v>35</v>
      </c>
      <c r="U10" s="32">
        <f>SUMIFS(ScalableCapital[Anzahl],ScalableCapital[ISIN],ScalableCapital[[#This Row],[ISIN]],ScalableCapital[Datum],"&gt;="&amp;ScalableCapital[[#This Row],[Im Depot seit]],ScalableCapital[Anzahl],"&lt;0",ScalableCapital[Umsätze],"")*-1</f>
        <v>0</v>
      </c>
      <c r="V10" s="34"/>
      <c r="W10" s="16"/>
      <c r="Z10" s="16"/>
    </row>
    <row r="11" s="4" customFormat="1">
      <c r="A11" s="30"/>
      <c r="B11" s="32" t="s">
        <v>8</v>
      </c>
      <c r="C11" s="32">
        <v>5</v>
      </c>
      <c r="D11" s="33">
        <v>44002</v>
      </c>
      <c r="E11" s="33">
        <v>44002</v>
      </c>
      <c r="F11" s="32">
        <v>-10</v>
      </c>
      <c r="G11" s="32" t="str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/>
      </c>
      <c r="H11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20</v>
      </c>
      <c r="I11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1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-10</v>
      </c>
      <c r="K11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-10</v>
      </c>
      <c r="L11" s="32">
        <f>SUMIFS(ScalableCapital[Anzahl],ScalableCapital[ISIN],ScalableCapital[[#This Row],[ISIN]],ScalableCapital[Name],"&lt;"&amp;ScalableCapital[[#This Row],[Name]],ScalableCapital[Anzahl],"&gt;0",ScalableCapital[Umsätze],"")</f>
        <v>55</v>
      </c>
      <c r="M11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11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45</v>
      </c>
      <c r="O11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1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45</v>
      </c>
      <c r="Q11" s="32">
        <f>SUMIFS(ScalableCapital[Anzahl],ScalableCapital[ISIN],ScalableCapital[[#This Row],[ISIN]],ScalableCapital[Im Depot seit],"&lt;"&amp;ScalableCapital[[#This Row],[Im Depot seit]],ScalableCapital[Umsätze],"")</f>
        <v>45</v>
      </c>
      <c r="R11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1" s="32" t="e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#VALUE!</v>
      </c>
      <c r="T11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11" s="32">
        <f>SUMIFS(ScalableCapital[Anzahl],ScalableCapital[ISIN],ScalableCapital[[#This Row],[ISIN]],ScalableCapital[Datum],"&gt;="&amp;ScalableCapital[[#This Row],[Im Depot seit]],ScalableCapital[Anzahl],"&lt;0",ScalableCapital[Umsätze],"")*-1</f>
        <v>35</v>
      </c>
      <c r="V11" s="34"/>
      <c r="W11" s="16"/>
      <c r="Z11" s="16"/>
    </row>
    <row r="12" s="4" customFormat="1">
      <c r="A12" s="30"/>
      <c r="B12" s="32" t="s">
        <v>8</v>
      </c>
      <c r="C12" s="32">
        <v>4</v>
      </c>
      <c r="D12" s="33">
        <v>43971</v>
      </c>
      <c r="E12" s="33">
        <v>43971</v>
      </c>
      <c r="F12" s="32">
        <v>10</v>
      </c>
      <c r="G12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10</v>
      </c>
      <c r="H12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30</v>
      </c>
      <c r="I12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2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10</v>
      </c>
      <c r="K12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10</v>
      </c>
      <c r="L12" s="32">
        <f>SUMIFS(ScalableCapital[Anzahl],ScalableCapital[ISIN],ScalableCapital[[#This Row],[ISIN]],ScalableCapital[Name],"&lt;"&amp;ScalableCapital[[#This Row],[Name]],ScalableCapital[Anzahl],"&gt;0",ScalableCapital[Umsätze],"")</f>
        <v>45</v>
      </c>
      <c r="M12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12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35</v>
      </c>
      <c r="O12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2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35</v>
      </c>
      <c r="Q12" s="32">
        <f>SUMIFS(ScalableCapital[Anzahl],ScalableCapital[ISIN],ScalableCapital[[#This Row],[ISIN]],ScalableCapital[Im Depot seit],"&lt;"&amp;ScalableCapital[[#This Row],[Im Depot seit]],ScalableCapital[Umsätze],"")</f>
        <v>35</v>
      </c>
      <c r="R12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2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12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12" s="32">
        <f>SUMIFS(ScalableCapital[Anzahl],ScalableCapital[ISIN],ScalableCapital[[#This Row],[ISIN]],ScalableCapital[Datum],"&gt;="&amp;ScalableCapital[[#This Row],[Im Depot seit]],ScalableCapital[Anzahl],"&lt;0",ScalableCapital[Umsätze],"")*-1</f>
        <v>35</v>
      </c>
      <c r="V12" s="34"/>
      <c r="W12" s="16"/>
      <c r="Z12" s="16"/>
    </row>
    <row r="13" s="4" customFormat="1">
      <c r="A13" s="30"/>
      <c r="B13" s="32" t="s">
        <v>8</v>
      </c>
      <c r="C13" s="32">
        <v>3</v>
      </c>
      <c r="D13" s="33">
        <v>43969</v>
      </c>
      <c r="E13" s="33">
        <v>43969</v>
      </c>
      <c r="F13" s="32">
        <v>30</v>
      </c>
      <c r="G13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10</v>
      </c>
      <c r="H13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20</v>
      </c>
      <c r="I13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3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3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3" s="32">
        <f>SUMIFS(ScalableCapital[Anzahl],ScalableCapital[ISIN],ScalableCapital[[#This Row],[ISIN]],ScalableCapital[Name],"&lt;"&amp;ScalableCapital[[#This Row],[Name]],ScalableCapital[Anzahl],"&gt;0",ScalableCapital[Umsätze],"")</f>
        <v>15</v>
      </c>
      <c r="M13" s="32">
        <f>SUMIFS(ScalableCapital[Anzahl],ScalableCapital[ISIN],ScalableCapital[[#This Row],[ISIN]],ScalableCapital[Name],"&gt;"&amp;ScalableCapital[[#This Row],[Name]],ScalableCapital[Anzahl],"&gt;0",ScalableCapital[Umsätze],"")</f>
        <v>10</v>
      </c>
      <c r="N13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5</v>
      </c>
      <c r="O13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3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5</v>
      </c>
      <c r="Q13" s="32">
        <f>SUMIFS(ScalableCapital[Anzahl],ScalableCapital[ISIN],ScalableCapital[[#This Row],[ISIN]],ScalableCapital[Im Depot seit],"&lt;"&amp;ScalableCapital[[#This Row],[Im Depot seit]],ScalableCapital[Umsätze],"")</f>
        <v>5</v>
      </c>
      <c r="R13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3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13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13" s="32">
        <f>SUMIFS(ScalableCapital[Anzahl],ScalableCapital[ISIN],ScalableCapital[[#This Row],[ISIN]],ScalableCapital[Datum],"&gt;="&amp;ScalableCapital[[#This Row],[Im Depot seit]],ScalableCapital[Anzahl],"&lt;0",ScalableCapital[Umsätze],"")*-1</f>
        <v>35</v>
      </c>
      <c r="V13" s="34"/>
      <c r="W13" s="16"/>
      <c r="Z13" s="16"/>
    </row>
    <row r="14" s="4" customFormat="1">
      <c r="A14" s="35"/>
      <c r="B14" s="32" t="s">
        <v>8</v>
      </c>
      <c r="C14" s="32">
        <v>2</v>
      </c>
      <c r="D14" s="33">
        <v>43961</v>
      </c>
      <c r="E14" s="33">
        <v>45422</v>
      </c>
      <c r="F14" s="32">
        <v>10</v>
      </c>
      <c r="G14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0</v>
      </c>
      <c r="H14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-10</v>
      </c>
      <c r="I14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-10</v>
      </c>
      <c r="J14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4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4" s="32">
        <f>SUMIFS(ScalableCapital[Anzahl],ScalableCapital[ISIN],ScalableCapital[[#This Row],[ISIN]],ScalableCapital[Name],"&lt;"&amp;ScalableCapital[[#This Row],[Name]],ScalableCapital[Anzahl],"&gt;0",ScalableCapital[Umsätze],"")</f>
        <v>5</v>
      </c>
      <c r="M14" s="32">
        <f>SUMIFS(ScalableCapital[Anzahl],ScalableCapital[ISIN],ScalableCapital[[#This Row],[ISIN]],ScalableCapital[Name],"&gt;"&amp;ScalableCapital[[#This Row],[Name]],ScalableCapital[Anzahl],"&gt;0",ScalableCapital[Umsätze],"")</f>
        <v>40</v>
      </c>
      <c r="N14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45</v>
      </c>
      <c r="O14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40</v>
      </c>
      <c r="P14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5</v>
      </c>
      <c r="Q14" s="32">
        <f>SUMIFS(ScalableCapital[Anzahl],ScalableCapital[ISIN],ScalableCapital[[#This Row],[ISIN]],ScalableCapital[Im Depot seit],"&lt;"&amp;ScalableCapital[[#This Row],[Im Depot seit]],ScalableCapital[Umsätze],"")</f>
        <v>35</v>
      </c>
      <c r="R14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4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15</v>
      </c>
      <c r="T14" s="32">
        <f>SUMIFS(ScalableCapital[Anzahl],ScalableCapital[ISIN],ScalableCapital[[#This Row],[ISIN]],ScalableCapital[Datum],"&lt;"&amp;ScalableCapital[[#This Row],[Im Depot seit]],ScalableCapital[Anzahl],"&lt;0",ScalableCapital[Umsätze],"")*-1</f>
        <v>15</v>
      </c>
      <c r="U14" s="32">
        <f>SUMIFS(ScalableCapital[Anzahl],ScalableCapital[ISIN],ScalableCapital[[#This Row],[ISIN]],ScalableCapital[Datum],"&gt;="&amp;ScalableCapital[[#This Row],[Im Depot seit]],ScalableCapital[Anzahl],"&lt;0",ScalableCapital[Umsätze],"")*-1</f>
        <v>20</v>
      </c>
      <c r="V14" s="34"/>
      <c r="W14" s="16"/>
      <c r="Z14" s="16"/>
    </row>
    <row r="15" s="4" customFormat="1">
      <c r="A15" s="30"/>
      <c r="B15" s="32" t="s">
        <v>8</v>
      </c>
      <c r="C15" s="32">
        <v>1</v>
      </c>
      <c r="D15" s="33">
        <v>43941</v>
      </c>
      <c r="E15" s="33">
        <v>43941</v>
      </c>
      <c r="F15" s="32">
        <v>5</v>
      </c>
      <c r="G15" s="32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0</v>
      </c>
      <c r="H15" s="32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-30</v>
      </c>
      <c r="I15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5" s="32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0</v>
      </c>
      <c r="K15" s="32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0</v>
      </c>
      <c r="L15" s="32">
        <f>SUMIFS(ScalableCapital[Anzahl],ScalableCapital[ISIN],ScalableCapital[[#This Row],[ISIN]],ScalableCapital[Name],"&lt;"&amp;ScalableCapital[[#This Row],[Name]],ScalableCapital[Anzahl],"&gt;0",ScalableCapital[Umsätze],"")</f>
        <v>0</v>
      </c>
      <c r="M15" s="32">
        <f>SUMIFS(ScalableCapital[Anzahl],ScalableCapital[ISIN],ScalableCapital[[#This Row],[ISIN]],ScalableCapital[Name],"&gt;"&amp;ScalableCapital[[#This Row],[Name]],ScalableCapital[Anzahl],"&gt;0",ScalableCapital[Umsätze],"")</f>
        <v>50</v>
      </c>
      <c r="N15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0</v>
      </c>
      <c r="O15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5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0</v>
      </c>
      <c r="Q15" s="32">
        <f>SUMIFS(ScalableCapital[Anzahl],ScalableCapital[ISIN],ScalableCapital[[#This Row],[ISIN]],ScalableCapital[Im Depot seit],"&lt;"&amp;ScalableCapital[[#This Row],[Im Depot seit]],ScalableCapital[Umsätze],"")</f>
        <v>0</v>
      </c>
      <c r="R15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5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15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15" s="32">
        <f>SUMIFS(ScalableCapital[Anzahl],ScalableCapital[ISIN],ScalableCapital[[#This Row],[ISIN]],ScalableCapital[Datum],"&gt;="&amp;ScalableCapital[[#This Row],[Im Depot seit]],ScalableCapital[Anzahl],"&lt;0",ScalableCapital[Umsätze],"")*-1</f>
        <v>35</v>
      </c>
      <c r="V15" s="34"/>
      <c r="W15" s="16"/>
      <c r="Z15" s="16"/>
    </row>
    <row r="16">
      <c r="A16" s="30"/>
      <c r="B16" s="31"/>
      <c r="C16" s="32"/>
      <c r="D16" s="33"/>
      <c r="E16" s="33"/>
      <c r="F16" s="32" t="str">
        <f>IF(ScalableCapital[Umsätze]="","",SUMIFS(ScalableCapital[Anzahl],ScalableCapital[Name],"&gt;=0",ScalableCapital[ISIN],ScalableCapital[[#This Row],[ISIN]]))</f>
        <v/>
      </c>
      <c r="G16" s="32" t="e">
        <f>IF(ScalableCapital[[#This Row],[Umsätze]]="",IF(ScalableCapital[[#This Row],[Anzahl]]&lt;0,"",IF(IF(ScalableCapital[[#This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Row],[ISIN]]))),ScalableCapital[[#This Row],[Anzahl]])&lt;0,0,IF(ScalableCapital[[#This Row],[Name]]&gt;0,IF(ScalableCapital[Anzahl]&lt;0,0,SUM(SUMIFS(ScalableCapital[Anzahl],ScalableCapital[Name],"&gt;0",ScalableCapital[Name],"&lt;="&amp;ScalableCapital[[#This Row],[Name]],ScalableCapital[Anzahl],"&gt;=0",ScalableCapital[ISIN],ScalableCapital[[#This Row],[ISIN]]),SUMIFS(ScalableCapital[Anzahl],ScalableCapital[Name],"&gt;0",ScalableCapital[Anzahl],"&lt;0",ScalableCapital[ISIN],ScalableCapital[[#This Row],[ISIN]]))),#REF!)-SUMIFS(ScalableCapital[Noch vorhanden ST],ScalableCapital[Name],"&gt;0",ScalableCapital[Name],"&lt;"&amp;ScalableCapital[[#This Row],[Name]],ScalableCapital[ISIN],ScalableCapital[[#This Row],[ISIN]]))),ScalableCapital[[#This Row],[Anzahl]])</f>
        <v>#REF!</v>
      </c>
      <c r="H16" s="32" t="e">
        <f>IF((ScalableCapital[[#This Row],[Vorhanden bis im Depot seit]]-ScalableCapital[[#This Row],[Gekauft nach Kauf und vor im Depot]])&lt;0,ScalableCapital[[#This Row],[Anzahl]]-ScalableCapital[[#This Row],[Verkauft nach im Depot]],(ScalableCapital[[#This Row],[Vorhanden bis im Depot seit]]-ScalableCapital[[#This Row],[Gekauft nach Kauf und vor im Depot]])+ScalableCapital[[#This Row],[Anzahl]]-ScalableCapital[[#This Row],[Verkauft nach im Depot]]+SUMIFS(ScalableCapital[Anzahl],ScalableCapital[ISIN],ScalableCapital[[#This Row],[ISIN]],ScalableCapital[Name],"&lt;"&amp;ScalableCapital[[#This Row],[Name]],ScalableCapital[Im Depot seit],"&gt;"&amp;ScalableCapital[[#This Row],[Im Depot seit]],ScalableCapital[Anzahl],"&gt;0",ScalableCapital[Umsätze],"")-SUMIFS(ScalableCapital[Noch vorhanden Test 5],ScalableCapital[ISIN],ScalableCapital[[#This Row],[ISIN]],ScalableCapital[Name],"&lt;"&amp;ScalableCapital[[#This Row],[Name]],ScalableCapital[Im Depot seit],"&gt;"&amp;ScalableCapital[[#This Row],[Im Depot seit]],ScalableCapital[Anzahl],"&gt;0",ScalableCapital[Umsätze],""))</f>
        <v>#VALUE!</v>
      </c>
      <c r="I16" s="32">
        <f>IF(((ScalableCapital[[#This Row],[Gekauft vor im Depot]]-ScalableCapital[[#This Row],[Verkauft vor im Depot]])-ScalableCapital[[#This Row],[Gekauft nach Kauf und vor im Depot]])&lt;0,ScalableCapital[[#This Row],[Anzahl]]-ScalableCapital[[#This Row],[Verkauft nach im Depot]],)</f>
        <v>0</v>
      </c>
      <c r="J16" s="32" t="e">
        <f>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Depot]])&lt;0,0,IF(IF(((ScalableCapital[[#This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Depot]])&gt;ScalableCapital[[#This Row],[Anzahl]],ScalableCapital[[#This Row],[Anzahl]],IF(((ScalableCapital[[#This Row],[Gekauft vor im Depot]]-ScalableCapital[[#This Row],[Verkauft vor im Depot]])-ScalableCapital[[#This Row],[Gekauft nach Kauf]])&lt;0,ScalableCapital[[#This Row],[Anzahl]]-ScalableCapital[[#This Row],[Verkauft nach im Depot]],((ScalableCapital[[#This Row],[Gekauft vor im Depot]]-ScalableCapital[[#This Row],[Verkauft vor im Depot]])-ScalableCapital[[#This Row],[Gekauft nach Kauf]])+ScalableCapital[[#This Row],[Anzahl]]-ScalableCapital[[#This Row],[Verkauft nach im Depot]])))</f>
        <v>#VALUE!</v>
      </c>
      <c r="K16" s="32" t="e">
        <f>IF((ScalableCapital[[#This Row],[Gekauft vor Kauf und im Depot seit]]+ScalableCapital[[#This Row],[Anzahl]]-ScalableCapital[[#This Row],[Verkäufe vor Kauf und vor im Depot]]-ScalableCapital[[#This Row],[Verkauft nach im Depot]])&lt;0,0,IF(ScalableCapital[[#This Row],[Gekauft vor Kauf und im Depot seit]]+ScalableCapital[[#This Row],[Anzahl]]-ScalableCapital[[#This Row],[Verkäufe vor Kauf und vor im Depot]]-ScalableCapital[[#This Row],[Verkauft nach im Depot]]&gt;ScalableCapital[[#This Row],[Anzahl]],ScalableCapital[[#This Row],[Anzahl]],ScalableCapital[[#This Row],[Gekauft vor Kauf und im Depot seit]]+ScalableCapital[[#This Row],[Anzahl]]-ScalableCapital[[#This Row],[Verkäufe vor Kauf und vor im Depot]]-ScalableCapital[[#This Row],[Verkauft nach im Depot]]))</f>
        <v>#VALUE!</v>
      </c>
      <c r="L16" s="32">
        <f>SUMIFS(ScalableCapital[Anzahl],ScalableCapital[ISIN],ScalableCapital[[#This Row],[ISIN]],ScalableCapital[Name],"&lt;"&amp;ScalableCapital[[#This Row],[Name]],ScalableCapital[Anzahl],"&gt;0",ScalableCapital[Umsätze],"")</f>
        <v>0</v>
      </c>
      <c r="M16" s="32">
        <f>SUMIFS(ScalableCapital[Anzahl],ScalableCapital[ISIN],ScalableCapital[[#This Row],[ISIN]],ScalableCapital[Name],"&gt;"&amp;ScalableCapital[[#This Row],[Name]],ScalableCapital[Anzahl],"&gt;0",ScalableCapital[Umsätze],"")</f>
        <v>0</v>
      </c>
      <c r="N16" s="32">
        <f>SUMIFS(ScalableCapital[Anzahl],ScalableCapital[ISIN],ScalableCapital[[#This Row],[ISIN]],ScalableCapital[Datum],"&lt;"&amp;ScalableCapital[[#This Row],[Im Depot seit]],ScalableCapital[Im Depot seit],"&lt;"&amp;ScalableCapital[[#This Row],[Im Depot seit]],ScalableCapital[Anzahl],"&gt;0",ScalableCapital[Umsätze],"")</f>
        <v>0</v>
      </c>
      <c r="O16" s="32">
        <f>SUMIFS(ScalableCapital[Anzahl],ScalableCapital[ISIN],ScalableCapital[[#This Row],[ISIN]],ScalableCapital[Name],"&gt;"&amp;ScalableCapital[[#This Row],[Name]],ScalableCapital[Datum],"&lt;"&amp;ScalableCapital[Im Depot seit],ScalableCapital[Anzahl],"&gt;0",ScalableCapital[Umsätze],"")</f>
        <v>0</v>
      </c>
      <c r="P16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seit]],ScalableCapital[Anzahl],"&gt;0",ScalableCapital[Umsätze],"")</f>
        <v>0</v>
      </c>
      <c r="Q16" s="32">
        <f>SUMIFS(ScalableCapital[Anzahl],ScalableCapital[ISIN],ScalableCapital[[#This Row],[ISIN]],ScalableCapital[Im Depot seit],"&lt;"&amp;ScalableCapital[[#This Row],[Im Depot seit]],ScalableCapital[Umsätze],"")</f>
        <v>0</v>
      </c>
      <c r="R16" s="32">
        <f>SUMIFS(ScalableCapital[Anzahl],ScalableCapital[ISIN],ScalableCapital[[#This Row],[ISIN]],ScalableCapital[Name],"&lt;"&amp;ScalableCapital[[#This Row],[Name]],ScalableCapital[Im Depot seit],"&lt;"&amp;ScalableCapital[[#This Row],[Im Depot seit]],ScalableCapital[Anzahl],"&lt;0",ScalableCapital[Umsätze],"")*-1</f>
        <v>0</v>
      </c>
      <c r="S16" s="32">
        <f>IF(ScalableCapital[Anzahl]&gt;0,SUMIFS(ScalableCapital[Anzahl],ScalableCapital[ISIN],ScalableCapital[[#This Row],[ISIN]],ScalableCapital[Name],"&gt;"&amp;ScalableCapital[[#This Row],[Name]],ScalableCapital[Datum],"&lt;"&amp;ScalableCapital[[#This Row],[Im Depot seit]],ScalableCapital[Anzahl],"&lt;0",ScalableCapital[Umsätze],""),"")*-1</f>
        <v>0</v>
      </c>
      <c r="T16" s="32">
        <f>SUMIFS(ScalableCapital[Anzahl],ScalableCapital[ISIN],ScalableCapital[[#This Row],[ISIN]],ScalableCapital[Datum],"&lt;"&amp;ScalableCapital[[#This Row],[Im Depot seit]],ScalableCapital[Anzahl],"&lt;0",ScalableCapital[Umsätze],"")*-1</f>
        <v>0</v>
      </c>
      <c r="U16" s="32">
        <f>SUMIFS(ScalableCapital[Anzahl],ScalableCapital[ISIN],ScalableCapital[[#This Row],[ISIN]],ScalableCapital[Datum],"&gt;="&amp;ScalableCapital[[#This Row],[Im Depot seit]],ScalableCapital[Anzahl],"&lt;0",ScalableCapital[Umsätze],"")*-1</f>
        <v>0</v>
      </c>
      <c r="V16" s="34"/>
      <c r="W16" s="16"/>
      <c r="Z16" s="16"/>
    </row>
    <row r="17">
      <c r="C17" s="14"/>
      <c r="D17" s="14"/>
      <c r="F17" s="14"/>
      <c r="G17" s="14"/>
      <c r="H17" s="14"/>
      <c r="I17" s="14"/>
      <c r="M17" s="14"/>
      <c r="N17" s="14"/>
      <c r="O17" s="14"/>
      <c r="P17" s="14"/>
      <c r="Q17" s="14"/>
      <c r="R17" s="14"/>
      <c r="S17" s="14"/>
      <c r="T17" s="14"/>
      <c r="U17" s="14"/>
      <c r="V17" s="15"/>
      <c r="W17" s="15"/>
      <c r="X17" s="14"/>
      <c r="Y17" s="14"/>
      <c r="Z17" s="16"/>
      <c r="AC17" s="16"/>
    </row>
    <row r="18">
      <c r="U18" s="16"/>
      <c r="X18" s="16"/>
    </row>
    <row r="19">
      <c r="U19" s="16"/>
      <c r="X19" s="16"/>
    </row>
  </sheetData>
  <mergeCells count="1">
    <mergeCell ref="B3:AA3"/>
  </mergeCells>
  <printOptions headings="0" gridLines="0"/>
  <pageMargins left="0.69999999999999996" right="0.69999999999999996" top="0.78740157500000008" bottom="0.78740157500000008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41" id="{005D004E-0049-41A0-91D0-00EF00760087}">
            <xm:f>AND(ISTEXT($C6),ISBLANK($D6)=FALSE,ISBLANK($V6)=TRUE)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V6:V16</xm:sqref>
        </x14:conditionalFormatting>
        <x14:conditionalFormatting xmlns:xm="http://schemas.microsoft.com/office/excel/2006/main">
          <x14:cfRule type="expression" priority="640" id="{00E500D6-00EC-4D0C-8862-0072007000E9}">
            <xm:f>AND(ISNUMBER($C6),ISBLANK($D6)=FALSE,ISTEXT($F6)=TRUE)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F6:F16</xm:sqref>
        </x14:conditionalFormatting>
        <x14:conditionalFormatting xmlns:xm="http://schemas.microsoft.com/office/excel/2006/main">
          <x14:cfRule type="expression" priority="638" id="{008F005F-00E1-46F3-8D22-00EB008D0067}">
            <xm:f>OR($G6=0,$F6&lt;0)</xm:f>
            <x14:dxf>
              <font>
                <strike/>
                <color theme="0" tint="-0.34998626667073579"/>
              </font>
            </x14:dxf>
          </x14:cfRule>
          <xm:sqref>A6:V16</xm:sqref>
        </x14:conditionalFormatting>
        <x14:conditionalFormatting xmlns:xm="http://schemas.microsoft.com/office/excel/2006/main">
          <x14:cfRule type="expression" priority="558" id="{00DB00DE-0060-4E54-88BC-00200052009D}">
            <xm:f>AND(ISTEXT($C6),ISBLANK($D6)=FALSE,ISBLANK($A6)=TRUE)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A6:A16</xm:sqref>
        </x14:conditionalFormatting>
        <x14:conditionalFormatting xmlns:xm="http://schemas.microsoft.com/office/excel/2006/main">
          <x14:cfRule type="expression" priority="557" id="{000000D4-00D0-4C16-AA31-008200CD00D6}">
            <xm:f>OR(AND(ISBLANK(#REF!)=FALSE,ISBLANK($D6)),AND(ISNUMBER($C6),ISBLANK($D6)))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D6:E16</xm:sqref>
        </x14:conditionalFormatting>
        <x14:conditionalFormatting xmlns:xm="http://schemas.microsoft.com/office/excel/2006/main">
          <x14:cfRule type="expression" priority="242" id="{009A0032-00F2-4A33-A8BC-001B00460041}">
            <xm:f>#REF!="€"</xm:f>
            <x14:dxf>
              <numFmt numFmtId="167" formatCode="#,##0.00\ &quot;€&quot;"/>
            </x14:dxf>
          </x14:cfRule>
          <xm:sqref>V17:X17 X4:Z4 V1:X2</xm:sqref>
        </x14:conditionalFormatting>
        <x14:conditionalFormatting xmlns:xm="http://schemas.microsoft.com/office/excel/2006/main">
          <x14:cfRule type="expression" priority="220" id="{009C0001-00F5-41FF-A991-0096001E007F}">
            <xm:f>#REF!="%"</xm:f>
            <x14:dxf>
              <numFmt numFmtId="10" formatCode="0.00%"/>
            </x14:dxf>
          </x14:cfRule>
          <xm:sqref>V17:X17 X4:Z4 V1:X2</xm:sqref>
        </x14:conditionalFormatting>
        <x14:conditionalFormatting xmlns:xm="http://schemas.microsoft.com/office/excel/2006/main">
          <x14:cfRule type="cellIs" priority="218" operator="greaterThan" id="{00580077-00E3-4982-8AD9-000500210048}">
            <xm:f>0</xm:f>
            <x14:dxf>
              <font>
                <color rgb="FF009900"/>
              </font>
            </x14:dxf>
          </x14:cfRule>
          <xm:sqref>V17:X17 X4:Z4 V1:X2</xm:sqref>
        </x14:conditionalFormatting>
        <x14:conditionalFormatting xmlns:xm="http://schemas.microsoft.com/office/excel/2006/main">
          <x14:cfRule type="expression" priority="162" id="{000B00C7-00A3-4ACA-B1A3-00CF00FA00B1}">
            <xm:f>#REF!="%"</xm:f>
            <x14:dxf>
              <numFmt numFmtId="10" formatCode="0.00%"/>
            </x14:dxf>
          </x14:cfRule>
          <xm:sqref>Z4 X1:Y2</xm:sqref>
        </x14:conditionalFormatting>
        <x14:conditionalFormatting xmlns:xm="http://schemas.microsoft.com/office/excel/2006/main">
          <x14:cfRule type="expression" priority="161" id="{005400B7-008B-47D5-83DD-005800E300EA}">
            <xm:f>#REF!="€"</xm:f>
            <x14:dxf>
              <numFmt numFmtId="167" formatCode="#,##0.00\ &quot;€&quot;"/>
            </x14:dxf>
          </x14:cfRule>
          <xm:sqref>Z4 X1:Y2</xm:sqref>
        </x14:conditionalFormatting>
        <x14:conditionalFormatting xmlns:xm="http://schemas.microsoft.com/office/excel/2006/main">
          <x14:cfRule type="cellIs" priority="158" operator="lessThan" id="{008B0044-00C7-4543-80E9-00C6004E00A9}">
            <xm:f>0</xm:f>
            <x14:dxf>
              <font>
                <color indexed="2"/>
              </font>
            </x14:dxf>
          </x14:cfRule>
          <xm:sqref>V17:X17 X4:Z4 V1:X2</xm:sqref>
        </x14:conditionalFormatting>
        <x14:conditionalFormatting xmlns:xm="http://schemas.microsoft.com/office/excel/2006/main">
          <x14:cfRule type="expression" priority="152" id="{00DE00C3-009F-4E2D-B144-0027004A00E8}">
            <xm:f>#REF!="%"</xm:f>
            <x14:dxf>
              <numFmt numFmtId="10" formatCode="0.00%"/>
            </x14:dxf>
          </x14:cfRule>
          <xm:sqref>X4:Y4 W17 V1:W2</xm:sqref>
        </x14:conditionalFormatting>
        <x14:conditionalFormatting xmlns:xm="http://schemas.microsoft.com/office/excel/2006/main">
          <x14:cfRule type="expression" priority="151" id="{0020006F-006D-4836-9B6A-00A600920099}">
            <xm:f>#REF!="€"</xm:f>
            <x14:dxf>
              <numFmt numFmtId="167" formatCode="#,##0.00\ &quot;€&quot;"/>
            </x14:dxf>
          </x14:cfRule>
          <xm:sqref>X4:Y4 W17 V1:W2</xm:sqref>
        </x14:conditionalFormatting>
        <x14:conditionalFormatting xmlns:xm="http://schemas.microsoft.com/office/excel/2006/main">
          <x14:cfRule type="cellIs" priority="150" operator="greaterThan" id="{00FB0079-00F4-4052-A05E-003D00C70050}">
            <xm:f>0</xm:f>
            <x14:dxf>
              <font>
                <color rgb="FF009900"/>
              </font>
            </x14:dxf>
          </x14:cfRule>
          <xm:sqref>X4:Y4 W17 V1:W2</xm:sqref>
        </x14:conditionalFormatting>
        <x14:conditionalFormatting xmlns:xm="http://schemas.microsoft.com/office/excel/2006/main">
          <x14:cfRule type="cellIs" priority="149" operator="lessThan" id="{00EF0011-00E8-4A06-89EE-00A3003F0042}">
            <xm:f>0</xm:f>
            <x14:dxf>
              <font>
                <color indexed="2"/>
              </font>
            </x14:dxf>
          </x14:cfRule>
          <xm:sqref>X4:Y4 W17 V1:W2</xm:sqref>
        </x14:conditionalFormatting>
        <x14:conditionalFormatting xmlns:xm="http://schemas.microsoft.com/office/excel/2006/main">
          <x14:cfRule type="expression" priority="123" id="{0071003E-001C-4DD8-9112-005900390032}">
            <xm:f>#REF!="%"</xm:f>
            <x14:dxf>
              <numFmt numFmtId="10" formatCode="0.00%"/>
            </x14:dxf>
          </x14:cfRule>
          <xm:sqref>X17:Y17</xm:sqref>
        </x14:conditionalFormatting>
        <x14:conditionalFormatting xmlns:xm="http://schemas.microsoft.com/office/excel/2006/main">
          <x14:cfRule type="expression" priority="122" id="{00A20005-0043-4951-9F30-00D400E400AF}">
            <xm:f>#REF!="€"</xm:f>
            <x14:dxf>
              <numFmt numFmtId="167" formatCode="#,##0.00\ &quot;€&quot;"/>
            </x14:dxf>
          </x14:cfRule>
          <xm:sqref>X17:Y17</xm:sqref>
        </x14:conditionalFormatting>
        <x14:conditionalFormatting xmlns:xm="http://schemas.microsoft.com/office/excel/2006/main">
          <x14:cfRule type="expression" priority="119" id="{00790059-0041-4436-8279-00C70042000B}">
            <xm:f>#REF!="%"</xm:f>
            <x14:dxf>
              <numFmt numFmtId="10" formatCode="0.00%"/>
            </x14:dxf>
          </x14:cfRule>
          <xm:sqref>V17</xm:sqref>
        </x14:conditionalFormatting>
        <x14:conditionalFormatting xmlns:xm="http://schemas.microsoft.com/office/excel/2006/main">
          <x14:cfRule type="expression" priority="118" id="{00160076-0010-49E4-BA0E-00FF00FC0080}">
            <xm:f>#REF!="€"</xm:f>
            <x14:dxf>
              <numFmt numFmtId="167" formatCode="#,##0.00\ &quot;€&quot;"/>
            </x14:dxf>
          </x14:cfRule>
          <xm:sqref>V17</xm:sqref>
        </x14:conditionalFormatting>
        <x14:conditionalFormatting xmlns:xm="http://schemas.microsoft.com/office/excel/2006/main">
          <x14:cfRule type="cellIs" priority="117" operator="greaterThan" id="{009B0092-00B4-40EC-A5C0-007600CF0049}">
            <xm:f>0</xm:f>
            <x14:dxf>
              <font>
                <color rgb="FF009900"/>
              </font>
            </x14:dxf>
          </x14:cfRule>
          <xm:sqref>V17</xm:sqref>
        </x14:conditionalFormatting>
        <x14:conditionalFormatting xmlns:xm="http://schemas.microsoft.com/office/excel/2006/main">
          <x14:cfRule type="cellIs" priority="116" operator="lessThan" id="{00B5008B-0085-48AA-B468-008000670098}">
            <xm:f>0</xm:f>
            <x14:dxf>
              <font>
                <color indexed="2"/>
              </font>
            </x14:dxf>
          </x14:cfRule>
          <xm:sqref>V17</xm:sqref>
        </x14:conditionalFormatting>
        <x14:conditionalFormatting xmlns:xm="http://schemas.microsoft.com/office/excel/2006/main">
          <x14:cfRule type="expression" priority="95" id="{00140076-006C-4194-AC6B-0013005300C7}">
            <xm:f>ISBLANK($B6)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B6:B16</xm:sqref>
        </x14:conditionalFormatting>
        <x14:conditionalFormatting xmlns:xm="http://schemas.microsoft.com/office/excel/2006/main">
          <x14:cfRule type="expression" priority="89" id="{00CF0063-0011-4386-89B7-009B00750068}">
            <xm:f>AND(ISBLANK($B6)=FALSE,ISBLANK($C6))</xm:f>
            <x14:dxf>
              <fill>
                <gradientFill type="path" left="0.5" right="0.5" top="0.5" bottom="0.5" degree="0">
                  <stop position="0">
                    <color theme="0"/>
                  </stop>
                  <stop position="1">
                    <color theme="0" tint="-0.25098422193060094"/>
                  </stop>
                </gradientFill>
              </fill>
            </x14:dxf>
          </x14:cfRule>
          <xm:sqref>C6:C16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bestFit="1" min="1" max="1" width="14.0234375"/>
    <col customWidth="1" min="2" max="2" width="16.140625"/>
  </cols>
  <sheetData>
    <row r="1" ht="14.25">
      <c r="A1" t="s">
        <v>0</v>
      </c>
      <c r="B1" t="s">
        <v>1</v>
      </c>
    </row>
    <row r="2" ht="14.25">
      <c r="A2" t="s">
        <v>7</v>
      </c>
      <c r="B2" t="s">
        <v>30</v>
      </c>
    </row>
    <row r="3" ht="14.25">
      <c r="A3" t="s">
        <v>8</v>
      </c>
      <c r="B3" t="s">
        <v>33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ONLYOFFICE/8.0.1.31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Haimerl</dc:creator>
  <cp:revision>1</cp:revision>
  <dcterms:created xsi:type="dcterms:W3CDTF">2019-02-23T10:28:10Z</dcterms:created>
  <dcterms:modified xsi:type="dcterms:W3CDTF">2024-05-25T14:53:27Z</dcterms:modified>
</cp:coreProperties>
</file>